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osuf\Desktop\"/>
    </mc:Choice>
  </mc:AlternateContent>
  <xr:revisionPtr revIDLastSave="0" documentId="8_{A6D62029-F2D4-47D6-9456-B66EACF846E8}" xr6:coauthVersionLast="47" xr6:coauthVersionMax="47" xr10:uidLastSave="{00000000-0000-0000-0000-000000000000}"/>
  <bookViews>
    <workbookView xWindow="-110" yWindow="-110" windowWidth="25180" windowHeight="16140" xr2:uid="{00000000-000D-0000-FFFF-FFFF00000000}"/>
  </bookViews>
  <sheets>
    <sheet name="Dashboard" sheetId="21" r:id="rId1"/>
    <sheet name="Total Sales Pivot Table" sheetId="18" r:id="rId2"/>
    <sheet name="Country Pivot Table" sheetId="19" r:id="rId3"/>
    <sheet name="Coffee type Pivot Table"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6" i="17"/>
  <c r="F3" i="17"/>
  <c r="F4" i="17"/>
  <c r="F5" i="17"/>
  <c r="F2"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<sst xmlns="http://schemas.openxmlformats.org/spreadsheetml/2006/main" count="11131" uniqueCount="6222">
  <si>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</si>
  <si>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</si>
  <si>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</si>
  <si>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</si>
  <si>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</si>
  <si>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</si>
  <si>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</si>
  <si>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</si>
  <si>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</si>
  <si>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</si>
  <si>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</si>
  <si>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</si>
  <si>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</si>
  <si>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</si>
  <si>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</si>
  <si>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</si>
  <si>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</si>
  <si>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</si>
  <si>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</si>
  <si>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</si>
  <si>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</si>
  <si>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</si>
  <si>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</si>
  <si>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</si>
  <si>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</si>
  <si>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</si>
  <si>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</si>
  <si>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</si>
  <si>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</si>
  <si>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</si>
  <si>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</si>
  <si>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</si>
  <si>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</si>
  <si>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</si>
  <si>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</si>
  <si>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</si>
  <si>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</si>
  <si>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</si>
  <si>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</si>
  <si>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</si>
  <si>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</si>
  <si>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</si>
  <si>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</si>
  <si>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</si>
  <si>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</si>
  <si>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</si>
  <si>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</si>
  <si>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</si>
  <si>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</si>
  <si>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</si>
  <si>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</si>
  <si>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</si>
  <si>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</si>
  <si>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</si>
  <si>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</si>
  <si>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</si>
  <si>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</si>
  <si>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</si>
  <si>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</si>
  <si>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</si>
  <si>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</si>
  <si>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</si>
  <si>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</si>
  <si>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</si>
  <si>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</si>
  <si>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</si>
  <si>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</si>
  <si>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</si>
  <si>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</si>
  <si>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</si>
  <si>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</si>
  <si>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</si>
  <si>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</si>
  <si>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</si>
  <si>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</si>
  <si>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</si>
  <si>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</si>
  <si>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</si>
  <si>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</si>
  <si>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</si>
  <si>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</si>
  <si>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</si>
  <si>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</si>
  <si>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</si>
  <si>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</si>
  <si>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</si>
  <si>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</si>
  <si>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</si>
  <si>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</si>
  <si>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</si>
  <si>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</si>
  <si>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</si>
  <si>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</si>
  <si>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</si>
  <si>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</si>
  <si>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</si>
  <si>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</si>
  <si>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</si>
  <si>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</si>
  <si>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</si>
  <si>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</si>
  <si>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</si>
  <si>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</si>
  <si>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</si>
  <si>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</si>
  <si>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</si>
  <si>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</si>
  <si>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</si>
  <si>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</si>
  <si>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</si>
  <si>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</si>
  <si>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</si>
  <si>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</si>
  <si>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</si>
  <si>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</si>
  <si>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</si>
  <si>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</si>
  <si>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</si>
  <si>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</si>
  <si>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</si>
  <si>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</si>
  <si>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</si>
  <si>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</si>
  <si>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</si>
  <si>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</si>
  <si>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</si>
  <si>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</si>
  <si>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</si>
  <si>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</si>
  <si>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</si>
  <si>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</si>
  <si>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</si>
  <si>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</si>
  <si>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</si>
  <si>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</si>
  <si>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</si>
  <si>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</si>
  <si>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</si>
  <si>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</si>
  <si>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</si>
  <si>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</si>
  <si>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</si>
  <si>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</si>
  <si>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</si>
  <si>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</si>
  <si>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</si>
  <si>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</si>
  <si>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</si>
  <si>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</si>
  <si>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</si>
  <si>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</si>
  <si>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</si>
  <si>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</si>
  <si>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</si>
  <si>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</si>
  <si>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</si>
  <si>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</si>
  <si>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</si>
  <si>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</si>
  <si>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</si>
  <si>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</si>
  <si>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</si>
  <si>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</si>
  <si>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</si>
  <si>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</si>
  <si>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</si>
  <si>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</si>
  <si>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</si>
  <si>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</si>
  <si>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</si>
  <si>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</si>
  <si>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</si>
  <si>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</si>
  <si>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</si>
  <si>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</si>
  <si>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</si>
  <si>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</si>
  <si>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</si>
  <si>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</si>
  <si>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</si>
  <si>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</si>
  <si>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</si>
  <si>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</si>
  <si>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</si>
  <si>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</si>
  <si>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</si>
  <si>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</si>
  <si>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</si>
  <si>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</si>
  <si>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</si>
  <si>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</si>
  <si>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</si>
  <si>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</si>
  <si>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</si>
  <si>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</si>
  <si>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</si>
  <si>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</si>
  <si>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</si>
  <si>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</si>
  <si>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</si>
  <si>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</si>
  <si>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</si>
  <si>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</si>
  <si>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</si>
  <si>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</si>
  <si>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</si>
  <si>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</si>
  <si>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</si>
  <si>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</si>
  <si>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</si>
  <si>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</si>
  <si>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</si>
  <si>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</si>
  <si>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</si>
  <si>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</si>
  <si>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</si>
  <si>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</si>
  <si>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</si>
  <si>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</si>
  <si>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</si>
  <si>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</si>
  <si>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</si>
  <si>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</si>
  <si>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</si>
  <si>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</si>
  <si>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</si>
  <si>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</si>
  <si>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</si>
  <si>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</si>
  <si>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</si>
  <si>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</si>
  <si>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</si>
  <si>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</si>
  <si>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</si>
  <si>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</si>
  <si>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</si>
  <si>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</si>
  <si>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</si>
  <si>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</si>
  <si>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</si>
  <si>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</si>
  <si>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</si>
  <si>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</si>
  <si>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</si>
  <si>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</si>
  <si>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</si>
  <si>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</si>
  <si>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</si>
  <si>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</si>
  <si>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</si>
  <si>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</si>
  <si>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</si>
  <si>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</si>
  <si>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</si>
  <si>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</si>
  <si>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</si>
  <si>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</si>
  <si>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</si>
  <si>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</si>
  <si>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</si>
  <si>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</si>
  <si>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</si>
  <si>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</si>
  <si>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</si>
  <si>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</si>
  <si>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</si>
  <si>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</si>
  <si>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</si>
  <si>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</si>
  <si>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</si>
  <si>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</si>
  <si>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</si>
  <si>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</si>
  <si>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</si>
  <si>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</si>
  <si>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</si>
  <si>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</si>
  <si>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</si>
  <si>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</si>
  <si>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</si>
  <si>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</si>
  <si>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</si>
  <si>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</si>
  <si>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</si>
  <si>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</si>
  <si>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</si>
  <si>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</si>
  <si>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</si>
  <si>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</si>
  <si>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</si>
  <si>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</si>
  <si>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</si>
  <si>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</si>
  <si>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</si>
  <si>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</si>
  <si>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</si>
  <si>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</si>
  <si>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</si>
  <si>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</si>
  <si>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</si>
  <si>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</si>
  <si>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</si>
  <si>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</si>
  <si>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</si>
  <si>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</si>
  <si>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</si>
  <si>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</si>
  <si>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</si>
  <si>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</si>
  <si>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</si>
  <si>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</si>
  <si>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</si>
  <si>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</si>
  <si>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</si>
  <si>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</si>
  <si>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</si>
  <si>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</si>
  <si>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</si>
  <si>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</si>
  <si>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</si>
  <si>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</si>
  <si>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</si>
  <si>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</si>
  <si>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</si>
  <si>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</si>
  <si>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</si>
  <si>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</si>
  <si>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</si>
  <si>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</si>
  <si>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</si>
  <si>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</si>
  <si>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</si>
  <si>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</si>
  <si>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</si>
  <si>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</si>
  <si>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</si>
  <si>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</si>
  <si>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</si>
  <si>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</si>
  <si>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</si>
  <si>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</si>
  <si>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</si>
  <si>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</si>
  <si>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</si>
  <si>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</si>
  <si>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</si>
  <si>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</si>
  <si>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</si>
  <si>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</si>
  <si>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</si>
  <si>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</si>
  <si>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</si>
  <si>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</si>
  <si>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</si>
  <si>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</si>
  <si>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</si>
  <si>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</si>
  <si>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</si>
  <si>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</si>
  <si>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</si>
  <si>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</si>
  <si>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</si>
  <si>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</si>
  <si>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</si>
  <si>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</si>
  <si>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</si>
  <si>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</si>
  <si>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</si>
  <si>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</si>
  <si>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</si>
  <si>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</si>
  <si>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</si>
  <si>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</si>
  <si>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</si>
  <si>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</si>
  <si>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</si>
  <si>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</si>
  <si>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</si>
  <si>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</si>
  <si>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</si>
  <si>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</si>
  <si>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</si>
  <si>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</si>
  <si>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</si>
  <si>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</si>
  <si>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</si>
  <si>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</si>
  <si>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</si>
  <si>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</si>
  <si>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</si>
  <si>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</si>
  <si>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</si>
  <si>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</si>
  <si>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</si>
  <si>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</si>
  <si>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</si>
  <si>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</si>
  <si>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</si>
  <si>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</si>
  <si>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</si>
  <si>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</si>
  <si>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</si>
  <si>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</si>
  <si>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</si>
  <si>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</si>
  <si>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</si>
  <si>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</si>
  <si>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</si>
  <si>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</si>
  <si>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</si>
  <si>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</si>
  <si>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</si>
  <si>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</si>
  <si>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</si>
  <si>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</si>
  <si>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</si>
  <si>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</si>
  <si>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</si>
  <si>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</si>
  <si>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</si>
  <si>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</si>
  <si>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</si>
  <si>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</si>
  <si>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</si>
  <si>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</si>
  <si>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</si>
  <si>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</si>
  <si>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</si>
  <si>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</si>
  <si>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</si>
  <si>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</si>
  <si>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</si>
  <si>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</si>
  <si>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</si>
  <si>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</si>
  <si>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</si>
  <si>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</si>
  <si>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</si>
  <si>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</si>
  <si>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</si>
  <si>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</si>
  <si>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</si>
  <si>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</si>
  <si>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</si>
  <si>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</si>
  <si>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</si>
  <si>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</si>
  <si>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</si>
  <si>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</si>
  <si>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</si>
  <si>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</si>
  <si>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</si>
  <si>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</si>
  <si>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</si>
  <si>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</si>
  <si>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</si>
  <si>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</si>
  <si>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</si>
  <si>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</si>
  <si>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</si>
  <si>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</si>
  <si>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</si>
  <si>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</si>
  <si>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</si>
  <si>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</si>
  <si>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</si>
  <si>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</si>
  <si>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</si>
  <si>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</si>
  <si>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</si>
  <si>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</si>
  <si>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</si>
  <si>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</si>
  <si>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</si>
  <si>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</si>
  <si>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</si>
  <si>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</si>
  <si>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</si>
  <si>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</si>
  <si>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</si>
  <si>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</si>
  <si>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</si>
  <si>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</si>
  <si>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</si>
  <si>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</si>
  <si>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</si>
  <si>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</si>
  <si>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</si>
  <si>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</si>
  <si>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</si>
  <si>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</si>
  <si>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</si>
  <si>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</si>
  <si>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</si>
  <si>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</si>
  <si>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</si>
  <si>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</si>
  <si>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</si>
  <si>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</si>
  <si>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</si>
  <si>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</si>
  <si>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</si>
  <si>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</si>
  <si>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</si>
  <si>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</si>
  <si>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</si>
  <si>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</si>
  <si>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</si>
  <si>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</si>
  <si>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</si>
  <si>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</si>
  <si>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</si>
  <si>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</si>
  <si>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</si>
  <si>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</si>
  <si>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</si>
  <si>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</si>
  <si>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</si>
  <si>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</si>
  <si>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</si>
  <si>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</si>
  <si>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</si>
  <si>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</si>
  <si>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</si>
  <si>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</si>
  <si>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</si>
  <si>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</si>
  <si>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</si>
  <si>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</si>
  <si>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</si>
  <si>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</si>
  <si>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</si>
  <si>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</si>
  <si>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</si>
  <si>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</si>
  <si>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</si>
  <si>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</si>
  <si>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</si>
  <si>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</si>
  <si>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</si>
  <si>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</si>
  <si>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</si>
  <si>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</si>
  <si>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</si>
  <si>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</si>
  <si>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</si>
  <si>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</si>
  <si>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</si>
  <si>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</si>
  <si>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</si>
  <si>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</si>
  <si>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</si>
  <si>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</si>
  <si>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</si>
  <si>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</si>
  <si>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</si>
  <si>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</si>
  <si>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</si>
  <si>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</si>
  <si>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</si>
  <si>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</si>
  <si>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</si>
  <si>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</si>
  <si>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</si>
  <si>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</si>
  <si>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</si>
  <si>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</si>
  <si>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</si>
  <si>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</si>
  <si>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</si>
  <si>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</si>
  <si>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</si>
  <si>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</si>
  <si>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</si>
  <si>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</si>
  <si>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</si>
  <si>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</si>
  <si>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</si>
  <si>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</si>
  <si>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</si>
  <si>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</si>
  <si>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</si>
  <si>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</si>
  <si>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</si>
  <si>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</si>
  <si>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</si>
  <si>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</si>
  <si>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</si>
  <si>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</si>
  <si>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</si>
  <si>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</si>
  <si>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</si>
  <si>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</si>
  <si>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</si>
  <si>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</si>
  <si>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</si>
  <si>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</si>
  <si>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</si>
  <si>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</si>
  <si>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</si>
  <si>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</si>
  <si>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</si>
  <si>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</si>
  <si>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</si>
  <si>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</si>
  <si>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</si>
  <si>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</si>
  <si>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</si>
  <si>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</si>
  <si>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</si>
  <si>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</si>
  <si>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</si>
  <si>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</si>
  <si>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</si>
  <si>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</si>
  <si>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</si>
  <si>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</si>
  <si>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</si>
  <si>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</si>
  <si>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</si>
  <si>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</si>
  <si>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</si>
  <si>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</si>
  <si>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</si>
  <si>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</si>
  <si>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</si>
  <si>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</si>
  <si>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</si>
  <si>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</si>
  <si>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</si>
  <si>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</si>
  <si>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</si>
  <si>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</si>
  <si>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</si>
  <si>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</si>
  <si>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</si>
  <si>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</si>
  <si>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</si>
  <si>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</si>
  <si>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</si>
  <si>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</si>
  <si>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</si>
  <si>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</si>
  <si>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</si>
  <si>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</si>
  <si>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</si>
  <si>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</si>
  <si>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</si>
  <si>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</si>
  <si>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</si>
  <si>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</si>
  <si>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</si>
  <si>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</si>
  <si>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</si>
  <si>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</si>
  <si>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</si>
  <si>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</si>
  <si>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</si>
  <si>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</si>
  <si>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</si>
  <si>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</si>
  <si>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</si>
  <si>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</si>
  <si>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</si>
  <si>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</si>
  <si>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</si>
  <si>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</si>
  <si>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</si>
  <si>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</si>
  <si>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</si>
  <si>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</si>
  <si>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</si>
  <si>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</si>
  <si>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</si>
  <si>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</si>
  <si>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</si>
  <si>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</si>
  <si>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</si>
  <si>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</si>
  <si>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</si>
  <si>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</si>
  <si>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</si>
  <si>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</si>
  <si>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</si>
  <si>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</si>
  <si>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</si>
  <si>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</si>
  <si>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</si>
  <si>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</si>
  <si>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</si>
  <si>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</si>
  <si>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</si>
  <si>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</si>
  <si>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</si>
  <si>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</si>
  <si>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</si>
  <si>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</si>
  <si>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</si>
  <si>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</si>
  <si>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</si>
  <si>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</si>
  <si>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</si>
  <si>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</si>
  <si>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</si>
  <si>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</si>
  <si>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</si>
  <si>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</si>
  <si>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</si>
  <si>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</si>
  <si>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</si>
  <si>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</si>
  <si>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</si>
  <si>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</si>
  <si>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</si>
  <si>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</si>
  <si>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</si>
  <si>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</si>
  <si>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</si>
  <si>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</si>
  <si>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</si>
  <si>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</si>
  <si>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</si>
  <si>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</si>
  <si>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</si>
  <si>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</si>
  <si>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</si>
  <si>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</si>
  <si>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</si>
  <si>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</si>
  <si>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</si>
  <si>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</si>
  <si>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</si>
  <si>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</si>
  <si>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</si>
  <si>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</si>
  <si>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</si>
  <si>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</si>
  <si>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</si>
  <si>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</si>
  <si>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</si>
  <si>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</si>
  <si>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</si>
  <si>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</si>
  <si>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</si>
  <si>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</si>
  <si>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</si>
  <si>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</si>
  <si>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</si>
  <si>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</si>
  <si>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</si>
  <si>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</si>
  <si>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</si>
  <si>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</si>
  <si>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</si>
  <si>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</si>
  <si>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</si>
  <si>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</si>
  <si>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</si>
  <si>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</si>
  <si>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</si>
  <si>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</si>
  <si>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</si>
  <si>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</si>
  <si>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</si>
  <si>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</si>
  <si>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</si>
  <si>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</si>
  <si>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</si>
  <si>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</si>
  <si>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</si>
  <si>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</si>
  <si>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</si>
  <si>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</si>
  <si>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</si>
  <si>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</si>
  <si>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</si>
  <si>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</si>
  <si>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</si>
  <si>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</si>
  <si>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</si>
  <si>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</si>
  <si>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</si>
  <si>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</si>
  <si>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</si>
  <si>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</si>
  <si>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</si>
  <si>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</si>
  <si>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</si>
  <si>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</si>
  <si>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</si>
  <si>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</si>
  <si>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</si>
  <si>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</si>
  <si>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</si>
  <si>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</si>
  <si>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</si>
  <si>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</si>
  <si>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</si>
  <si>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</si>
  <si>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</si>
  <si>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</si>
  <si>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</si>
  <si>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</si>
  <si>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</si>
  <si>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</si>
  <si>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</si>
  <si>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</si>
  <si>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</si>
  <si>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</si>
  <si>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</si>
  <si>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</si>
  <si>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</si>
  <si>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</si>
  <si>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</si>
  <si>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</si>
  <si>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</si>
  <si>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</si>
  <si>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</si>
  <si>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</si>
  <si>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</si>
  <si>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</si>
  <si>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</si>
  <si>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</si>
  <si>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</si>
  <si>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</si>
  <si>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</si>
  <si>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</si>
  <si>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</si>
  <si>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</si>
  <si>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</si>
  <si>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</si>
  <si>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</si>
  <si>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</si>
  <si>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</si>
  <si>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</si>
  <si>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</si>
  <si>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</si>
  <si>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</si>
  <si>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</si>
  <si>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</si>
  <si>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</si>
  <si>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</si>
  <si>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</si>
  <si>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</si>
  <si>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</si>
  <si>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</si>
  <si>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</si>
  <si>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</si>
  <si>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</si>
  <si>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</si>
  <si>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</si>
  <si>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</si>
  <si>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</si>
  <si>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</si>
  <si>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</si>
  <si>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</si>
  <si>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</si>
  <si>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</si>
  <si>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</si>
  <si>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</si>
  <si>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</si>
  <si>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</si>
  <si>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</si>
  <si>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</si>
  <si>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</si>
  <si>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</si>
  <si>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</si>
  <si>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</si>
  <si>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</si>
  <si>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</si>
  <si>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</si>
  <si>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</si>
  <si>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</si>
  <si>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</si>
  <si>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</si>
  <si>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</si>
  <si>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</si>
  <si>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</si>
  <si>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</si>
  <si>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</si>
  <si>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</si>
  <si>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</si>
  <si>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</si>
  <si>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</si>
  <si>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</si>
  <si>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</si>
  <si>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</si>
  <si>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</si>
  <si>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</si>
  <si>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</si>
  <si>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</si>
  <si>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</si>
  <si>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</si>
  <si>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</si>
  <si>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</si>
  <si>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</si>
  <si>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</si>
  <si>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</si>
  <si>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</si>
  <si>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</si>
  <si>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</si>
  <si>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</si>
  <si>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</si>
  <si>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</si>
  <si>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</si>
  <si>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</si>
  <si>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</si>
  <si>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</si>
  <si>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</si>
  <si>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</si>
  <si>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</si>
  <si>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</si>
  <si>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</si>
  <si>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</si>
  <si>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</si>
  <si>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</si>
  <si>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</si>
  <si>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</si>
  <si>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</si>
  <si>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</si>
  <si>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</si>
  <si>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</si>
  <si>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</si>
  <si>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</si>
  <si>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</si>
  <si>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</si>
  <si>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</si>
  <si>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</si>
  <si>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</si>
  <si>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</si>
  <si>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</si>
  <si>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</si>
  <si>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</si>
  <si>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</si>
  <si>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</si>
  <si>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</si>
  <si>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</si>
  <si>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</si>
  <si>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</si>
  <si>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</si>
  <si>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</si>
  <si>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</si>
  <si>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</si>
  <si>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</si>
  <si>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</si>
  <si>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</si>
  <si>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</si>
  <si>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</si>
  <si>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</si>
  <si>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</si>
  <si>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</si>
  <si>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</si>
  <si>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</si>
  <si>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</si>
  <si>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</si>
  <si>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</si>
  <si>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</si>
  <si>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</si>
  <si>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</si>
  <si>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</si>
  <si>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</si>
  <si>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</si>
  <si>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</si>
  <si>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</si>
  <si>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</si>
  <si>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</si>
  <si>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</si>
  <si>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</si>
  <si>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</si>
  <si>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</si>
  <si>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</si>
  <si>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</si>
  <si>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</si>
  <si>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</si>
  <si>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</si>
  <si>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</si>
  <si>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</si>
  <si>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</si>
  <si>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</si>
  <si>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</si>
  <si>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</si>
  <si>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</si>
  <si>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</si>
  <si>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</si>
  <si>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</si>
  <si>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</si>
  <si>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</si>
  <si>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</si>
  <si>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</si>
  <si>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</si>
  <si>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</si>
  <si>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</si>
  <si>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</si>
  <si>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</si>
  <si>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</si>
  <si>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</si>
  <si>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</si>
  <si>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</si>
  <si>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</si>
  <si>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</si>
  <si>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</si>
  <si>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</si>
  <si>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</si>
  <si>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</si>
  <si>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</si>
  <si>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</si>
  <si>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</si>
  <si>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</si>
  <si>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</si>
  <si>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</si>
  <si>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</si>
  <si>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</si>
  <si>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</si>
  <si>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</si>
  <si>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</si>
  <si>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</si>
  <si>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</si>
  <si>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</si>
  <si>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</si>
  <si>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</si>
  <si>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</si>
  <si>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</si>
  <si>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</si>
  <si>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</si>
  <si>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</si>
  <si>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</si>
  <si>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</si>
  <si>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</si>
  <si>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</si>
  <si>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</si>
  <si>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</si>
  <si>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</si>
  <si>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</si>
  <si>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</si>
  <si>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</si>
  <si>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</si>
  <si>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</si>
  <si>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</si>
  <si>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</si>
  <si>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</si>
  <si>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</si>
  <si>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</si>
  <si>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</si>
  <si>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</si>
  <si>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</si>
  <si>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</si>
  <si>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</si>
  <si>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</si>
  <si>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</si>
  <si>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</si>
  <si>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</si>
  <si>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</si>
  <si>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</si>
  <si>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</si>
  <si>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</si>
  <si>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</si>
  <si>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</si>
  <si>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</si>
  <si>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</si>
  <si>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</si>
  <si>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</si>
  <si>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</si>
  <si>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</si>
  <si>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</si>
  <si>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</si>
  <si>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</si>
  <si>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</si>
  <si>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</si>
  <si>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</si>
  <si>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</si>
  <si>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</si>
  <si>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</si>
  <si>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</si>
  <si>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</si>
  <si>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</si>
  <si>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</si>
  <si>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</si>
  <si>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</si>
  <si>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</si>
  <si>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</si>
  <si>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</si>
  <si>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</si>
  <si>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</si>
  <si>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</si>
  <si>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</si>
  <si>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</si>
  <si>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</si>
  <si>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</si>
  <si>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</si>
  <si>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</si>
  <si>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</si>
  <si>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</si>
  <si>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</si>
  <si>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</si>
  <si>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</si>
  <si>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</si>
  <si>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</si>
  <si>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</si>
  <si>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</si>
  <si>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</si>
  <si>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</si>
  <si>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</si>
  <si>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</si>
  <si>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</si>
  <si>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</si>
  <si>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</si>
  <si>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</si>
  <si>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</si>
  <si>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</si>
  <si>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</si>
  <si>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</si>
  <si>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</si>
  <si>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</si>
  <si>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</si>
  <si>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</si>
  <si>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</si>
  <si>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</si>
  <si>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</si>
  <si>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</si>
  <si>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</si>
  <si>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</si>
  <si>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</si>
  <si>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</si>
  <si>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</si>
  <si>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</si>
  <si>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</si>
  <si>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</si>
  <si>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</si>
  <si>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</si>
  <si>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</si>
  <si>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</si>
  <si>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</si>
  <si>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</si>
  <si>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</si>
  <si>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</si>
  <si>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</si>
  <si>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</si>
  <si>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</si>
  <si>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</si>
  <si>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</si>
  <si>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</si>
  <si>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</si>
  <si>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</si>
  <si>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</si>
  <si>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</si>
  <si>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</si>
  <si>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</si>
  <si>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</si>
  <si>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</si>
  <si>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</si>
  <si>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</si>
  <si>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</si>
  <si>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</si>
  <si>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</si>
  <si>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</si>
  <si>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</si>
  <si>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</si>
  <si>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</si>
  <si>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</si>
  <si>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</si>
  <si>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</si>
  <si>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</si>
  <si>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</si>
  <si>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</si>
  <si>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</si>
  <si>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</si>
  <si>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</si>
  <si>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</si>
  <si>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</si>
  <si>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</si>
  <si>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</si>
  <si>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</si>
  <si>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</si>
  <si>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</si>
  <si>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</si>
  <si>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</si>
  <si>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</si>
  <si>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</si>
  <si>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</si>
  <si>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</si>
  <si>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</si>
  <si>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</si>
  <si>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</si>
  <si>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</si>
  <si>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</si>
  <si>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</si>
  <si>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</si>
  <si>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</si>
  <si>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</si>
  <si>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</si>
  <si>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</si>
  <si>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</si>
  <si>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</si>
  <si>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</si>
  <si>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</si>
  <si>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</si>
  <si>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</si>
  <si>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</si>
  <si>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</si>
  <si>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</si>
  <si>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</si>
  <si>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</si>
  <si>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</si>
  <si>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</si>
  <si>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</si>
  <si>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</si>
  <si>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</si>
  <si>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</si>
  <si>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</si>
  <si>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</si>
  <si>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</si>
  <si>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</si>
  <si>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</si>
  <si>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</si>
  <si>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</si>
  <si>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</si>
  <si>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</si>
  <si>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</si>
  <si>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</si>
  <si>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</si>
  <si>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</si>
  <si>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</si>
  <si>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</si>
  <si>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</si>
  <si>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</si>
  <si>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</si>
  <si>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</si>
  <si>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</si>
  <si>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</si>
  <si>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</si>
  <si>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</si>
  <si>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</si>
  <si>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</si>
  <si>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</si>
  <si>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</si>
  <si>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</si>
  <si>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</si>
  <si>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</si>
  <si>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</si>
  <si>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</si>
  <si>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</si>
  <si>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</si>
  <si>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</si>
  <si>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</si>
  <si>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</si>
  <si>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</si>
  <si>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</si>
  <si>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</si>
  <si>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</si>
  <si>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</si>
  <si>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</si>
  <si>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</si>
  <si>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</si>
  <si>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</si>
  <si>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</si>
  <si>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</si>
  <si>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</si>
  <si>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</si>
  <si>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</si>
  <si>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</si>
  <si>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</si>
  <si>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</si>
  <si>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</si>
  <si>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</si>
  <si>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</si>
  <si>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</si>
  <si>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</si>
  <si>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</si>
  <si>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</si>
  <si>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</si>
  <si>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</si>
  <si>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</si>
  <si>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</si>
  <si>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</si>
  <si>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</si>
  <si>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</si>
  <si>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</si>
  <si>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</si>
  <si>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</si>
  <si>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</si>
  <si>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</si>
  <si>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</si>
  <si>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</si>
  <si>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</si>
  <si>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</si>
  <si>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</si>
  <si>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</si>
  <si>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</si>
  <si>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</si>
  <si>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</si>
  <si>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</si>
  <si>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</si>
  <si>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</si>
  <si>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</si>
  <si>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</si>
  <si>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</si>
  <si>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</si>
  <si>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</si>
  <si>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</si>
  <si>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</si>
  <si>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</si>
  <si>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</si>
  <si>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</si>
  <si>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</si>
  <si>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</si>
  <si>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</si>
  <si>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</si>
  <si>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</si>
  <si>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</si>
  <si>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</si>
  <si>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</si>
  <si>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</si>
  <si>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</si>
  <si>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</si>
  <si>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</si>
  <si>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</si>
  <si>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</si>
  <si>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</si>
  <si>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</si>
  <si>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</si>
  <si>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</si>
  <si>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</si>
  <si>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</si>
  <si>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</si>
  <si>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</si>
  <si>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</si>
  <si>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</si>
  <si>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</si>
  <si>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</si>
  <si>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</si>
  <si>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</si>
  <si>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</si>
  <si>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</si>
  <si>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</si>
  <si>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</si>
  <si>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</si>
  <si>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</si>
  <si>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</si>
  <si>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</si>
  <si>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</si>
  <si>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</si>
  <si>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</si>
  <si>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</si>
  <si>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</si>
  <si>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</si>
  <si>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</si>
  <si>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</si>
  <si>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</si>
  <si>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</si>
  <si>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</si>
  <si>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</si>
  <si>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</si>
  <si>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</si>
  <si>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</si>
  <si>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</si>
  <si>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</si>
  <si>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</si>
  <si>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</si>
  <si>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</si>
  <si>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</si>
  <si>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</si>
  <si>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</si>
  <si>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</si>
  <si>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</si>
  <si>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</si>
  <si>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</si>
  <si>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</si>
  <si>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</si>
  <si>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</si>
  <si>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</si>
  <si>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</si>
  <si>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</si>
  <si>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</si>
  <si>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</si>
  <si>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</si>
  <si>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</si>
  <si>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</si>
  <si>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</si>
  <si>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</si>
  <si>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</si>
  <si>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</si>
  <si>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</si>
  <si>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</si>
  <si>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</si>
  <si>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</si>
  <si>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</si>
  <si>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</si>
  <si>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</si>
  <si>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</si>
  <si>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</si>
  <si>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</si>
  <si>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</si>
  <si>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</si>
  <si>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</si>
  <si>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</si>
  <si>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</si>
  <si>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</si>
  <si>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</si>
  <si>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</si>
  <si>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</si>
  <si>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</si>
  <si>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</si>
  <si>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</si>
  <si>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</si>
  <si>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</si>
  <si>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</si>
  <si>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</si>
  <si>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</si>
  <si>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</si>
  <si>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</si>
  <si>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</si>
  <si>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</si>
  <si>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</si>
  <si>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</si>
  <si>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</si>
  <si>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</si>
  <si>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</si>
  <si>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</si>
  <si>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</si>
  <si>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</si>
  <si>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</si>
  <si>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</si>
  <si>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</si>
  <si>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</si>
  <si>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</si>
  <si>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</si>
  <si>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</si>
  <si>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</si>
  <si>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</si>
  <si>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</si>
  <si>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</si>
  <si>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</si>
  <si>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</si>
  <si>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</si>
  <si>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</si>
  <si>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</si>
  <si>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</si>
  <si>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</si>
  <si>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</si>
  <si>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</si>
  <si>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</si>
  <si>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</si>
  <si>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</si>
  <si>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</si>
  <si>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</si>
  <si>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</si>
  <si>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</si>
  <si>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</si>
  <si>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</si>
  <si>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</si>
  <si>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</si>
  <si>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</si>
  <si>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</si>
  <si>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</si>
  <si>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</si>
  <si>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</si>
  <si>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</si>
  <si>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</si>
  <si>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</si>
  <si>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</si>
  <si>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</si>
  <si>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</si>
  <si>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</si>
  <si>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</si>
  <si>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</si>
  <si>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</si>
  <si>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</si>
  <si>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</si>
  <si>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</si>
  <si>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</si>
  <si>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</si>
  <si>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</si>
  <si>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</si>
  <si>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</si>
  <si>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</si>
  <si>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</si>
  <si>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</si>
  <si>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</si>
  <si>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</si>
  <si>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</si>
  <si>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</si>
  <si>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</si>
  <si>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</si>
  <si>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</si>
  <si>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</si>
  <si>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</si>
  <si>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</si>
  <si>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</si>
  <si>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</si>
  <si>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</si>
  <si>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</si>
  <si>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</si>
  <si>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</si>
  <si>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</si>
  <si>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</si>
  <si>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</si>
  <si>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</si>
  <si>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</si>
  <si>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</si>
  <si>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</si>
  <si>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</si>
  <si>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</si>
  <si>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</si>
  <si>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</si>
  <si>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</si>
  <si>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</si>
  <si>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</si>
  <si>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</si>
  <si>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</si>
  <si>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</si>
  <si>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</si>
  <si>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</si>
  <si>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</si>
  <si>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</si>
  <si>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</si>
  <si>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</si>
  <si>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</si>
  <si>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</si>
  <si>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</si>
  <si>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</si>
  <si>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</si>
  <si>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</si>
  <si>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</si>
  <si>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</si>
  <si>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</si>
  <si>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</si>
  <si>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</si>
  <si>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</si>
  <si>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</si>
  <si>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</si>
  <si>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</si>
  <si>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</si>
  <si>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</si>
  <si>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</si>
  <si>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</si>
  <si>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</si>
  <si>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</si>
  <si>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</si>
  <si>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</si>
  <si>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</si>
  <si>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</si>
  <si>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</si>
  <si>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</si>
  <si>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</si>
  <si>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</si>
  <si>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</si>
  <si>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</si>
  <si>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</si>
  <si>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</si>
  <si>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</si>
  <si>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</si>
  <si>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</si>
  <si>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</si>
  <si>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</si>
  <si>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</si>
  <si>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</si>
  <si>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</si>
  <si>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</si>
  <si>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</si>
  <si>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</si>
  <si>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</si>
  <si>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</si>
  <si>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</si>
  <si>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</si>
  <si>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</si>
  <si>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</si>
  <si>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</si>
  <si>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</si>
  <si>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</si>
  <si>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</si>
  <si>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</si>
  <si>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</si>
  <si>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</si>
  <si>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</si>
  <si>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</si>
  <si>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</si>
  <si>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</si>
  <si>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</si>
  <si>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</si>
  <si>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</si>
  <si>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</si>
  <si>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</si>
  <si>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</si>
  <si>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</si>
  <si>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</si>
  <si>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</si>
  <si>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</si>
  <si>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</si>
  <si>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</si>
  <si>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</si>
  <si>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</si>
  <si>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</si>
  <si>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</si>
  <si>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</si>
  <si>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</si>
  <si>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</si>
  <si>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</si>
  <si>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</si>
  <si>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</si>
  <si>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</si>
  <si>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</si>
  <si>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</si>
  <si>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</si>
  <si>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</si>
  <si>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</si>
  <si>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</si>
  <si>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</si>
  <si>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</si>
  <si>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</si>
  <si>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</si>
  <si>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</si>
  <si>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</si>
  <si>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</si>
  <si>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</si>
  <si>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</si>
  <si>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</si>
  <si>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</si>
  <si>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</si>
  <si>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</si>
  <si>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</si>
  <si>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</si>
  <si>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</si>
  <si>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</si>
  <si>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</si>
  <si>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</si>
  <si>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</si>
  <si>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</si>
  <si>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</si>
  <si>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</si>
  <si>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</si>
  <si>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</si>
  <si>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</si>
  <si>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</si>
  <si>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</si>
  <si>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</si>
  <si>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</si>
  <si>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</si>
  <si>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</si>
  <si>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</si>
  <si>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</si>
  <si>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</si>
  <si>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</si>
  <si>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</si>
  <si>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</si>
  <si>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</si>
  <si>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</si>
  <si>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</si>
  <si>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</si>
  <si>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</si>
  <si>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</si>
  <si>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</si>
  <si>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</si>
  <si>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</si>
  <si>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</si>
  <si>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</si>
  <si>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</si>
  <si>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</si>
  <si>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</si>
  <si>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</si>
  <si>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</si>
  <si>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</si>
  <si>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</si>
  <si>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</si>
  <si>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</si>
  <si>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</si>
  <si>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</si>
  <si>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</si>
  <si>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</si>
  <si>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</si>
  <si>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</si>
  <si>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</si>
  <si>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</si>
  <si>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</si>
  <si>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</si>
  <si>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</si>
  <si>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</si>
  <si>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</si>
  <si>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</si>
  <si>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</si>
  <si>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</si>
  <si>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</si>
  <si>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</si>
  <si>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</si>
  <si>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</si>
  <si>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</si>
  <si>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</si>
  <si>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</si>
  <si>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</si>
  <si>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</si>
  <si>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</si>
  <si>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</si>
  <si>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</si>
  <si>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</si>
  <si>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</si>
  <si>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</si>
  <si>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</si>
  <si>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</si>
  <si>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</si>
  <si>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</si>
  <si>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</si>
  <si>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</si>
  <si>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</si>
  <si>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</si>
  <si>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</si>
  <si>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</si>
  <si>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</si>
  <si>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</si>
  <si>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</si>
  <si>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</si>
  <si>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</si>
  <si>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</si>
  <si>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</si>
  <si>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</si>
  <si>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</si>
  <si>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</si>
  <si>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</si>
  <si>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</si>
  <si>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</si>
  <si>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</si>
  <si>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</si>
  <si>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</si>
  <si>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</si>
  <si>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</si>
  <si>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</si>
  <si>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</si>
  <si>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</si>
  <si>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</si>
  <si>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</si>
  <si>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</si>
  <si>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</si>
  <si>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</si>
  <si>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</si>
  <si>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</si>
  <si>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</si>
  <si>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</si>
  <si>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</si>
  <si>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</si>
  <si>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</si>
  <si>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</si>
  <si>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</si>
  <si>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</si>
  <si>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</si>
  <si>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</si>
  <si>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</si>
  <si>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</si>
  <si>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</si>
  <si>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</si>
  <si>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</si>
  <si>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</si>
  <si>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</si>
  <si>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</si>
  <si>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</si>
  <si>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</si>
  <si>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</si>
  <si>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</si>
  <si>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</si>
  <si>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</si>
  <si>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</si>
  <si>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</si>
  <si>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</si>
  <si>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</si>
  <si>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</si>
  <si>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</si>
  <si>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</si>
  <si>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</si>
  <si>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</si>
  <si>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</si>
  <si>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</si>
  <si>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</si>
  <si>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</si>
  <si>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</si>
  <si>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</si>
  <si>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</si>
  <si>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</si>
  <si>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</si>
  <si>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</si>
  <si>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</si>
  <si>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</si>
  <si>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</si>
  <si>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</si>
  <si>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</si>
  <si>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</si>
  <si>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</si>
  <si>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</si>
  <si>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</si>
  <si>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</si>
  <si>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</si>
  <si>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</si>
  <si>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</si>
  <si>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</si>
  <si>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</si>
  <si>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</si>
  <si>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</si>
  <si>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</si>
  <si>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</si>
  <si>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</si>
  <si>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</si>
  <si>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</si>
  <si>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</si>
  <si>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</si>
  <si>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</si>
  <si>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</si>
  <si>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</si>
  <si>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</si>
  <si>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</si>
  <si>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</si>
  <si>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</si>
  <si>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</si>
  <si>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</si>
  <si>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</si>
  <si>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</si>
  <si>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</si>
  <si>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</si>
  <si>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</si>
  <si>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</si>
  <si>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</si>
  <si>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</si>
  <si>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</si>
  <si>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</si>
  <si>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</si>
  <si>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</si>
  <si>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</si>
  <si>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</si>
  <si>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</si>
  <si>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</si>
  <si>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</si>
  <si>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</si>
  <si>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</si>
  <si>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</si>
  <si>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</si>
  <si>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</si>
  <si>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</si>
  <si>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</si>
  <si>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</si>
  <si>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</si>
  <si>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</si>
  <si>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</si>
  <si>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</si>
  <si>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</si>
  <si>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</si>
  <si>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</si>
  <si>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</si>
  <si>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</si>
  <si>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</si>
  <si>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</si>
  <si>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</si>
  <si>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</si>
  <si>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</si>
  <si>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</si>
  <si>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</si>
  <si>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</si>
  <si>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</si>
  <si>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</si>
  <si>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</si>
  <si>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</si>
  <si>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</si>
  <si>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</si>
  <si>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</si>
  <si>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</si>
  <si>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</si>
  <si>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</si>
  <si>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</si>
  <si>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</si>
  <si>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</si>
  <si>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</si>
  <si>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</si>
  <si>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</si>
  <si>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</si>
  <si>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</si>
  <si>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</si>
  <si>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</si>
  <si>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</si>
  <si>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</si>
  <si>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</si>
  <si>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</si>
  <si>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</si>
  <si>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</si>
  <si>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</si>
  <si>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</si>
  <si>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</si>
  <si>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</si>
  <si>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</si>
  <si>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</si>
  <si>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</si>
  <si>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</si>
  <si>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</si>
  <si>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</si>
  <si>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</si>
  <si>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</si>
  <si>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</si>
  <si>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</si>
  <si>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</si>
  <si>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</si>
  <si>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</si>
  <si>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</si>
  <si>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</si>
  <si>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</si>
  <si>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</si>
  <si>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</si>
  <si>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</si>
  <si>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</si>
  <si>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</si>
  <si>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</si>
  <si>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</si>
  <si>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</si>
  <si>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</si>
  <si>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</si>
  <si>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</si>
  <si>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</si>
  <si>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</si>
  <si>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</si>
  <si>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</si>
  <si>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</si>
  <si>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</si>
  <si>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</si>
  <si>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</si>
  <si>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</si>
  <si>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</si>
  <si>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</si>
  <si>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</si>
  <si>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</si>
  <si>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</si>
  <si>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</si>
  <si>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</si>
  <si>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</si>
  <si>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</si>
  <si>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</si>
  <si>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</si>
  <si>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</si>
  <si>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</si>
  <si>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</si>
  <si>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</si>
  <si>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</si>
  <si>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</si>
  <si>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</si>
  <si>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</si>
  <si>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</si>
  <si>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</si>
  <si>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</si>
  <si>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</si>
  <si>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</si>
  <si>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</si>
  <si>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</si>
  <si>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</si>
  <si>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</si>
  <si>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</si>
  <si>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</si>
  <si>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</si>
  <si>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</si>
  <si>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</si>
  <si>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</si>
  <si>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</si>
  <si>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</si>
  <si>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</si>
  <si>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</si>
  <si>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</si>
  <si>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</si>
  <si>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</si>
  <si>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</si>
  <si>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</si>
  <si>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</si>
  <si>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</si>
  <si>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</si>
  <si>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</si>
  <si>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</si>
  <si>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</si>
  <si>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</si>
  <si>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</si>
  <si>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</si>
  <si>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</si>
  <si>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</si>
  <si>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</si>
  <si>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</si>
  <si>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</si>
  <si>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</si>
  <si>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</si>
  <si>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</si>
  <si>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</si>
  <si>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</si>
  <si>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</si>
  <si>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</si>
  <si>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</si>
  <si>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</si>
  <si>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</si>
  <si>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</si>
  <si>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</si>
  <si>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</si>
  <si>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</si>
  <si>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</si>
  <si>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</si>
  <si>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</si>
  <si>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</si>
  <si>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</si>
  <si>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</si>
  <si>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</si>
  <si>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</si>
  <si>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</si>
  <si>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</si>
  <si>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</si>
  <si>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</si>
  <si>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</si>
  <si>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</si>
  <si>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</si>
  <si>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</si>
  <si>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</si>
  <si>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</si>
  <si>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</si>
  <si>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</si>
  <si>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</si>
  <si>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</si>
  <si>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</si>
  <si>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</si>
  <si>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</si>
  <si>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</si>
  <si>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</si>
  <si>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</si>
  <si>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</si>
  <si>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</si>
  <si>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</si>
  <si>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</si>
  <si>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</si>
  <si>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</si>
  <si>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</si>
  <si>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</si>
  <si>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</si>
  <si>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</si>
  <si>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</si>
  <si>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</si>
  <si>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</si>
  <si>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</si>
  <si>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</si>
  <si>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</si>
  <si>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</si>
  <si>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</si>
  <si>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</si>
  <si>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</si>
  <si>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</si>
  <si>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</si>
  <si>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</si>
  <si>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</si>
  <si>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</si>
  <si>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</si>
  <si>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</si>
  <si>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</si>
  <si>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</si>
  <si>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</si>
  <si>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</si>
  <si>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</si>
  <si>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</si>
  <si>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</si>
  <si>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</si>
  <si>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</si>
  <si>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</si>
  <si>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</si>
  <si>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</si>
  <si>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</si>
  <si>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</si>
  <si>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</si>
  <si>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</si>
  <si>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</si>
  <si>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</si>
  <si>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</si>
  <si>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</si>
  <si>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</si>
  <si>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</si>
  <si>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</si>
  <si>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</si>
  <si>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</si>
  <si>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</si>
  <si>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</si>
  <si>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</si>
  <si>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</si>
  <si>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</si>
  <si>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</si>
  <si>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</si>
  <si>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</si>
  <si>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</si>
  <si>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</si>
  <si>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</si>
  <si>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</si>
  <si>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</si>
  <si>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</si>
  <si>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</si>
  <si>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</si>
  <si>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</si>
  <si>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</si>
  <si>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</si>
  <si>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</si>
  <si>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</si>
  <si>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</si>
  <si>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</si>
  <si>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</si>
  <si>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</si>
  <si>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</si>
  <si>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</si>
  <si>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</si>
  <si>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</si>
  <si>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</si>
  <si>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</si>
  <si>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</si>
  <si>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</si>
  <si>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</si>
  <si>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</si>
  <si>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</si>
  <si>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</si>
  <si>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</si>
  <si>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</si>
  <si>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</si>
  <si>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</si>
  <si>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</si>
  <si>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</si>
  <si>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</si>
  <si>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</si>
  <si>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</si>
  <si>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</si>
  <si>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</si>
  <si>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</si>
  <si>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</si>
  <si>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</si>
  <si>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</si>
  <si>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</si>
  <si>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</si>
  <si>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</si>
  <si>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</si>
  <si>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</si>
  <si>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</si>
  <si>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</si>
  <si>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</si>
  <si>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</si>
  <si>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</si>
  <si>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</si>
  <si>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</si>
  <si>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</si>
  <si>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</si>
  <si>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</si>
  <si>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</si>
  <si>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</si>
  <si>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</si>
  <si>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</si>
  <si>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</si>
  <si>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</si>
  <si>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</si>
  <si>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</si>
  <si>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</si>
  <si>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</si>
  <si>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</si>
  <si>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</si>
  <si>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</si>
  <si>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</si>
  <si>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</si>
  <si>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</si>
  <si>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</si>
  <si>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</si>
  <si>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</si>
  <si>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</si>
  <si>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</si>
  <si>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</si>
  <si>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</si>
  <si>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</si>
  <si>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</si>
  <si>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</si>
  <si>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</si>
  <si>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</si>
  <si>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</si>
  <si>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</si>
  <si>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</si>
  <si>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</si>
  <si>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</si>
  <si>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</si>
  <si>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</si>
  <si>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</si>
  <si>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</si>
  <si>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</si>
  <si>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</si>
  <si>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</si>
  <si>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</si>
  <si>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</si>
  <si>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</si>
  <si>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</si>
  <si>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</si>
  <si>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</si>
  <si>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</si>
  <si>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</si>
  <si>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</si>
  <si>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</si>
  <si>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</si>
  <si>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</si>
  <si>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</si>
  <si>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</si>
  <si>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</si>
  <si>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</si>
  <si>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</si>
  <si>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</si>
  <si>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</si>
  <si>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</si>
  <si>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</si>
  <si>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</si>
  <si>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</si>
  <si>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</si>
  <si>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</si>
  <si>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</si>
  <si>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</si>
  <si>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</si>
  <si>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</si>
  <si>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</si>
  <si>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</si>
  <si>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</si>
  <si>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</si>
  <si>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</si>
  <si>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</si>
  <si>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</si>
  <si>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</si>
  <si>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</si>
  <si>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</si>
  <si>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</si>
  <si>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</si>
  <si>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</si>
  <si>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</si>
  <si>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</si>
  <si>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</si>
  <si>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</si>
  <si>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</si>
  <si>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</si>
  <si>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</si>
  <si>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</si>
  <si>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</si>
  <si>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</si>
  <si>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</si>
  <si>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</si>
  <si>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</si>
  <si>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</si>
  <si>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</si>
  <si>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</si>
  <si>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</si>
  <si>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</si>
  <si>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</si>
  <si>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</si>
  <si>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</si>
  <si>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</si>
  <si>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</si>
  <si>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</si>
  <si>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</si>
  <si>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</si>
  <si>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</si>
  <si>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</si>
  <si>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</si>
  <si>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</si>
  <si>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</si>
  <si>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</si>
  <si>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</si>
  <si>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</si>
  <si>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</si>
  <si>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</si>
  <si>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</si>
  <si>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</si>
  <si>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</si>
  <si>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</si>
  <si>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</si>
  <si>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</si>
  <si>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</si>
  <si>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</si>
  <si>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</si>
  <si>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</si>
  <si>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</si>
  <si>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</si>
  <si>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</si>
  <si>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</si>
  <si>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</si>
  <si>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</si>
  <si>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</si>
  <si>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</si>
  <si>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</si>
  <si>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</si>
  <si>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</si>
  <si>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</si>
  <si>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</si>
  <si>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</si>
  <si>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</si>
  <si>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</si>
  <si>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</si>
  <si>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</si>
  <si>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</si>
  <si>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</si>
  <si>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</si>
  <si>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</si>
  <si>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</si>
  <si>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</si>
  <si>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</si>
  <si>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</si>
  <si>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</si>
  <si>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</si>
  <si>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</si>
  <si>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</si>
  <si>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</si>
  <si>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</si>
  <si>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</si>
  <si>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</si>
  <si>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</si>
  <si>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</si>
  <si>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</si>
  <si>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</si>
  <si>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</si>
  <si>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</si>
  <si>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</si>
  <si>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</si>
  <si>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</si>
  <si>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</si>
  <si>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</si>
  <si>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</si>
  <si>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</si>
  <si>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</si>
  <si>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</si>
  <si>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</si>
  <si>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</si>
  <si>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</si>
  <si>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</si>
  <si>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</si>
  <si>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</si>
  <si>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</si>
  <si>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</si>
  <si>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</si>
  <si>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</si>
  <si>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</si>
  <si>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</si>
  <si>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</si>
  <si>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</si>
  <si>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</si>
  <si>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</si>
  <si>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</si>
  <si>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</si>
  <si>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</si>
  <si>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</si>
  <si>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</si>
  <si>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</si>
  <si>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</si>
  <si>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</si>
  <si>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</si>
  <si>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</si>
  <si>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</si>
  <si>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</si>
  <si>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</si>
  <si>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</si>
  <si>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</si>
  <si>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</si>
  <si>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</si>
  <si>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</si>
  <si>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</si>
  <si>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</si>
  <si>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</si>
  <si>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</si>
  <si>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</si>
  <si>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</si>
  <si>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</si>
  <si>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</si>
  <si>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</si>
  <si>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</si>
  <si>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</si>
  <si>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</si>
  <si>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</si>
  <si>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</si>
  <si>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</si>
  <si>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</si>
  <si>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</si>
  <si>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</si>
  <si>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</si>
  <si>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</si>
  <si>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</si>
  <si>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</si>
  <si>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</si>
  <si>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</si>
  <si>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</si>
  <si>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</si>
  <si>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</si>
  <si>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</si>
  <si>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</si>
  <si>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</si>
  <si>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</si>
  <si>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</si>
  <si>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</si>
  <si>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</si>
  <si>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</si>
  <si>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</si>
  <si>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</si>
  <si>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</si>
  <si>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</si>
  <si>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</si>
  <si>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</si>
  <si>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</si>
  <si>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</si>
  <si>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</si>
  <si>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</si>
  <si>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</si>
  <si>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</si>
  <si>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</si>
  <si>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</si>
  <si>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</si>
  <si>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</si>
  <si>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</si>
  <si>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</si>
  <si>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</si>
  <si>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</si>
  <si>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</si>
  <si>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</si>
  <si>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</si>
  <si>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</si>
  <si>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</si>
  <si>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</si>
  <si>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</si>
  <si>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</si>
  <si>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</si>
  <si>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</si>
  <si>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</si>
  <si>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</si>
  <si>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</si>
  <si>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</si>
  <si>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</si>
  <si>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</si>
  <si>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</si>
  <si>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</si>
  <si>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</si>
  <si>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</si>
  <si>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</si>
  <si>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</si>
  <si>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</si>
  <si>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</si>
  <si>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</si>
  <si>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</si>
  <si>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</si>
  <si>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</si>
  <si>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</si>
  <si>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</si>
  <si>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</si>
  <si>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</si>
  <si>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</si>
  <si>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</si>
  <si>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</si>
  <si>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</si>
  <si>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</si>
  <si>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</si>
  <si>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</si>
  <si>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</si>
  <si>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</si>
  <si>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</si>
  <si>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</si>
  <si>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</si>
  <si>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</si>
  <si>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</si>
  <si>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</si>
  <si>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</si>
  <si>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</si>
  <si>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</si>
  <si>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</si>
  <si>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</si>
  <si>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</si>
  <si>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</si>
  <si>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</si>
  <si>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</si>
  <si>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</si>
  <si>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</si>
  <si>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</si>
  <si>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</si>
  <si>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</si>
  <si>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</si>
  <si>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</si>
  <si>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</si>
  <si>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</si>
  <si>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</si>
  <si>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</si>
  <si>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</si>
  <si>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</si>
  <si>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</si>
  <si>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</si>
  <si>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</si>
  <si>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</si>
  <si>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</si>
  <si>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</si>
  <si>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</si>
  <si>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</si>
  <si>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</si>
  <si>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</si>
  <si>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</si>
  <si>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</si>
  <si>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</si>
  <si>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</si>
  <si>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</si>
  <si>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</si>
  <si>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</si>
  <si>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</si>
  <si>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</si>
  <si>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</si>
  <si>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</si>
  <si>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</si>
  <si>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</si>
  <si>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</si>
  <si>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</si>
  <si>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</si>
  <si>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</si>
  <si>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</si>
  <si>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</si>
  <si>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</si>
  <si>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</si>
  <si>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</si>
  <si>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</si>
  <si>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</si>
  <si>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</si>
  <si>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</si>
  <si>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</si>
  <si>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</si>
  <si>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</si>
  <si>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</si>
  <si>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</si>
  <si>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</si>
  <si>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</si>
  <si>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</si>
  <si>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</si>
  <si>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</si>
  <si>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</si>
  <si>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</si>
  <si>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</si>
  <si>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</si>
  <si>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</si>
  <si>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</si>
  <si>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</si>
  <si>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</si>
  <si>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</si>
  <si>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</si>
  <si>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</si>
  <si>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</si>
  <si>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</si>
  <si>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</si>
  <si>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</si>
  <si>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</si>
  <si>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</si>
  <si>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</si>
  <si>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</si>
  <si>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</si>
  <si>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</si>
  <si>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</si>
  <si>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</si>
  <si>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</si>
  <si>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</si>
  <si>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</si>
  <si>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</si>
  <si>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</si>
  <si>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</si>
  <si>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</si>
  <si>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</si>
  <si>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</si>
  <si>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</si>
  <si>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</si>
  <si>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</si>
  <si>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</si>
  <si>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</si>
  <si>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</si>
  <si>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</si>
  <si>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</si>
  <si>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</si>
  <si>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</si>
  <si>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</si>
  <si>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</si>
  <si>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</si>
  <si>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</si>
  <si>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</si>
  <si>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</si>
  <si>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</si>
  <si>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</si>
  <si>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</si>
  <si>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</si>
  <si>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</si>
  <si>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</si>
  <si>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</si>
  <si>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</si>
  <si>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</si>
  <si>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</si>
  <si>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</si>
  <si>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</si>
  <si>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</si>
  <si>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</si>
  <si>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</si>
  <si>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</si>
  <si>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</si>
  <si>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</si>
  <si>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</si>
  <si>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</si>
  <si>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</si>
  <si>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</si>
  <si>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</si>
  <si>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</si>
  <si>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</si>
  <si>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</si>
  <si>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</si>
  <si>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</si>
  <si>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</si>
  <si>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</si>
  <si>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</si>
  <si>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</si>
  <si>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</si>
  <si>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</si>
  <si>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</si>
  <si>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</si>
  <si>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</si>
  <si>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</si>
  <si>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</si>
  <si>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</si>
  <si>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</si>
  <si>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</si>
  <si>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</si>
  <si>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</si>
  <si>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</si>
  <si>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</si>
  <si>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</si>
  <si>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</si>
  <si>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</si>
  <si>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</si>
  <si>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</si>
  <si>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</si>
  <si>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</si>
  <si>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</si>
  <si>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</si>
  <si>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</si>
  <si>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</si>
  <si>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</si>
  <si>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</si>
  <si>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</si>
  <si>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</si>
  <si>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</si>
  <si>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</si>
  <si>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</si>
  <si>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</si>
  <si>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</si>
  <si>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</si>
  <si>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</si>
  <si>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</si>
  <si>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</si>
  <si>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</si>
  <si>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</si>
  <si>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</si>
  <si>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</si>
  <si>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</si>
  <si>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</si>
  <si>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</si>
  <si>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</si>
  <si>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</si>
  <si>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</si>
  <si>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</si>
  <si>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</si>
  <si>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</si>
  <si>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</si>
  <si>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</si>
  <si>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</si>
  <si>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</si>
  <si>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</si>
  <si>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</si>
  <si>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</si>
  <si>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</si>
  <si>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</si>
  <si>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</si>
  <si>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</si>
  <si>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</si>
  <si>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</si>
  <si>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</si>
  <si>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</si>
  <si>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</si>
  <si>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</si>
  <si>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</si>
  <si>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</si>
  <si>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</si>
  <si>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</si>
  <si>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</si>
  <si>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</si>
  <si>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</si>
  <si>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</si>
  <si>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</si>
  <si>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</si>
  <si>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</si>
  <si>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</si>
  <si>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</si>
  <si>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</si>
  <si>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</si>
  <si>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</si>
  <si>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</si>
  <si>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</si>
  <si>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</si>
  <si>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</si>
  <si>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</si>
  <si>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</si>
  <si>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</si>
  <si>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</si>
  <si>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</si>
  <si>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</si>
  <si>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</si>
  <si>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</si>
  <si>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</si>
  <si>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</si>
  <si>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</si>
  <si>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</si>
  <si>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</si>
  <si>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</si>
  <si>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</si>
  <si>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</si>
  <si>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</si>
  <si>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</si>
  <si>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</si>
  <si>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</si>
  <si>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</si>
  <si>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</si>
  <si>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</si>
  <si>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</si>
  <si>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</si>
  <si>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</si>
  <si>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</si>
  <si>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</si>
  <si>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</si>
  <si>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</si>
  <si>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</si>
  <si>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</si>
  <si>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</si>
  <si>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</si>
  <si>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</si>
  <si>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</si>
  <si>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</si>
  <si>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</si>
  <si>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</si>
  <si>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</si>
  <si>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</si>
  <si>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</si>
  <si>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</si>
  <si>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</si>
  <si>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</si>
  <si>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</si>
  <si>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</si>
  <si>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</si>
  <si>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</si>
  <si>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</si>
  <si>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</si>
  <si>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</si>
  <si>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</si>
  <si>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</si>
  <si>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</si>
  <si>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</si>
  <si>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</si>
  <si>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</si>
  <si>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</si>
  <si>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</si>
  <si>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</si>
  <si>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</si>
  <si>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</si>
  <si>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</si>
  <si>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</si>
  <si>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</si>
  <si>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</si>
  <si>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</si>
  <si>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</si>
  <si>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</si>
  <si>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</si>
  <si>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</si>
  <si>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</si>
  <si>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</si>
  <si>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</si>
  <si>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</si>
  <si>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</si>
  <si>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</si>
  <si>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</si>
  <si>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</si>
  <si>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</si>
  <si>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</si>
  <si>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</si>
  <si>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</si>
  <si>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</si>
  <si>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</si>
  <si>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</si>
  <si>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</si>
  <si>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</si>
  <si>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</si>
  <si>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</si>
  <si>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</si>
  <si>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</si>
  <si>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</si>
  <si>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</si>
  <si>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</si>
  <si>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</si>
  <si>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</si>
  <si>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</si>
  <si>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</si>
  <si>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</si>
  <si>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</si>
  <si>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</si>
  <si>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</si>
  <si>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</si>
  <si>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</si>
  <si>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</si>
  <si>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</si>
  <si>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</si>
  <si>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</si>
  <si>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</si>
  <si>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</si>
  <si>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</si>
  <si>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</si>
  <si>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</si>
  <si>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</si>
  <si>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</si>
  <si>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</si>
  <si>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</si>
  <si>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</si>
  <si>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</si>
  <si>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</si>
  <si>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</si>
  <si>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</si>
  <si>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</si>
  <si>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</si>
  <si>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</si>
  <si>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</si>
  <si>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</si>
  <si>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</si>
  <si>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</si>
  <si>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</si>
  <si>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</si>
  <si>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</si>
  <si>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</si>
  <si>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</si>
  <si>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</si>
  <si>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</si>
  <si>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</si>
  <si>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</si>
  <si>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</si>
  <si>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</si>
  <si>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</si>
  <si>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</si>
  <si>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</si>
  <si>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</si>
  <si>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</si>
  <si>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</si>
  <si>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</si>
  <si>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</si>
  <si>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</si>
  <si>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</si>
  <si>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</si>
  <si>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</si>
  <si>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</si>
  <si>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</si>
  <si>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</si>
  <si>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</si>
  <si>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</si>
  <si>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</si>
  <si>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</si>
  <si>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</si>
  <si>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</si>
  <si>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</si>
  <si>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</si>
  <si>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</si>
  <si>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</si>
  <si>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</si>
  <si>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</si>
  <si>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</si>
  <si>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</si>
  <si>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</si>
  <si>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</si>
  <si>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</si>
  <si>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</si>
  <si>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</si>
  <si>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</si>
  <si>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</si>
  <si>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</si>
  <si>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</si>
  <si>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</si>
  <si>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</si>
  <si>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</si>
  <si>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</si>
  <si>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</si>
  <si>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</si>
  <si>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</si>
  <si>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</si>
  <si>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</si>
  <si>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</si>
  <si>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</si>
  <si>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</si>
  <si>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</si>
  <si>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</si>
  <si>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</si>
  <si>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</si>
  <si>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</si>
  <si>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</si>
  <si>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</si>
  <si>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</si>
  <si>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</si>
  <si>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</si>
  <si>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</si>
  <si>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</si>
  <si>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</si>
  <si>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</si>
  <si>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</si>
  <si>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</si>
  <si>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</si>
  <si>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</si>
  <si>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</si>
  <si>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</si>
  <si>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</si>
  <si>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</si>
  <si>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</si>
  <si>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</si>
  <si>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</si>
  <si>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</si>
  <si>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</si>
  <si>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</si>
  <si>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</si>
  <si>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</si>
  <si>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</si>
  <si>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</si>
  <si>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</si>
  <si>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</si>
  <si>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</si>
  <si>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</si>
  <si>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</si>
  <si>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</si>
  <si>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</si>
  <si>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</si>
  <si>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</si>
  <si>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</si>
  <si>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</si>
  <si>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</si>
  <si>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</si>
  <si>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</si>
  <si>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</si>
  <si>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</si>
  <si>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</si>
  <si>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</si>
  <si>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</si>
  <si>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</si>
  <si>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</si>
  <si>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</si>
  <si>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</si>
  <si>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</si>
  <si>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</si>
  <si>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</si>
  <si>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</si>
  <si>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</si>
  <si>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</si>
  <si>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</si>
  <si>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</si>
  <si>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</si>
  <si>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</si>
  <si>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</si>
  <si>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</si>
  <si>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</si>
  <si>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</si>
  <si>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</si>
  <si>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</si>
  <si>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</si>
  <si>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</si>
  <si>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</si>
  <si>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</si>
  <si>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</si>
  <si>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</si>
  <si>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</si>
  <si>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</si>
  <si>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</si>
  <si>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</si>
  <si>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</si>
  <si>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</si>
  <si>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</si>
  <si>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</si>
  <si>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</si>
  <si>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</si>
  <si>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</si>
  <si>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</si>
  <si>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</si>
  <si>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</si>
  <si>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</si>
  <si>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</si>
  <si>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</si>
  <si>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</si>
  <si>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</si>
  <si>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</si>
  <si>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</si>
  <si>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</si>
  <si>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</si>
  <si>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</si>
  <si>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</si>
  <si>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</si>
  <si>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</si>
  <si>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</si>
  <si>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</si>
  <si>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</si>
  <si>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</si>
  <si>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</si>
  <si>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</si>
  <si>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</si>
  <si>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</si>
  <si>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</si>
  <si>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</si>
  <si>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</si>
  <si>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</si>
  <si>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</si>
  <si>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</si>
  <si>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</si>
  <si>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</si>
  <si>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</si>
  <si>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</si>
  <si>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</si>
  <si>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</si>
  <si>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</si>
  <si>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</si>
  <si>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</si>
  <si>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</si>
  <si>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</si>
  <si>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</si>
  <si>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</si>
  <si>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</si>
  <si>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</si>
  <si>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</si>
  <si>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</si>
  <si>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</si>
  <si>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</si>
  <si>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</si>
  <si>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</si>
  <si>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</si>
  <si>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</si>
  <si>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</si>
  <si>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</si>
  <si>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</si>
  <si>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</si>
  <si>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</si>
  <si>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</si>
  <si>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</si>
  <si>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</si>
  <si>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</si>
  <si>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</si>
  <si>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</si>
  <si>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</si>
  <si>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</si>
  <si>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</si>
  <si>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</si>
  <si>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</si>
  <si>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</si>
  <si>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</si>
  <si>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</si>
  <si>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</si>
  <si>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</si>
  <si>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</si>
  <si>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</si>
  <si>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</si>
  <si>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</si>
  <si>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</si>
  <si>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</si>
  <si>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</si>
  <si>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</si>
  <si>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</si>
  <si>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</si>
  <si>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</si>
  <si>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</si>
  <si>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</si>
  <si>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</si>
  <si>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</si>
  <si>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</si>
  <si>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</si>
  <si>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</si>
  <si>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</si>
  <si>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</si>
  <si>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</si>
  <si>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</si>
  <si>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</si>
  <si>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</si>
  <si>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</si>
  <si>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</si>
  <si>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</si>
  <si>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</si>
  <si>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</si>
  <si>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</si>
  <si>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</si>
  <si>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</si>
  <si>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</si>
  <si>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</si>
  <si>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</si>
  <si>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</si>
  <si>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</si>
  <si>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</si>
  <si>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</si>
  <si>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</si>
  <si>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</si>
  <si>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</si>
  <si>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</si>
  <si>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</si>
  <si>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</si>
  <si>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</si>
  <si>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</si>
  <si>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</si>
  <si>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</si>
  <si>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</si>
  <si>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</si>
  <si>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</si>
  <si>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</si>
  <si>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</si>
  <si>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</si>
  <si>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</si>
  <si>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</si>
  <si>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</si>
  <si>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</si>
  <si>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</si>
  <si>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</si>
  <si>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</si>
  <si>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</si>
  <si>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</si>
  <si>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</si>
  <si>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</si>
  <si>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</si>
  <si>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</si>
  <si>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</si>
  <si>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</si>
  <si>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</si>
  <si>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</si>
  <si>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</si>
  <si>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</si>
  <si>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</si>
  <si>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</si>
  <si>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</si>
  <si>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</si>
  <si>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</si>
  <si>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</si>
  <si>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</si>
  <si>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</si>
  <si>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</si>
  <si>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</si>
  <si>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</si>
  <si>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</si>
  <si>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</si>
  <si>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</si>
  <si>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</si>
  <si>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</si>
  <si>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</si>
  <si>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</si>
  <si>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</si>
  <si>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</si>
  <si>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</si>
  <si>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</si>
  <si>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</si>
  <si>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</si>
  <si>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</si>
  <si>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</si>
  <si>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</si>
  <si>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</si>
  <si>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</si>
  <si>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</si>
  <si>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</si>
  <si>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</si>
  <si>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</si>
  <si>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</si>
  <si>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</si>
  <si>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</si>
  <si>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</si>
  <si>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</si>
  <si>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</si>
  <si>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</si>
  <si>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</si>
  <si>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</si>
  <si>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</si>
  <si>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</si>
  <si>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</si>
  <si>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</si>
  <si>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</si>
  <si>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</si>
  <si>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</si>
  <si>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</si>
  <si>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</si>
  <si>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</si>
  <si>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</si>
  <si>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</si>
  <si>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</si>
  <si>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</si>
  <si>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</si>
  <si>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</si>
  <si>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</si>
  <si>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</si>
  <si>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</si>
  <si>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</si>
  <si>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</si>
  <si>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</si>
  <si>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</si>
  <si>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</si>
  <si>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</si>
  <si>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</si>
  <si>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</si>
  <si>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</si>
  <si>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</si>
  <si>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</si>
  <si>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</si>
  <si>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</si>
  <si>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</si>
  <si>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</si>
  <si>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</si>
  <si>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</si>
  <si>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</si>
  <si>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</si>
  <si>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</si>
  <si>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</si>
  <si>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</si>
  <si>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</si>
  <si>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</si>
  <si>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</si>
  <si>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</si>
  <si>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</si>
  <si>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</si>
  <si>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</si>
  <si>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</si>
  <si>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</si>
  <si>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</si>
  <si>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</si>
  <si>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</si>
  <si>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</si>
  <si>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</si>
  <si>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</si>
  <si>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</si>
  <si>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</si>
  <si>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</si>
  <si>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</si>
  <si>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</si>
  <si>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</si>
  <si>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</si>
  <si>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</si>
  <si>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</si>
  <si>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</si>
  <si>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</si>
  <si>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</si>
  <si>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</si>
  <si>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</si>
  <si>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</si>
  <si>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</si>
  <si>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</si>
  <si>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</si>
  <si>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</si>
  <si>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</si>
  <si>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</si>
  <si>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</si>
  <si>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</si>
  <si>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</si>
  <si>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</si>
  <si>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</si>
  <si>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</si>
  <si>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</si>
  <si>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</si>
  <si>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</si>
  <si>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</si>
  <si>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</si>
  <si>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</si>
  <si>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</si>
  <si>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</si>
  <si>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</si>
  <si>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</si>
  <si>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</si>
  <si>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</si>
  <si>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</si>
  <si>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</si>
  <si>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</si>
  <si>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</si>
  <si>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</si>
  <si>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</si>
  <si>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</si>
  <si>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</si>
  <si>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</si>
  <si>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</si>
  <si>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</si>
  <si>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</si>
  <si>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</si>
  <si>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</si>
  <si>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</si>
  <si>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</si>
  <si>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</si>
  <si>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</si>
  <si>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</si>
  <si>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</si>
  <si>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</si>
  <si>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</si>
  <si>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</si>
  <si>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</si>
  <si>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</si>
  <si>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</si>
  <si>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</si>
  <si>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</si>
  <si>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</si>
  <si>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</si>
  <si>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</si>
  <si>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</si>
  <si>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</si>
  <si>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</si>
  <si>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</si>
  <si>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</si>
  <si>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</si>
  <si>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</si>
  <si>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</si>
  <si>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</si>
  <si>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</si>
  <si>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</si>
  <si>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</si>
  <si>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</si>
  <si>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</si>
  <si>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</si>
  <si>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</si>
  <si>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</si>
  <si>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</si>
  <si>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</si>
  <si>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</si>
  <si>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</si>
  <si>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</si>
  <si>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</si>
  <si>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</si>
  <si>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</si>
  <si>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</si>
  <si>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</si>
  <si>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</si>
  <si>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</si>
  <si>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</si>
  <si>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</si>
  <si>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</si>
  <si>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</si>
  <si>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</si>
  <si>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</si>
  <si>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</si>
  <si>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</si>
  <si>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</si>
  <si>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</si>
  <si>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</si>
  <si>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</si>
  <si>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</si>
  <si>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</si>
  <si>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</si>
  <si>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</si>
  <si>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</si>
  <si>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</si>
  <si>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</si>
  <si>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</si>
  <si>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</si>
  <si>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</si>
  <si>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</si>
  <si>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</si>
  <si>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</si>
  <si>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</si>
  <si>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</si>
  <si>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</si>
  <si>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</si>
  <si>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</si>
  <si>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</si>
  <si>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</si>
  <si>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</si>
  <si>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</si>
  <si>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</si>
  <si>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</si>
  <si>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</si>
  <si>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</si>
  <si>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</si>
  <si>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</si>
  <si>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</si>
  <si>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</si>
  <si>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</si>
  <si>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</si>
  <si>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</si>
  <si>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</si>
  <si>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</si>
  <si>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</si>
  <si>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</si>
  <si>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</si>
  <si>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</si>
  <si>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</si>
  <si>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</si>
  <si>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</si>
  <si>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</si>
  <si>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</si>
  <si>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</si>
  <si>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</si>
  <si>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</si>
  <si>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</si>
  <si>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</si>
  <si>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</si>
  <si>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</si>
  <si>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</si>
  <si>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</si>
  <si>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</si>
  <si>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</si>
  <si>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</si>
  <si>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</si>
  <si>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</si>
  <si>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</si>
  <si>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</si>
  <si>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</si>
  <si>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</si>
  <si>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</si>
  <si>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</si>
  <si>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</si>
  <si>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</si>
  <si>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</si>
  <si>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</si>
  <si>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</si>
  <si>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</si>
  <si>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</si>
  <si>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</si>
  <si>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</si>
  <si>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</si>
  <si>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</si>
  <si>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</si>
  <si>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</si>
  <si>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</si>
  <si>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</si>
  <si>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</si>
  <si>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</si>
  <si>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</si>
  <si>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</si>
  <si>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</si>
  <si>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</si>
  <si>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</si>
  <si>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</si>
  <si>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</si>
  <si>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</si>
  <si>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</si>
  <si>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</si>
  <si>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</si>
  <si>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</si>
  <si>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</si>
  <si>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</si>
  <si>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</si>
  <si>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</si>
  <si>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</si>
  <si>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</si>
  <si>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</si>
  <si>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</si>
  <si>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</si>
  <si>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</si>
  <si>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</si>
  <si>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</si>
  <si>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</si>
  <si>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</si>
  <si>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</si>
  <si>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</si>
  <si>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</si>
  <si>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</si>
  <si>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</si>
  <si>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</si>
  <si>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</si>
  <si>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</si>
  <si>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</si>
  <si>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</si>
  <si>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</si>
  <si>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</si>
  <si>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</si>
  <si>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</si>
  <si>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</si>
  <si>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</si>
  <si>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</si>
  <si>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</si>
  <si>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</si>
  <si>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</si>
  <si>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</si>
  <si>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</si>
  <si>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</si>
  <si>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</si>
  <si>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</si>
  <si>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</si>
  <si>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</si>
  <si>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</si>
  <si>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</si>
  <si>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</si>
  <si>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</si>
  <si>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</si>
  <si>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</si>
  <si>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</si>
  <si>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</si>
  <si>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</si>
  <si>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</si>
  <si>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</si>
  <si>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</si>
  <si>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</si>
  <si>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</si>
  <si>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</si>
  <si>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</si>
  <si>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</si>
  <si>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</si>
  <si>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</si>
  <si>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</si>
  <si>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</si>
  <si>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</si>
  <si>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</si>
  <si>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</si>
  <si>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</si>
  <si>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</si>
  <si>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</si>
  <si>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</si>
  <si>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</si>
  <si>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</si>
  <si>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</si>
  <si>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</si>
  <si>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</si>
  <si>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</si>
  <si>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</si>
  <si>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</si>
  <si>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</si>
  <si>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</si>
  <si>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</si>
  <si>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</si>
  <si>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</si>
  <si>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</si>
  <si>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</si>
  <si>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</si>
  <si>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</si>
  <si>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</si>
  <si>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</si>
  <si>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</si>
  <si>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</si>
  <si>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</si>
  <si>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</si>
  <si>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</si>
  <si>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</si>
  <si>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</si>
  <si>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</si>
  <si>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</si>
  <si>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</si>
  <si>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</si>
  <si>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</si>
  <si>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</si>
  <si>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</si>
  <si>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</si>
  <si>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</si>
  <si>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</si>
  <si>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</si>
  <si>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</si>
  <si>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</si>
  <si>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</si>
  <si>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</si>
  <si>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</si>
  <si>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</si>
  <si>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</si>
  <si>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</si>
  <si>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</si>
  <si>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</si>
  <si>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</si>
  <si>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</si>
  <si>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</si>
  <si>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</si>
  <si>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</si>
  <si>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</si>
  <si>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</si>
  <si>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</si>
  <si>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</si>
  <si>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</si>
  <si>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</si>
  <si>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</si>
  <si>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</si>
  <si>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</si>
  <si>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</si>
  <si>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</si>
  <si>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</si>
  <si>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</si>
  <si>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</si>
  <si>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</si>
  <si>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</si>
  <si>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</si>
  <si>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</si>
  <si>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</si>
  <si>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</si>
  <si>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</si>
  <si>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</si>
  <si>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</si>
  <si>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</si>
  <si>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</si>
  <si>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</si>
  <si>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</si>
  <si>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</si>
  <si>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</si>
  <si>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</si>
  <si>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</si>
  <si>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</si>
  <si>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</si>
  <si>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</si>
  <si>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</si>
  <si>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</si>
  <si>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</si>
  <si>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</si>
  <si>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</si>
  <si>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</si>
  <si>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</si>
  <si>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</si>
  <si>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</si>
  <si>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</si>
  <si>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</si>
  <si>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</si>
  <si>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</si>
  <si>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</si>
  <si>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</si>
  <si>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</si>
  <si>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</si>
  <si>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</si>
  <si>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</si>
  <si>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</si>
  <si>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</si>
  <si>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</si>
  <si>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</si>
  <si>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</si>
  <si>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</si>
  <si>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</si>
  <si>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</si>
  <si>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</si>
  <si>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</si>
  <si>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</si>
  <si>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</si>
  <si>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</si>
  <si>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</si>
  <si>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</si>
  <si>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</si>
  <si>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</si>
  <si>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</si>
  <si>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</si>
  <si>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</si>
  <si>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</si>
  <si>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</si>
  <si>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</si>
  <si>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</si>
  <si>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</si>
  <si>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</si>
  <si>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</si>
  <si>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</si>
  <si>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</si>
  <si>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</si>
  <si>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</si>
  <si>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</si>
  <si>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</si>
  <si>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</si>
  <si>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</si>
  <si>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</si>
  <si>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</si>
  <si>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</si>
  <si>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</si>
  <si>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</si>
  <si>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</si>
  <si>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</si>
  <si>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</si>
  <si>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</si>
  <si>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</si>
  <si>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</si>
  <si>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</si>
  <si>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</si>
  <si>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</si>
  <si>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</si>
  <si>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</si>
  <si>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</si>
  <si>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</si>
  <si>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</si>
  <si>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</si>
  <si>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</si>
  <si>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</si>
  <si>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</si>
  <si>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</si>
  <si>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</si>
  <si>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</si>
  <si>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</si>
  <si>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</si>
  <si>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</si>
  <si>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</si>
  <si>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</si>
  <si>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</si>
  <si>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</si>
  <si>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</si>
  <si>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</si>
  <si>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</si>
  <si>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</si>
  <si>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</si>
  <si>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</si>
  <si>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</si>
  <si>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</si>
  <si>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</si>
  <si>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</si>
  <si>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</si>
  <si>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</si>
  <si>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</si>
  <si>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</si>
  <si>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</si>
  <si>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</si>
  <si>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</si>
  <si>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</si>
  <si>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</si>
  <si>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</si>
  <si>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</si>
  <si>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</si>
  <si>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</si>
  <si>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</si>
  <si>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</si>
  <si>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</si>
  <si>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</si>
  <si>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</si>
  <si>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</si>
  <si>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</si>
  <si>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</si>
  <si>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</si>
  <si>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</si>
  <si>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</si>
  <si>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</si>
  <si>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</si>
  <si>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</si>
  <si>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</si>
  <si>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</si>
  <si>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</si>
  <si>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</si>
  <si>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</si>
  <si>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</si>
  <si>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</si>
  <si>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</si>
  <si>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</si>
  <si>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</si>
  <si>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</si>
  <si>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</si>
  <si>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</si>
  <si>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</si>
  <si>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</si>
  <si>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</si>
  <si>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</si>
  <si>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</si>
  <si>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</si>
  <si>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</si>
  <si>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</si>
  <si>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</si>
  <si>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</si>
  <si>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</si>
  <si>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</si>
  <si>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</si>
  <si>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</si>
  <si>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</si>
  <si>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</si>
  <si>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</si>
  <si>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</si>
  <si>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</si>
  <si>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</si>
  <si>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</si>
  <si>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</si>
  <si>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</si>
  <si>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</si>
  <si>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</si>
  <si>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</si>
  <si>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</si>
  <si>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</si>
  <si>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</si>
  <si>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</si>
  <si>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</si>
  <si>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</si>
  <si>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</si>
  <si>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</si>
  <si>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</si>
  <si>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</si>
  <si>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</si>
  <si>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</si>
  <si>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</si>
  <si>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</si>
  <si>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</si>
  <si>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</si>
  <si>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</si>
  <si>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</si>
  <si>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</si>
  <si>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</si>
  <si>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</si>
  <si>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</si>
  <si>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</si>
  <si>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</si>
  <si>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</si>
  <si>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</si>
  <si>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</si>
  <si>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</si>
  <si>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</si>
  <si>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</si>
  <si>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</si>
  <si>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</si>
  <si>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</si>
  <si>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</si>
  <si>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</si>
  <si>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</si>
  <si>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</si>
  <si>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</si>
  <si>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</si>
  <si>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</si>
  <si>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</si>
  <si>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</si>
  <si>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</si>
  <si>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</si>
  <si>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</si>
  <si>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</si>
  <si>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</si>
  <si>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</si>
  <si>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</si>
  <si>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</si>
  <si>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</si>
  <si>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</si>
  <si>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</si>
  <si>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</si>
  <si>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</si>
  <si>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</si>
  <si>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</si>
  <si>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</si>
  <si>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</si>
  <si>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</si>
  <si>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</si>
  <si>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</si>
  <si>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</si>
  <si>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</si>
  <si>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</si>
  <si>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</si>
  <si>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</si>
  <si>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</si>
  <si>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</si>
  <si>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</si>
  <si>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</si>
  <si>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</si>
  <si>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</si>
  <si>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</si>
  <si>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</si>
  <si>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</si>
  <si>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</si>
  <si>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</si>
  <si>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</si>
  <si>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</si>
  <si>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</si>
  <si>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</si>
  <si>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</si>
  <si>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</si>
  <si>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</si>
  <si>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</si>
  <si>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</si>
  <si>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</si>
  <si>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</si>
  <si>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</si>
  <si>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</si>
  <si>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</si>
  <si>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</si>
  <si>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</si>
  <si>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</si>
  <si>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</si>
  <si>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</si>
  <si>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</si>
  <si>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</si>
  <si>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</si>
  <si>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</si>
  <si>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</si>
  <si>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</si>
  <si>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</si>
  <si>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</si>
  <si>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</si>
  <si>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</si>
  <si>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</si>
  <si>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</si>
  <si>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</si>
  <si>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</si>
  <si>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</si>
  <si>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</si>
  <si>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</si>
  <si>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</si>
  <si>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</si>
  <si>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</si>
  <si>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</si>
  <si>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</si>
  <si>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</si>
  <si>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</si>
  <si>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</si>
  <si>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</si>
  <si>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</si>
  <si>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</si>
  <si>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</si>
  <si>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</si>
  <si>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</si>
  <si>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</si>
  <si>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</si>
  <si>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</si>
  <si>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</si>
  <si>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</si>
  <si>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</si>
  <si>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</si>
  <si>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</si>
  <si>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</si>
  <si>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</si>
  <si>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</si>
  <si>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</si>
  <si>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</si>
  <si>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</si>
  <si>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</si>
  <si>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</si>
  <si>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</si>
  <si>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</si>
  <si>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</si>
  <si>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</si>
  <si>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</si>
  <si>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</si>
  <si>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</si>
  <si>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</si>
  <si>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</si>
  <si>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</si>
  <si>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</si>
  <si>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</si>
  <si>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</si>
  <si>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</si>
  <si>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</si>
  <si>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</si>
  <si>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</si>
  <si>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</si>
  <si>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</si>
  <si>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</si>
  <si>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</si>
  <si>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</si>
  <si>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</si>
  <si>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</si>
  <si>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</si>
  <si>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</si>
  <si>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</si>
  <si>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</si>
  <si>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</si>
  <si>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</si>
  <si>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</si>
  <si>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</si>
  <si>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</si>
  <si>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</si>
  <si>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</si>
  <si>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</si>
  <si>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</si>
  <si>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</si>
  <si>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</si>
  <si>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</si>
  <si>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</si>
  <si>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</si>
  <si>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</si>
  <si>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</si>
  <si>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</si>
  <si>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</si>
  <si>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</si>
  <si>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</si>
  <si>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</si>
  <si>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</si>
  <si>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</si>
  <si>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</si>
  <si>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</si>
  <si>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</si>
  <si>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</si>
  <si>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</si>
  <si>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</si>
  <si>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</si>
  <si>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</si>
  <si>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</si>
  <si>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</si>
  <si>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</si>
  <si>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</si>
  <si>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</si>
  <si>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</si>
  <si>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</si>
  <si>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</si>
  <si>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</si>
  <si>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</si>
  <si>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</si>
  <si>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</si>
  <si>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</si>
  <si>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</si>
  <si>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</si>
  <si>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</si>
  <si>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</si>
  <si>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</si>
  <si>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</si>
  <si>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</si>
  <si>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</si>
  <si>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</si>
  <si>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</si>
  <si>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</si>
  <si>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</si>
  <si>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</si>
  <si>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</si>
  <si>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</si>
  <si>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</si>
  <si>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</si>
  <si>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</si>
  <si>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</si>
  <si>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</si>
  <si>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</si>
  <si>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</si>
  <si>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</si>
  <si>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</si>
  <si>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</si>
  <si>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</si>
  <si>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</si>
  <si>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</si>
  <si>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</si>
  <si>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</si>
  <si>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</si>
  <si>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</si>
  <si>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</si>
  <si>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</si>
  <si>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</si>
  <si>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</si>
  <si>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</si>
  <si>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</si>
  <si>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</si>
  <si>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</si>
  <si>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</si>
  <si>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</si>
  <si>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</si>
  <si>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</si>
  <si>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</si>
  <si>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</si>
  <si>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</si>
  <si>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</si>
  <si>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</si>
  <si>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</si>
  <si>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</si>
  <si>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</si>
  <si>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</si>
  <si>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</si>
  <si>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</si>
  <si>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</si>
  <si>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</si>
  <si>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</si>
  <si>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</si>
  <si>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</si>
  <si>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</si>
  <si>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</si>
  <si>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</si>
  <si>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</si>
  <si>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</si>
  <si>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</si>
  <si>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</si>
  <si>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</si>
  <si>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</si>
  <si>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</si>
  <si>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</si>
  <si>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</si>
  <si>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</si>
  <si>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</si>
  <si>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</si>
  <si>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</si>
  <si>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</si>
  <si>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</si>
  <si>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</si>
  <si>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</si>
  <si>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</si>
  <si>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</si>
  <si>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</si>
  <si>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</si>
  <si>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</si>
  <si>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</si>
  <si>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</si>
  <si>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</si>
  <si>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</si>
  <si>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</si>
  <si>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</si>
  <si>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</si>
  <si>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</si>
  <si>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</si>
  <si>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</si>
  <si>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</si>
  <si>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</si>
  <si>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</si>
  <si>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</si>
  <si>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</si>
  <si>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</si>
  <si>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</si>
  <si>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</si>
  <si>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</si>
  <si>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</si>
  <si>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</si>
  <si>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</si>
  <si>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</si>
  <si>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</si>
  <si>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</si>
  <si>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</si>
  <si>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</si>
  <si>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</si>
  <si>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</si>
  <si>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</si>
  <si>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</si>
  <si>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</si>
  <si>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</si>
  <si>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</si>
  <si>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</si>
  <si>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</si>
  <si>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</si>
  <si>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</si>
  <si>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</si>
  <si>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</si>
  <si>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</si>
  <si>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</si>
  <si>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</si>
  <si>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</si>
  <si>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</si>
  <si>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</si>
  <si>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</si>
  <si>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</si>
  <si>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</si>
  <si>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</si>
  <si>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</si>
  <si>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</si>
  <si>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</si>
  <si>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</si>
  <si>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</si>
  <si>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</si>
  <si>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</si>
  <si>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</si>
  <si>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</si>
  <si>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</si>
  <si>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</si>
  <si>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</si>
  <si>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</si>
  <si>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</si>
  <si>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</si>
  <si>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</si>
  <si>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</si>
  <si>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</si>
  <si>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</si>
  <si>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</si>
  <si>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</si>
  <si>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</si>
  <si>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</si>
  <si>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</si>
  <si>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</si>
  <si>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</si>
  <si>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</si>
  <si>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</si>
  <si>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</si>
  <si>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</si>
  <si>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</si>
  <si>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</si>
  <si>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</si>
  <si>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</si>
  <si>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</si>
  <si>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</si>
  <si>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</si>
  <si>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</si>
  <si>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</si>
  <si>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</si>
  <si>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</si>
  <si>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</si>
  <si>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</si>
  <si>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</si>
  <si>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</si>
  <si>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</si>
  <si>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</si>
  <si>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</si>
  <si>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</si>
  <si>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</si>
  <si>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</si>
  <si>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</si>
  <si>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</si>
  <si>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</si>
  <si>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</si>
  <si>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</si>
  <si>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</si>
  <si>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</si>
  <si>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</si>
  <si>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</si>
  <si>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</si>
  <si>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</si>
  <si>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</si>
  <si>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</si>
  <si>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</si>
  <si>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</si>
  <si>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</si>
  <si>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</si>
  <si>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</si>
  <si>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</si>
  <si>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</si>
  <si>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</si>
  <si>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</si>
  <si>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</si>
  <si>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</si>
  <si>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</si>
  <si>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</si>
  <si>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</si>
  <si>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</si>
  <si>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</si>
  <si>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</si>
  <si>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</si>
  <si>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</si>
  <si>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</si>
  <si>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</si>
  <si>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</si>
  <si>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</si>
  <si>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</si>
  <si>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</si>
  <si>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</si>
  <si>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</si>
  <si>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</si>
  <si>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</si>
  <si>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</si>
  <si>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</si>
  <si>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</si>
  <si>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</si>
  <si>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</si>
  <si>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</si>
  <si>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</si>
  <si>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</si>
  <si>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</si>
  <si>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</si>
  <si>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</si>
  <si>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</si>
  <si>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</si>
  <si>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</si>
  <si>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</si>
  <si>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</si>
  <si>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</si>
  <si>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</si>
  <si>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</si>
  <si>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</si>
  <si>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</si>
  <si>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</si>
  <si>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</si>
  <si>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</si>
  <si>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</si>
  <si>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</si>
  <si>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</si>
  <si>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</si>
  <si>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</si>
  <si>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</si>
  <si>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</si>
  <si>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</si>
  <si>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</si>
  <si>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</si>
  <si>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</si>
  <si>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</si>
  <si>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</si>
  <si>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</si>
  <si>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</si>
  <si>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</si>
  <si>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</si>
  <si>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</si>
  <si>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</si>
  <si>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</si>
  <si>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</si>
  <si>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</si>
  <si>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</si>
  <si>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</si>
  <si>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</si>
  <si>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</si>
  <si>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</si>
  <si>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</si>
  <si>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</si>
  <si>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</si>
  <si>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</si>
  <si>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</si>
  <si>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</si>
  <si>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</si>
  <si>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</si>
  <si>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</si>
  <si>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</si>
  <si>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</si>
  <si>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</si>
  <si>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</si>
  <si>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</si>
  <si>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</si>
  <si>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</si>
  <si>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</si>
  <si>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</si>
  <si>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</si>
  <si>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</si>
  <si>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</si>
  <si>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</si>
  <si>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</si>
  <si>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</si>
  <si>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</si>
  <si>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</si>
  <si>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</si>
  <si>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</si>
  <si>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</si>
  <si>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</si>
  <si>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</si>
  <si>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</si>
  <si>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</si>
  <si>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</si>
  <si>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</si>
  <si>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</si>
  <si>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</si>
  <si>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</si>
  <si>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</si>
  <si>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</si>
  <si>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</si>
  <si>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</si>
  <si>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</si>
  <si>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</si>
  <si>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</si>
  <si>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</si>
  <si>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</si>
  <si>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</si>
  <si>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</si>
  <si>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</si>
  <si>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</si>
  <si>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</si>
  <si>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</si>
  <si>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</si>
  <si>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</si>
  <si>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</si>
  <si>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</si>
  <si>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</si>
  <si>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</si>
  <si>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</si>
  <si>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</si>
  <si>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</si>
  <si>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</si>
  <si>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</si>
  <si>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</si>
  <si>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</si>
  <si>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</si>
  <si>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</si>
  <si>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</si>
  <si>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</si>
  <si>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</si>
  <si>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</si>
  <si>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</si>
  <si>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</si>
  <si>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</si>
  <si>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</si>
  <si>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</si>
  <si>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</si>
  <si>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</si>
  <si>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</si>
  <si>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</si>
  <si>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</si>
  <si>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</si>
  <si>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</si>
  <si>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</si>
  <si>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</si>
  <si>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</si>
  <si>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</si>
  <si>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</si>
  <si>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</si>
  <si>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</si>
  <si>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</si>
  <si>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</si>
  <si>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</si>
  <si>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</si>
  <si>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</si>
  <si>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</si>
  <si>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</si>
  <si>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</si>
  <si>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</si>
  <si>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</si>
  <si>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</si>
  <si>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</si>
  <si>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</si>
  <si>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</si>
  <si>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</si>
  <si>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</si>
  <si>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</si>
  <si>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</si>
  <si>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</si>
  <si>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</si>
  <si>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</si>
  <si>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</si>
  <si>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</si>
  <si>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</si>
  <si>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</si>
  <si>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</si>
  <si>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</si>
  <si>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</si>
  <si>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</si>
  <si>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</si>
  <si>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</si>
  <si>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</si>
  <si>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</si>
  <si>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</si>
  <si>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</si>
  <si>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</si>
  <si>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</si>
  <si>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</si>
  <si>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</si>
  <si>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</si>
  <si>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</si>
  <si>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</si>
  <si>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</si>
  <si>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</si>
  <si>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</si>
  <si>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</si>
  <si>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</si>
  <si>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</si>
  <si>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</si>
  <si>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</si>
  <si>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</si>
  <si>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</si>
  <si>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</si>
  <si>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</si>
  <si>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</si>
  <si>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</si>
  <si>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</si>
  <si>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</si>
  <si>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</si>
  <si>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</si>
  <si>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</si>
  <si>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</si>
  <si>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</si>
  <si>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</si>
  <si>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</si>
  <si>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</si>
  <si>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</si>
  <si>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</si>
  <si>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</si>
  <si>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</si>
  <si>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</si>
  <si>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</si>
  <si>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</si>
  <si>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</si>
  <si>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</si>
  <si>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</si>
  <si>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</si>
  <si>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</si>
  <si>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</si>
  <si>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</si>
  <si>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</si>
  <si>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</si>
  <si>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</si>
  <si>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</si>
  <si>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</si>
  <si>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</si>
  <si>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</si>
  <si>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</si>
  <si>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</si>
  <si>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</si>
  <si>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</si>
  <si>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</si>
  <si>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</si>
  <si>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</si>
  <si>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</si>
  <si>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</si>
  <si>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</si>
  <si>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</si>
  <si>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</si>
  <si>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</si>
  <si>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</si>
  <si>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</si>
  <si>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</si>
  <si>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</si>
  <si>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</si>
  <si>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</si>
  <si>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</si>
  <si>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</si>
  <si>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</si>
  <si>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</si>
  <si>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</si>
  <si>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</si>
  <si>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</si>
  <si>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</si>
  <si>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</si>
  <si>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</si>
  <si>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</si>
  <si>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</si>
  <si>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</si>
  <si>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</si>
  <si>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</si>
  <si>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</si>
  <si>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</si>
  <si>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</si>
  <si>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</si>
  <si>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</si>
  <si>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</si>
  <si>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</si>
  <si>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</si>
  <si>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</si>
  <si>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</si>
  <si>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</si>
  <si>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</si>
  <si>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</si>
  <si>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</si>
  <si>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</si>
  <si>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</si>
  <si>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</si>
  <si>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</si>
  <si>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</si>
  <si>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</si>
  <si>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</si>
  <si>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</si>
  <si>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</si>
  <si>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</si>
  <si>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</si>
  <si>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</si>
  <si>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</si>
  <si>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</si>
  <si>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</si>
  <si>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</si>
  <si>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</si>
  <si>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</si>
  <si>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</si>
  <si>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</si>
  <si>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</si>
  <si>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</si>
  <si>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</si>
  <si>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</si>
  <si>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</si>
  <si>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</si>
  <si>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</si>
  <si>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</si>
  <si>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</si>
  <si>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</si>
  <si>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</si>
  <si>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</si>
  <si>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</si>
  <si>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</si>
  <si>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</si>
  <si>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</si>
  <si>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</si>
  <si>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</si>
  <si>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</si>
  <si>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</si>
  <si>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</si>
  <si>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</si>
  <si>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</si>
  <si>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</si>
  <si>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</si>
  <si>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</si>
  <si>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</si>
  <si>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</si>
  <si>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</si>
  <si>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</si>
  <si>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</si>
  <si>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</si>
  <si>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</si>
  <si>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</si>
  <si>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</si>
  <si>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</si>
  <si>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</si>
  <si>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</si>
  <si>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</si>
  <si>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</si>
  <si>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</si>
  <si>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</si>
  <si>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</si>
  <si>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</si>
  <si>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</si>
  <si>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</si>
  <si>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</si>
  <si>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</si>
  <si>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</si>
  <si>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</si>
  <si>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</si>
  <si>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</si>
  <si>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</si>
  <si>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</si>
  <si>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</si>
  <si>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</si>
  <si>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</si>
  <si>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</si>
  <si>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</si>
  <si>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</si>
  <si>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</si>
  <si>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</si>
  <si>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</si>
  <si>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</si>
  <si>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</si>
  <si>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</si>
  <si>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</si>
  <si>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</si>
  <si>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</si>
  <si>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</si>
  <si>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</si>
  <si>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</si>
  <si>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</si>
  <si>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</si>
  <si>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</si>
  <si>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</si>
  <si>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</si>
  <si>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</si>
  <si>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</si>
  <si>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</si>
  <si>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</si>
  <si>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</si>
  <si>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</si>
  <si>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</si>
  <si>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</si>
  <si>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</si>
  <si>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</si>
  <si>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</si>
  <si>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</si>
  <si>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</si>
  <si>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</si>
  <si>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</si>
  <si>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</si>
  <si>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</si>
  <si>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</si>
  <si>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</si>
  <si>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</si>
  <si>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</si>
  <si>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</si>
  <si>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</si>
  <si>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</si>
  <si>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</si>
  <si>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</si>
  <si>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</si>
  <si>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</si>
  <si>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</si>
  <si>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</si>
  <si>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</si>
  <si>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</si>
  <si>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</si>
  <si>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</si>
  <si>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</si>
  <si>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</si>
  <si>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</si>
  <si>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</si>
  <si>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</si>
  <si>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</si>
  <si>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</si>
  <si>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</si>
  <si>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</si>
  <si>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</si>
  <si>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</si>
  <si>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</si>
  <si>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</si>
  <si>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</si>
  <si>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</si>
  <si>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</si>
  <si>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</si>
  <si>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</si>
  <si>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</si>
  <si>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</si>
  <si>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</si>
  <si>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</si>
  <si>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</si>
  <si>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</si>
  <si>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</si>
  <si>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</si>
  <si>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</si>
  <si>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</si>
  <si>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</si>
  <si>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</si>
  <si>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</si>
  <si>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</si>
  <si>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</si>
  <si>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</si>
  <si>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</si>
  <si>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</si>
  <si>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</si>
  <si>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</si>
  <si>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</si>
  <si>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</si>
  <si>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</si>
  <si>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</si>
  <si>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</si>
  <si>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</si>
  <si>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</si>
  <si>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</si>
  <si>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</si>
  <si>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</si>
  <si>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</si>
  <si>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</si>
  <si>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</si>
  <si>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</si>
  <si>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</si>
  <si>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</si>
  <si>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</si>
  <si>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</si>
  <si>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</si>
  <si>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</si>
  <si>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</si>
  <si>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</si>
  <si>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</si>
  <si>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</si>
  <si>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</si>
  <si>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</si>
  <si>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</si>
  <si>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</si>
  <si>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</si>
  <si>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</si>
  <si>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</si>
  <si>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</si>
  <si>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</si>
  <si>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</si>
  <si>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</si>
  <si>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</si>
  <si>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</si>
  <si>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</si>
  <si>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</si>
  <si>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</si>
  <si>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</si>
  <si>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</si>
  <si>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</si>
  <si>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</si>
  <si>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</si>
  <si>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</si>
  <si>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</si>
  <si>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</si>
  <si>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</si>
  <si>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</si>
  <si>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</si>
  <si>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</si>
  <si>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</si>
  <si>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</si>
  <si>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</si>
  <si>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</si>
  <si>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</si>
  <si>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</si>
  <si>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</si>
  <si>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</si>
  <si>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</si>
  <si>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</si>
  <si>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</si>
  <si>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</si>
  <si>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</si>
  <si>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</si>
  <si>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</si>
  <si>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</si>
  <si>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</si>
  <si>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</si>
  <si>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</si>
  <si>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</si>
  <si>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</si>
  <si>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</si>
  <si>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</si>
  <si>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</si>
  <si>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</si>
  <si>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</si>
  <si>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</si>
  <si>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</si>
  <si>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</si>
  <si>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</si>
  <si>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</si>
  <si>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</si>
  <si>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</si>
  <si>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</si>
  <si>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</si>
  <si>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</si>
  <si>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</si>
  <si>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</si>
  <si>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</si>
  <si>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</si>
  <si>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</si>
  <si>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</si>
  <si>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</si>
  <si>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</si>
  <si>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</si>
  <si>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</si>
  <si>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</si>
  <si>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</si>
  <si>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</si>
  <si>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</si>
  <si>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</si>
  <si>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</si>
  <si>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</si>
  <si>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</si>
  <si>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</si>
  <si>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</si>
  <si>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</si>
  <si>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</si>
  <si>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</si>
  <si>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</si>
  <si>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</si>
  <si>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</si>
  <si>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</si>
  <si>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</si>
  <si>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</si>
  <si>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</si>
  <si>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</si>
  <si>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</si>
  <si>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</si>
  <si>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</si>
  <si>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</si>
  <si>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</si>
  <si>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</si>
  <si>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</si>
  <si>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</si>
  <si>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</si>
  <si>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</si>
  <si>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</si>
  <si>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</si>
  <si>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</si>
  <si>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</si>
  <si>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</si>
  <si>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</si>
  <si>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</si>
  <si>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</si>
  <si>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</si>
  <si>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</si>
  <si>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</si>
  <si>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</si>
  <si>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</si>
  <si>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</si>
  <si>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</si>
  <si>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</si>
  <si>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</si>
  <si>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</si>
  <si>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</si>
  <si>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</si>
  <si>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</si>
  <si>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</si>
  <si>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</si>
  <si>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</si>
  <si>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</si>
  <si>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</si>
  <si>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</si>
  <si>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</si>
  <si>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</si>
  <si>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</si>
  <si>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</si>
  <si>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</si>
  <si>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</si>
  <si>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</si>
  <si>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</si>
  <si>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</si>
  <si>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</si>
  <si>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</si>
  <si>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</si>
  <si>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</si>
  <si>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</si>
  <si>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</si>
  <si>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</si>
  <si>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</si>
  <si>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</si>
  <si>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</si>
  <si>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</si>
  <si>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</si>
  <si>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</si>
  <si>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</si>
  <si>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</si>
  <si>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</si>
  <si>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</si>
  <si>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</si>
  <si>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</si>
  <si>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</si>
  <si>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</si>
  <si>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</si>
  <si>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</si>
  <si>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</si>
  <si>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</si>
  <si>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</si>
  <si>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</si>
  <si>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</si>
  <si>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</si>
  <si>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</si>
  <si>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</si>
  <si>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</si>
  <si>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</si>
  <si>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</si>
  <si>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</si>
  <si>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</si>
  <si>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</si>
  <si>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</si>
  <si>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</si>
  <si>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</si>
  <si>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</si>
  <si>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</si>
  <si>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</si>
  <si>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</si>
  <si>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</si>
  <si>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</si>
  <si>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</si>
  <si>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</si>
  <si>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</si>
  <si>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</si>
  <si>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</si>
  <si>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</si>
  <si>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</si>
  <si>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</si>
  <si>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</si>
  <si>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</si>
  <si>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</si>
  <si>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</si>
  <si>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</si>
  <si>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</si>
  <si>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</si>
  <si>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</si>
  <si>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</si>
  <si>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</si>
  <si>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</si>
  <si>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</si>
  <si>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</si>
  <si>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</si>
  <si>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</si>
  <si>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</si>
  <si>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</si>
  <si>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</si>
  <si>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</si>
  <si>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</si>
  <si>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</si>
  <si>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</si>
  <si>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</si>
  <si>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</si>
  <si>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</si>
  <si>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</si>
  <si>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</si>
  <si>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</si>
  <si>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</si>
  <si>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</si>
  <si>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</si>
  <si>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</si>
  <si>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</si>
  <si>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</si>
  <si>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</si>
  <si>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</si>
  <si>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</si>
  <si>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</si>
  <si>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</si>
  <si>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</si>
  <si>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</si>
  <si>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</si>
  <si>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</si>
  <si>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</si>
  <si>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</si>
  <si>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</si>
  <si>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</si>
  <si>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</si>
  <si>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</si>
  <si>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</si>
  <si>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</si>
  <si>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</si>
  <si>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</si>
  <si>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</si>
  <si>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</si>
  <si>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</si>
  <si>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</si>
  <si>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</si>
  <si>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</si>
  <si>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</si>
  <si>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</si>
  <si>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</si>
  <si>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</si>
  <si>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</si>
  <si>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</si>
  <si>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</si>
  <si>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</si>
  <si>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</si>
  <si>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</si>
  <si>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</si>
  <si>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</si>
  <si>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</si>
  <si>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</si>
  <si>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</si>
  <si>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</si>
  <si>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</si>
  <si>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</si>
  <si>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</si>
  <si>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</si>
  <si>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</si>
  <si>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</si>
  <si>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</si>
  <si>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</si>
  <si>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</si>
  <si>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</si>
  <si>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</si>
  <si>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</si>
  <si>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</si>
  <si>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</si>
  <si>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</si>
  <si>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</si>
  <si>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</si>
  <si>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</si>
  <si>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</si>
  <si>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</si>
  <si>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</si>
  <si>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</si>
  <si>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</si>
  <si>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</si>
  <si>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</si>
  <si>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</si>
  <si>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</si>
  <si>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</si>
  <si>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</si>
  <si>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</si>
  <si>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</si>
  <si>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</si>
  <si>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</si>
  <si>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</si>
  <si>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</si>
  <si>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</si>
  <si>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</si>
  <si>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</si>
  <si>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</si>
  <si>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</si>
  <si>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</si>
  <si>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</si>
  <si>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</si>
  <si>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</si>
  <si>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</si>
  <si>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</si>
  <si>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</si>
  <si>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</si>
  <si>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</si>
  <si>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</si>
  <si>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</si>
  <si>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</si>
  <si>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</si>
  <si>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</si>
  <si>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</si>
  <si>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</si>
  <si>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</si>
  <si>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</si>
  <si>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</si>
  <si>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</si>
  <si>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</si>
  <si>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</si>
  <si>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</si>
  <si>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</si>
  <si>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</si>
  <si>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</si>
  <si>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</si>
  <si>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</si>
  <si>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</si>
  <si>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</si>
  <si>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</si>
  <si>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</si>
  <si>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</si>
  <si>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</si>
  <si>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</si>
  <si>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</si>
  <si>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</si>
  <si>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</si>
  <si>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</si>
  <si>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</si>
  <si>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</si>
  <si>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</si>
  <si>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</si>
  <si>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</si>
  <si>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</si>
  <si>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</si>
  <si>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</si>
  <si>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</si>
  <si>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</si>
  <si>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</si>
  <si>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</si>
  <si>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</si>
  <si>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</si>
  <si>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</si>
  <si>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</si>
  <si>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</si>
  <si>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</si>
  <si>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</si>
  <si>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</si>
  <si>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</si>
  <si>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</si>
  <si>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</si>
  <si>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</si>
  <si>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</si>
  <si>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</si>
  <si>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</si>
  <si>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</si>
  <si>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</si>
  <si>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</si>
  <si>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</si>
  <si>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</si>
  <si>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</si>
  <si>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</si>
  <si>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</si>
  <si>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</si>
  <si>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</si>
  <si>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</si>
  <si>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</si>
  <si>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</si>
  <si>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</si>
  <si>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</si>
  <si>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</si>
  <si>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</si>
  <si>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</si>
  <si>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</si>
  <si>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</si>
  <si>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</si>
  <si>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</si>
  <si>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</si>
  <si>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</si>
  <si>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</si>
  <si>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</si>
  <si>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</si>
  <si>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</si>
  <si>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</si>
  <si>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</si>
  <si>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</si>
  <si>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</si>
  <si>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</si>
  <si>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</si>
  <si>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</si>
  <si>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</si>
  <si>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</si>
  <si>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</si>
  <si>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</si>
  <si>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</si>
  <si>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</si>
  <si>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</si>
  <si>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</si>
  <si>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</si>
  <si>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</si>
  <si>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</si>
  <si>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</si>
  <si>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</si>
  <si>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</si>
  <si>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</si>
  <si>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</si>
  <si>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</si>
  <si>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</si>
  <si>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</si>
  <si>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</si>
  <si>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</si>
  <si>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</si>
  <si>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</si>
  <si>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</si>
  <si>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</si>
  <si>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</si>
  <si>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</si>
  <si>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</si>
  <si>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</si>
  <si>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</si>
  <si>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</si>
  <si>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</si>
  <si>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</si>
  <si>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</si>
  <si>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</si>
  <si>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</si>
  <si>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</si>
  <si>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</si>
  <si>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</si>
  <si>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</si>
  <si>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</si>
  <si>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</si>
  <si>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</si>
  <si>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</si>
  <si>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</si>
  <si>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</si>
  <si>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</si>
  <si>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</si>
  <si>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</si>
  <si>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</si>
  <si>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</si>
  <si>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</si>
  <si>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</si>
  <si>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</si>
  <si>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</si>
  <si>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</si>
  <si>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</si>
  <si>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</si>
  <si>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</si>
  <si>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</si>
  <si>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</si>
  <si>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</si>
  <si>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</si>
  <si>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</si>
  <si>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</si>
  <si>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</si>
  <si>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</si>
  <si>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</si>
  <si>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</si>
  <si>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</si>
  <si>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</si>
  <si>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</si>
  <si>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</si>
  <si>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</si>
  <si>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</si>
  <si>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</si>
  <si>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</si>
  <si>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</si>
  <si>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</si>
  <si>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</si>
  <si>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</si>
  <si>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</si>
  <si>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</si>
  <si>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</si>
  <si>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</si>
  <si>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</si>
  <si>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</si>
  <si>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</si>
  <si>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</si>
  <si>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</si>
  <si>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</si>
  <si>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</si>
  <si>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</si>
  <si>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</si>
  <si>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</si>
  <si>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</si>
  <si>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</si>
  <si>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</si>
  <si>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</si>
  <si>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</si>
  <si>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</si>
  <si>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</si>
  <si>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</si>
  <si>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</si>
  <si>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</si>
  <si>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</si>
  <si>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</si>
  <si>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</si>
  <si>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</si>
  <si>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</si>
  <si>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</si>
  <si>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</si>
  <si>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</si>
  <si>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</si>
  <si>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</si>
  <si>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</si>
  <si>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</si>
  <si>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</si>
  <si>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</si>
  <si>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</si>
  <si>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</si>
  <si>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</si>
  <si>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</si>
  <si>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</si>
  <si>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</si>
  <si>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</si>
  <si>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</si>
  <si>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</si>
  <si>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</si>
  <si>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</si>
  <si>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</si>
  <si>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</si>
  <si>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</si>
  <si>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</si>
  <si>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</si>
  <si>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</si>
  <si>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</si>
  <si>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</si>
  <si>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</si>
  <si>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</si>
  <si>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</si>
  <si>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</si>
  <si>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</si>
  <si>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</si>
  <si>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</si>
  <si>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</si>
  <si>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</si>
  <si>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</si>
  <si>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</si>
  <si>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</si>
  <si>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</si>
  <si>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</si>
  <si>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</si>
  <si>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</si>
  <si>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</si>
  <si>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</si>
  <si>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</si>
  <si>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</si>
  <si>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</si>
  <si>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</si>
  <si>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</si>
  <si>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</si>
  <si>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</si>
  <si>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</si>
  <si>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</si>
  <si>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</si>
  <si>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</si>
  <si>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</si>
  <si>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</si>
  <si>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</si>
  <si>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</si>
  <si>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</si>
  <si>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</si>
  <si>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</si>
  <si>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</si>
  <si>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</si>
  <si>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</si>
  <si>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</si>
  <si>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</si>
  <si>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</si>
  <si>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</si>
  <si>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</si>
  <si>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</si>
  <si>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</si>
  <si>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</si>
  <si>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</si>
  <si>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</si>
  <si>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</si>
  <si>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</si>
  <si>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</si>
  <si>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</si>
  <si>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</si>
  <si>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</si>
  <si>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</si>
  <si>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</si>
  <si>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</si>
  <si>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</si>
  <si>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</si>
  <si>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</si>
  <si>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</si>
  <si>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</si>
  <si>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</si>
  <si>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</si>
  <si>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</si>
  <si>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</si>
  <si>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</si>
  <si>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</si>
  <si>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</si>
  <si>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</si>
  <si>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</si>
  <si>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</si>
  <si>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</si>
  <si>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</si>
  <si>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</si>
  <si>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</si>
  <si>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</si>
  <si>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</si>
  <si>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</si>
  <si>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</si>
  <si>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</si>
  <si>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</si>
  <si>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</si>
  <si>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</si>
  <si>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</si>
  <si>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</si>
  <si>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</si>
  <si>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</si>
  <si>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</si>
  <si>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</si>
  <si>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</si>
  <si>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</si>
  <si>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</si>
  <si>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</si>
  <si>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</si>
  <si>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</si>
  <si>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</si>
  <si>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</si>
  <si>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</si>
  <si>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</si>
  <si>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</si>
  <si>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</si>
  <si>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</si>
  <si>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</si>
  <si>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</si>
  <si>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</si>
  <si>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</si>
  <si>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</si>
  <si>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</si>
  <si>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</si>
  <si>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</si>
  <si>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</si>
  <si>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</si>
  <si>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</si>
  <si>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</si>
  <si>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</si>
  <si>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</si>
  <si>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</si>
  <si>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</si>
  <si>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</si>
  <si>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</si>
  <si>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</si>
  <si>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</si>
  <si>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</si>
  <si>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</si>
  <si>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</si>
  <si>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</si>
  <si>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</si>
  <si>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</si>
  <si>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</si>
  <si>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</si>
  <si>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</si>
  <si>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</si>
  <si>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</si>
  <si>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</si>
  <si>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</si>
  <si>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</si>
  <si>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</si>
  <si>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</si>
  <si>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</si>
  <si>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</si>
  <si>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</si>
  <si>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</si>
  <si>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</si>
  <si>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</si>
  <si>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</si>
  <si>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</si>
  <si>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</si>
  <si>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</si>
  <si>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</si>
  <si>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</si>
  <si>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</si>
  <si>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</si>
  <si>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</si>
  <si>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</si>
  <si>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</si>
  <si>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</si>
  <si>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</si>
  <si>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</si>
  <si>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</si>
  <si>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</si>
  <si>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</si>
  <si>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</si>
  <si>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</si>
  <si>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</si>
  <si>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</si>
  <si>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</si>
  <si>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</si>
  <si>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</si>
  <si>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</si>
  <si>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</si>
  <si>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</si>
  <si>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</si>
  <si>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</si>
  <si>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</si>
  <si>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</si>
  <si>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</si>
  <si>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</si>
  <si>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</si>
  <si>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</si>
  <si>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</si>
  <si>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</si>
  <si>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</si>
  <si>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</si>
  <si>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</si>
  <si>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</si>
  <si>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</si>
  <si>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</si>
  <si>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</si>
  <si>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</si>
  <si>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</si>
  <si>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</si>
  <si>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</si>
  <si>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</si>
  <si>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</si>
  <si>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</si>
  <si>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</si>
  <si>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</si>
  <si>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</si>
  <si>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</si>
  <si>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</si>
  <si>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</si>
  <si>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</si>
  <si>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</si>
  <si>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</si>
  <si>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</si>
  <si>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</si>
  <si>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</si>
  <si>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</si>
  <si>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</si>
  <si>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</si>
  <si>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</si>
  <si>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</si>
  <si>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</si>
  <si>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</si>
  <si>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</si>
  <si>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</si>
  <si>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</si>
  <si>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</si>
  <si>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</si>
  <si>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</si>
  <si>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</si>
  <si>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</si>
  <si>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</si>
  <si>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</si>
  <si>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</si>
  <si>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</si>
  <si>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</si>
  <si>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</si>
  <si>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</si>
  <si>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</si>
  <si>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</si>
  <si>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</si>
  <si>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</si>
  <si>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</si>
  <si>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</si>
  <si>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</si>
  <si>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</si>
  <si>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</si>
  <si>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</si>
  <si>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</si>
  <si>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</si>
  <si>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</si>
  <si>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</si>
  <si>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</si>
  <si>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</si>
  <si>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</si>
  <si>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</si>
  <si>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</si>
  <si>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</si>
  <si>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</si>
  <si>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</si>
  <si>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</si>
  <si>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</si>
  <si>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</si>
  <si>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</si>
  <si>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</si>
  <si>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</si>
  <si>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</si>
  <si>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</si>
  <si>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</si>
  <si>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</si>
  <si>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</si>
  <si>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</si>
  <si>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</si>
  <si>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</si>
  <si>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</si>
  <si>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</si>
  <si>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</si>
  <si>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</si>
  <si>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</si>
  <si>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</si>
  <si>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</si>
  <si>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</si>
  <si>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</si>
  <si>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</si>
  <si>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</si>
  <si>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</si>
  <si>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</si>
  <si>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</si>
  <si>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</si>
  <si>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</si>
  <si>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</si>
  <si>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</si>
  <si>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</si>
  <si>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</si>
  <si>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</si>
  <si>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</si>
  <si>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</si>
  <si>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</si>
  <si>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</si>
  <si>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</si>
  <si>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</si>
  <si>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</si>
  <si>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</si>
  <si>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</si>
  <si>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</si>
  <si>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</si>
  <si>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</si>
  <si>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</si>
  <si>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</si>
  <si>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</si>
  <si>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</si>
  <si>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</si>
  <si>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</si>
  <si>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</si>
  <si>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</si>
  <si>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</si>
  <si>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</si>
  <si>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</si>
  <si>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</si>
  <si>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</si>
  <si>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</si>
  <si>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</si>
  <si>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</si>
  <si>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</si>
  <si>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</si>
  <si>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</si>
  <si>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</si>
  <si>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</si>
  <si>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</si>
  <si>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</si>
  <si>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</si>
  <si>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</si>
  <si>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</si>
  <si>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</si>
  <si>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</si>
  <si>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</si>
  <si>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</si>
  <si>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</si>
  <si>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</si>
  <si>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</si>
  <si>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</si>
  <si>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</si>
  <si>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</si>
  <si>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</si>
  <si>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</si>
  <si>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</si>
  <si>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</si>
  <si>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</si>
  <si>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</si>
  <si>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</si>
  <si>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</si>
  <si>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</si>
  <si>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</si>
  <si>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</si>
  <si>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</si>
  <si>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</si>
  <si>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</si>
  <si>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</si>
  <si>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</si>
  <si>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</si>
  <si>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</si>
  <si>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</si>
  <si>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</si>
  <si>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</si>
  <si>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</si>
  <si>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</si>
  <si>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</si>
  <si>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</si>
  <si>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</si>
  <si>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</si>
  <si>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</si>
  <si>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</si>
  <si>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</si>
  <si>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</si>
  <si>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</si>
  <si>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</si>
  <si>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</si>
  <si>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</si>
  <si>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</si>
  <si>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</si>
  <si>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</si>
  <si>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</si>
  <si>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</si>
  <si>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</si>
  <si>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</si>
  <si>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</si>
  <si>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</si>
  <si>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</si>
  <si>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</si>
  <si>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</si>
  <si>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</si>
  <si>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</si>
  <si>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</si>
  <si>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</si>
  <si>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</si>
  <si>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</si>
  <si>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</si>
  <si>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</si>
  <si>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</si>
  <si>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</si>
  <si>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</si>
  <si>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</si>
  <si>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</si>
  <si>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</si>
  <si>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</si>
  <si>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</si>
  <si>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</si>
  <si>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</si>
  <si>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</si>
  <si>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</si>
  <si>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</si>
  <si>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</si>
  <si>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</si>
  <si>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</si>
  <si>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</si>
  <si>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</si>
  <si>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</si>
  <si>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</si>
  <si>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</si>
  <si>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</si>
  <si>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</si>
  <si>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</si>
  <si>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</si>
  <si>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</si>
  <si>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</si>
  <si>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</si>
  <si>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</si>
  <si>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</si>
  <si>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</si>
  <si>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</si>
  <si>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</si>
  <si>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</si>
  <si>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</si>
  <si>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</si>
  <si>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</si>
  <si>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</si>
  <si>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</si>
  <si>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</si>
  <si>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</si>
  <si>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</si>
  <si>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</si>
  <si>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</si>
  <si>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</si>
  <si>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</si>
  <si>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</si>
  <si>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</si>
  <si>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</si>
  <si>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</si>
  <si>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</si>
  <si>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</si>
  <si>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</si>
  <si>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</si>
  <si>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</si>
  <si>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</si>
  <si>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</si>
  <si>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</si>
  <si>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</si>
  <si>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</si>
  <si>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</si>
  <si>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</si>
  <si>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</si>
  <si>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</si>
  <si>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</si>
  <si>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</si>
  <si>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</si>
  <si>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</si>
  <si>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</si>
  <si>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</si>
  <si>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</si>
  <si>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</si>
  <si>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</si>
  <si>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</si>
  <si>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</si>
  <si>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</si>
  <si>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</si>
  <si>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</si>
  <si>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</si>
  <si>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</si>
  <si>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</si>
  <si>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</si>
  <si>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</si>
  <si>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</si>
  <si>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</si>
  <si>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</si>
  <si>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</si>
  <si>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</si>
  <si>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</si>
  <si>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</si>
  <si>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</si>
  <si>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</si>
  <si>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</si>
  <si>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</si>
  <si>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</si>
  <si>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</si>
  <si>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</si>
  <si>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</si>
  <si>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</si>
  <si>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</si>
  <si>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</si>
  <si>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</si>
  <si>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</si>
  <si>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</si>
  <si>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</si>
  <si>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</si>
  <si>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</si>
  <si>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</si>
  <si>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</si>
  <si>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</si>
  <si>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</si>
  <si>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</si>
  <si>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</si>
  <si>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</si>
  <si>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</si>
  <si>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</si>
  <si>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</si>
  <si>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</si>
  <si>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</si>
  <si>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</si>
  <si>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</si>
  <si>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</si>
  <si>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</si>
  <si>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</si>
  <si>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</si>
  <si>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</si>
  <si>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</si>
  <si>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</si>
  <si>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</si>
  <si>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</si>
  <si>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</si>
  <si>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</si>
  <si>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</si>
  <si>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</si>
  <si>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</si>
  <si>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</si>
  <si>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</si>
  <si>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</si>
  <si>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</si>
  <si>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</si>
  <si>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</si>
  <si>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</si>
  <si>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</si>
  <si>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</si>
  <si>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</si>
  <si>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</si>
  <si>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</si>
  <si>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</si>
  <si>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</si>
  <si>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</si>
  <si>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</si>
  <si>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</si>
  <si>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</si>
  <si>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</si>
  <si>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</si>
  <si>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</si>
  <si>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</si>
  <si>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</si>
  <si>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</si>
  <si>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</si>
  <si>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</si>
  <si>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</si>
  <si>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</si>
  <si>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</si>
  <si>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</si>
  <si>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</si>
  <si>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</si>
  <si>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</si>
  <si>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</si>
  <si>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</si>
  <si>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</si>
  <si>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</si>
  <si>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</si>
  <si>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</si>
  <si>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</si>
  <si>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</si>
  <si>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</si>
  <si>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</si>
  <si>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</si>
  <si>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</si>
  <si>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</si>
  <si>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</si>
  <si>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</si>
  <si>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</si>
  <si>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</si>
  <si>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</si>
  <si>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</si>
  <si>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</si>
  <si>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</si>
  <si>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</si>
  <si>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</si>
  <si>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</si>
  <si>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</si>
  <si>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</si>
  <si>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</si>
  <si>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</si>
  <si>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</si>
  <si>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</si>
  <si>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</si>
  <si>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</si>
  <si>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</si>
  <si>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</si>
  <si>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</si>
  <si>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</si>
  <si>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</si>
  <si>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</si>
  <si>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</si>
  <si>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</si>
  <si>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</si>
  <si>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</si>
  <si>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</si>
  <si>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</si>
  <si>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</si>
  <si>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</si>
  <si>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</si>
  <si>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</si>
  <si>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</si>
  <si>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</si>
  <si>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</si>
  <si>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</si>
  <si>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</si>
  <si>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</si>
  <si>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</si>
  <si>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</si>
  <si>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</si>
  <si>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</si>
  <si>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</si>
  <si>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</si>
  <si>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</si>
  <si>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</si>
  <si>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</si>
  <si>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</si>
  <si>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</si>
  <si>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</si>
  <si>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</si>
  <si>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</si>
  <si>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</si>
  <si>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</si>
  <si>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</si>
  <si>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</si>
  <si>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</si>
  <si>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</si>
  <si>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</si>
  <si>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</si>
  <si>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</si>
  <si>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</si>
  <si>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</si>
  <si>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</si>
  <si>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</si>
  <si>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</si>
  <si>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</si>
  <si>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</si>
  <si>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</si>
  <si>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</si>
  <si>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</si>
  <si>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</si>
  <si>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</si>
  <si>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</si>
  <si>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</si>
  <si>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</si>
  <si>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</si>
  <si>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</si>
  <si>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</si>
  <si>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</si>
  <si>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</si>
  <si>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</si>
  <si>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</si>
  <si>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</si>
  <si>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</si>
  <si>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</si>
  <si>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</si>
  <si>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</si>
  <si>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</si>
  <si>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</si>
  <si>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</si>
  <si>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</si>
  <si>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</si>
  <si>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</si>
  <si>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</si>
  <si>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</si>
  <si>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</si>
  <si>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</si>
  <si>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</si>
  <si>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</si>
  <si>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</si>
  <si>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</si>
  <si>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</si>
  <si>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</si>
  <si>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</si>
  <si>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</si>
  <si>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</si>
  <si>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</si>
  <si>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</si>
  <si>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</si>
  <si>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</si>
  <si>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</si>
  <si>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</si>
  <si>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</si>
  <si>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</si>
  <si>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</si>
  <si>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</si>
  <si>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</si>
  <si>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</si>
  <si>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</si>
  <si>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</si>
  <si>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</si>
  <si>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</si>
  <si>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</si>
  <si>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</si>
  <si>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</si>
  <si>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</si>
  <si>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</si>
  <si>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</si>
  <si>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</si>
  <si>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</si>
  <si>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</si>
  <si>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</si>
  <si>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</si>
  <si>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</si>
  <si>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</si>
  <si>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</si>
  <si>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</si>
  <si>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</si>
  <si>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</si>
  <si>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</si>
  <si>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</si>
  <si>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</si>
  <si>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</si>
  <si>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</si>
  <si>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</si>
  <si>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</si>
  <si>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</si>
  <si>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</si>
  <si>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</si>
  <si>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</si>
  <si>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</si>
  <si>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</si>
  <si>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</si>
  <si>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</si>
  <si>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</si>
  <si>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</si>
  <si>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</si>
  <si>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</si>
  <si>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</si>
  <si>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</si>
  <si>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</si>
  <si>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</si>
  <si>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</si>
  <si>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</si>
  <si>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</si>
  <si>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</si>
  <si>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</si>
  <si>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</si>
  <si>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</si>
  <si>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</si>
  <si>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</si>
  <si>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</si>
  <si>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</si>
  <si>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</si>
  <si>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</si>
  <si>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</si>
  <si>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</si>
  <si>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</si>
  <si>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</si>
  <si>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</si>
  <si>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</si>
  <si>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</si>
  <si>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</si>
  <si>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</si>
  <si>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</si>
  <si>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</si>
  <si>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</si>
  <si>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</si>
  <si>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</si>
  <si>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</si>
  <si>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</si>
  <si>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</si>
  <si>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</si>
  <si>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</si>
  <si>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</si>
  <si>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</si>
  <si>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</si>
  <si>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</si>
  <si>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</si>
  <si>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</si>
  <si>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</si>
  <si>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</si>
  <si>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</si>
  <si>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</si>
  <si>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</si>
  <si>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</si>
  <si>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</si>
  <si>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</si>
  <si>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</si>
  <si>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</si>
  <si>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</si>
  <si>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</si>
  <si>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</si>
  <si>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</si>
  <si>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</si>
  <si>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</si>
  <si>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</si>
  <si>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</si>
  <si>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</si>
  <si>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</si>
  <si>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</si>
  <si>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</si>
  <si>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</si>
  <si>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</si>
  <si>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</si>
  <si>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</si>
  <si>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</si>
  <si>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</si>
  <si>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</si>
  <si>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</si>
  <si>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</si>
  <si>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</si>
  <si>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</si>
  <si>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</si>
  <si>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</si>
  <si>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</si>
  <si>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</si>
  <si>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</si>
  <si>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</si>
  <si>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</si>
  <si>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</si>
  <si>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</si>
  <si>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</si>
  <si>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</si>
  <si>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</si>
  <si>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</si>
  <si>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</si>
  <si>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</si>
  <si>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</si>
  <si>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</si>
  <si>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</si>
  <si>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</si>
  <si>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</si>
  <si>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</si>
  <si>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</si>
  <si>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</si>
  <si>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</si>
  <si>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</si>
  <si>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</si>
  <si>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</si>
  <si>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</si>
  <si>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</si>
  <si>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</si>
  <si>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</si>
  <si>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</si>
  <si>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</si>
  <si>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</si>
  <si>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</si>
  <si>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</si>
  <si>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</si>
  <si>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</si>
  <si>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</si>
  <si>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</si>
  <si>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</si>
  <si>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</si>
  <si>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</si>
  <si>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</si>
  <si>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</si>
  <si>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</si>
  <si>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</si>
  <si>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</si>
  <si>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</si>
  <si>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</si>
  <si>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</si>
  <si>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</si>
  <si>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</si>
  <si>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</si>
  <si>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</si>
  <si>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</si>
  <si>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</si>
  <si>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</si>
  <si>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</si>
  <si>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</si>
  <si>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</si>
  <si>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</si>
  <si>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</si>
  <si>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</si>
  <si>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</si>
  <si>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</si>
  <si>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</si>
  <si>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</si>
  <si>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</si>
  <si>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</si>
  <si>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</si>
  <si>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</si>
  <si>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</si>
  <si>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</si>
  <si>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</si>
  <si>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</si>
  <si>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</si>
  <si>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</si>
  <si>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</si>
  <si>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</si>
  <si>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</si>
  <si>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</si>
  <si>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</si>
  <si>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</si>
  <si>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</si>
  <si>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</si>
  <si>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</si>
  <si>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</si>
  <si>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</si>
  <si>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</si>
  <si>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</si>
  <si>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</si>
  <si>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</si>
  <si>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</si>
  <si>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</si>
  <si>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</si>
  <si>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</si>
  <si>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</si>
  <si>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</si>
  <si>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</si>
  <si>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</si>
  <si>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</si>
  <si>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</si>
  <si>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</si>
  <si>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</si>
  <si>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</si>
  <si>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</si>
  <si>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</si>
  <si>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</si>
  <si>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</si>
  <si>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</si>
  <si>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</si>
  <si>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</si>
  <si>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</si>
  <si>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</si>
  <si>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</si>
  <si>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</si>
  <si>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</si>
  <si>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</si>
  <si>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</si>
  <si>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</si>
  <si>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</si>
  <si>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</si>
  <si>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</si>
  <si>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</si>
  <si>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</si>
  <si>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</si>
  <si>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</si>
  <si>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</si>
  <si>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</si>
  <si>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</si>
  <si>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</si>
  <si>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</si>
  <si>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</si>
  <si>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</si>
  <si>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</si>
  <si>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</si>
  <si>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</si>
  <si>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</si>
  <si>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</si>
  <si>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</si>
  <si>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</si>
  <si>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</si>
  <si>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</si>
  <si>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</si>
  <si>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</si>
  <si>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</si>
  <si>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</si>
  <si>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</si>
  <si>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</si>
  <si>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</si>
  <si>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</si>
  <si>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</si>
  <si>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</si>
  <si>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</si>
  <si>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</si>
  <si>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</si>
  <si>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</si>
  <si>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</si>
  <si>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</si>
  <si>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</si>
  <si>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</si>
  <si>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</si>
  <si>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</si>
  <si>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</si>
  <si>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</si>
  <si>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</si>
  <si>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</si>
  <si>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</si>
  <si>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</si>
  <si>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</si>
  <si>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</si>
  <si>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</si>
  <si>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</si>
  <si>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</si>
  <si>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</si>
  <si>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</si>
  <si>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</si>
  <si>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</si>
  <si>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</si>
  <si>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</si>
  <si>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</si>
  <si>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</si>
  <si>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</si>
  <si>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</si>
  <si>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</si>
  <si>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</si>
  <si>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</si>
  <si>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</si>
  <si>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</si>
  <si>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</si>
  <si>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</si>
  <si>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</si>
  <si>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</si>
  <si>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</si>
  <si>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</si>
  <si>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</si>
  <si>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</si>
  <si>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janv</t>
  </si>
  <si>
    <t>févr</t>
  </si>
  <si>
    <t>mars</t>
  </si>
  <si>
    <t>avr</t>
  </si>
  <si>
    <t>mai</t>
  </si>
  <si>
    <t>juin</t>
  </si>
  <si>
    <t>juil</t>
  </si>
  <si>
    <t>août</t>
  </si>
  <si>
    <t>sept</t>
  </si>
  <si>
    <t>oct</t>
  </si>
  <si>
    <t>nov</t>
  </si>
  <si>
    <t>déc</t>
  </si>
  <si>
    <t>Years (Order Date)</t>
  </si>
  <si>
    <t>Months (Order Date)</t>
  </si>
  <si>
    <t>Arabica</t>
  </si>
  <si>
    <t>Excelsa</t>
  </si>
  <si>
    <t>Liberica</t>
  </si>
  <si>
    <t>Robusta</t>
  </si>
  <si>
    <t>Sum of Sales</t>
  </si>
  <si>
    <t>Count of 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</si>
</sst>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9" formatCode="0.0&quot;kg&quot;"/>
    <numFmt numFmtId="170" formatCode="#,##0.00\ &quot;€&quot;"/>
    <numFmt numFmtId="172" formatCode="[$$-409]#,##0.00"/>
    <numFmt numFmtId="173"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1" xfId="0" applyNumberFormat="1" applyFont="1" applyBorder="1" applyAlignment="1">
      <alignment vertical="center"/>
    </xf>
    <xf numFmtId="166" fontId="1" fillId="0" borderId="2" xfId="0" applyNumberFormat="1" applyFont="1" applyBorder="1" applyAlignment="1">
      <alignment vertical="center"/>
    </xf>
    <xf numFmtId="166" fontId="1" fillId="0" borderId="3" xfId="0" applyNumberFormat="1" applyFont="1" applyBorder="1" applyAlignment="1">
      <alignment vertical="center"/>
    </xf>
    <xf numFmtId="0" fontId="0" fillId="0" borderId="0" xfId="0" applyNumberFormat="1"/>
    <xf numFmtId="169" fontId="0" fillId="0" borderId="0" xfId="0" applyNumberFormat="1"/>
    <xf numFmtId="0" fontId="0" fillId="0" borderId="0" xfId="0" pivotButton="1"/>
    <xf numFmtId="3" fontId="0" fillId="0" borderId="0" xfId="0" applyNumberFormat="1"/>
    <xf numFmtId="172" fontId="0" fillId="0" borderId="0" xfId="0" applyNumberFormat="1"/>
    <xf numFmtId="173" fontId="0" fillId="0" borderId="0" xfId="0" applyNumberFormat="1"/>
  </cellXfs>
  <cellStyles count="1">
    <cellStyle name="Normal" xfId="0" builtinId="0"/>
  </cellStyles>
  <dxfs count="16">
    <dxf>
      <font>
        <b/>
        <i val="0"/>
        <sz val="11"/>
        <color theme="0"/>
        <name val="Abadi"/>
        <family val="2"/>
        <scheme val="none"/>
      </font>
    </dxf>
    <dxf>
      <font>
        <b val="0"/>
        <i val="0"/>
        <sz val="11"/>
        <color theme="0"/>
        <name val="Calibri"/>
        <family val="2"/>
        <scheme val="minor"/>
      </font>
      <fill>
        <patternFill patternType="solid">
          <fgColor theme="0"/>
          <bgColor theme="8" tint="-0.24994659260841701"/>
        </patternFill>
      </fill>
      <border diagonalUp="0" diagonalDown="0">
        <left style="thin">
          <color theme="8" tint="-0.24994659260841701"/>
        </left>
        <right style="thin">
          <color theme="8" tint="-0.24994659260841701"/>
        </right>
        <top style="thin">
          <color theme="8" tint="-0.24994659260841701"/>
        </top>
        <bottom style="thin">
          <color theme="8" tint="-0.24994659260841701"/>
        </bottom>
        <vertical/>
        <horizontal/>
      </border>
    </dxf>
    <dxf>
      <font>
        <b/>
        <i val="0"/>
        <strike val="0"/>
        <color theme="0"/>
        <name val="Calibri"/>
        <family val="2"/>
        <scheme val="minor"/>
      </font>
    </dxf>
    <dxf>
      <fill>
        <patternFill>
          <bgColor theme="8" tint="-0.24994659260841701"/>
        </patternFill>
      </fill>
    </dxf>
    <dxf>
      <numFmt numFmtId="172" formatCode="[$$-409]#,##0.00"/>
    </dxf>
    <dxf>
      <numFmt numFmtId="172" formatCode="[$$-409]#,##0.0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time line Style" pivot="0" table="0" count="8" xr9:uid="{10005622-4628-407A-BD98-21AE6DA7F9CE}">
      <tableStyleElement type="wholeTable" dxfId="1"/>
      <tableStyleElement type="headerRow" dxfId="0"/>
    </tableStyle>
    <tableStyle name="Slicer Style 1" pivot="0" table="0" count="6" xr9:uid="{4453A94B-7477-4673-9705-EFFCDED7F1DF}">
      <tableStyleElement type="wholeTable" dxfId="3"/>
      <tableStyleElement type="headerRow" dxfId="2"/>
    </tableStyle>
  </tableStyles>
  <extLst>
    <ext xmlns:x14="http://schemas.microsoft.com/office/spreadsheetml/2009/9/main" uri="{46F421CA-312F-682f-3DD2-61675219B42D}">
      <x14:dxfs count="4">
        <dxf>
          <font>
            <b val="0"/>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color theme="0" tint="-0.14996795556505021"/>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8" tint="0.39994506668294322"/>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time 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 Pivot Table!PivotTable1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Pivot Table'!$C$3:$C$4</c:f>
              <c:strCache>
                <c:ptCount val="1"/>
                <c:pt idx="0">
                  <c:v>Arabica</c:v>
                </c:pt>
              </c:strCache>
            </c:strRef>
          </c:tx>
          <c:spPr>
            <a:ln w="28575" cap="rnd">
              <a:solidFill>
                <a:schemeClr val="accent1"/>
              </a:solidFill>
              <a:round/>
            </a:ln>
            <a:effectLst/>
          </c:spPr>
          <c:marker>
            <c:symbol val="none"/>
          </c:marker>
          <c:cat>
            <c:multiLvlStrRef>
              <c:f>'Total Sales Pivot Table'!$A$5:$B$48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 Sales Pivot 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B1B1-4662-8FFC-9D77868C611E}"/>
            </c:ext>
          </c:extLst>
        </c:ser>
        <c:ser>
          <c:idx val="1"/>
          <c:order val="1"/>
          <c:tx>
            <c:strRef>
              <c:f>'Total Sales Pivot Table'!$D$3:$D$4</c:f>
              <c:strCache>
                <c:ptCount val="1"/>
                <c:pt idx="0">
                  <c:v>Excelsa</c:v>
                </c:pt>
              </c:strCache>
            </c:strRef>
          </c:tx>
          <c:spPr>
            <a:ln w="28575" cap="rnd">
              <a:solidFill>
                <a:schemeClr val="accent2"/>
              </a:solidFill>
              <a:round/>
            </a:ln>
            <a:effectLst/>
          </c:spPr>
          <c:marker>
            <c:symbol val="none"/>
          </c:marker>
          <c:cat>
            <c:multiLvlStrRef>
              <c:f>'Total Sales Pivot Table'!$A$5:$B$48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 Sales Pivot 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5-B1B1-4662-8FFC-9D77868C611E}"/>
            </c:ext>
          </c:extLst>
        </c:ser>
        <c:ser>
          <c:idx val="2"/>
          <c:order val="2"/>
          <c:tx>
            <c:strRef>
              <c:f>'Total Sales Pivot Table'!$E$3:$E$4</c:f>
              <c:strCache>
                <c:ptCount val="1"/>
                <c:pt idx="0">
                  <c:v>Liberica</c:v>
                </c:pt>
              </c:strCache>
            </c:strRef>
          </c:tx>
          <c:spPr>
            <a:ln w="28575" cap="rnd">
              <a:solidFill>
                <a:schemeClr val="accent3"/>
              </a:solidFill>
              <a:round/>
            </a:ln>
            <a:effectLst/>
          </c:spPr>
          <c:marker>
            <c:symbol val="none"/>
          </c:marker>
          <c:cat>
            <c:multiLvlStrRef>
              <c:f>'Total Sales Pivot Table'!$A$5:$B$48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 Sales Pivot 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6-B1B1-4662-8FFC-9D77868C611E}"/>
            </c:ext>
          </c:extLst>
        </c:ser>
        <c:ser>
          <c:idx val="3"/>
          <c:order val="3"/>
          <c:tx>
            <c:strRef>
              <c:f>'Total Sales Pivot Table'!$F$3:$F$4</c:f>
              <c:strCache>
                <c:ptCount val="1"/>
                <c:pt idx="0">
                  <c:v>Robusta</c:v>
                </c:pt>
              </c:strCache>
            </c:strRef>
          </c:tx>
          <c:spPr>
            <a:ln w="28575" cap="rnd">
              <a:solidFill>
                <a:schemeClr val="accent4"/>
              </a:solidFill>
              <a:round/>
            </a:ln>
            <a:effectLst/>
          </c:spPr>
          <c:marker>
            <c:symbol val="none"/>
          </c:marker>
          <c:cat>
            <c:multiLvlStrRef>
              <c:f>'Total Sales Pivot Table'!$A$5:$B$48</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'Total Sales Pivot 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7-B1B1-4662-8FFC-9D77868C611E}"/>
            </c:ext>
          </c:extLst>
        </c:ser>
        <c:dLbls>
          <c:showLegendKey val="0"/>
          <c:showVal val="0"/>
          <c:showCatName val="0"/>
          <c:showSerName val="0"/>
          <c:showPercent val="0"/>
          <c:showBubbleSize val="0"/>
        </c:dLbls>
        <c:smooth val="0"/>
        <c:axId val="195573680"/>
        <c:axId val="195571280"/>
      </c:lineChart>
      <c:catAx>
        <c:axId val="19557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95571280"/>
        <c:crosses val="autoZero"/>
        <c:auto val="1"/>
        <c:lblAlgn val="ctr"/>
        <c:lblOffset val="100"/>
        <c:noMultiLvlLbl val="0"/>
      </c:catAx>
      <c:valAx>
        <c:axId val="195571280"/>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B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19557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Pivot Table!PivotTable1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Pivot Table'!$A$4:$A$6</c:f>
              <c:strCache>
                <c:ptCount val="3"/>
                <c:pt idx="0">
                  <c:v>United Kingdom</c:v>
                </c:pt>
                <c:pt idx="1">
                  <c:v>Ireland</c:v>
                </c:pt>
                <c:pt idx="2">
                  <c:v>United States</c:v>
                </c:pt>
              </c:strCache>
            </c:strRef>
          </c:cat>
          <c:val>
            <c:numRef>
              <c:f>'Country Pivot Table'!$B$4:$B$6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DA27-4E94-B625-58B8603FE2F3}"/>
            </c:ext>
          </c:extLst>
        </c:ser>
        <c:dLbls>
          <c:dLblPos val="outEnd"/>
          <c:showLegendKey val="0"/>
          <c:showVal val="1"/>
          <c:showCatName val="0"/>
          <c:showSerName val="0"/>
          <c:showPercent val="0"/>
          <c:showBubbleSize val="0"/>
        </c:dLbls>
        <c:gapWidth val="182"/>
        <c:axId val="241897568"/>
        <c:axId val="241905248"/>
      </c:barChart>
      <c:catAx>
        <c:axId val="24189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241905248"/>
        <c:crosses val="autoZero"/>
        <c:auto val="1"/>
        <c:lblAlgn val="ctr"/>
        <c:lblOffset val="100"/>
        <c:noMultiLvlLbl val="0"/>
      </c:catAx>
      <c:valAx>
        <c:axId val="241905248"/>
        <c:scaling>
          <c:orientation val="minMax"/>
        </c:scaling>
        <c:delete val="0"/>
        <c:axPos val="b"/>
        <c:majorGridlines>
          <c:spPr>
            <a:ln w="9525" cap="flat" cmpd="sng" algn="ctr">
              <a:solidFill>
                <a:schemeClr val="tx1">
                  <a:lumMod val="15000"/>
                  <a:lumOff val="85000"/>
                </a:schemeClr>
              </a:solidFill>
              <a:round/>
            </a:ln>
            <a:effectLst/>
          </c:spPr>
        </c:majorGridlines>
        <c:numFmt formatCode="[$$-40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crossAx val="24189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[coffeeOrdersData.xlsx]Coffee type Pivot Table!PivotTable1</c:name>
    <c:fmtId val="4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Coffee Type by Country</a:t>
            </a:r>
          </a:p>
        </c:rich>
      </c:tx>
      <c:layout>
        <c:manualLayout>
          <c:xMode val="edge"/>
          <c:yMode val="edge"/>
          <c:x val="0.2988471128608923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6">
              <a:lumMod val="60000"/>
              <a:lumOff val="40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6">
              <a:lumMod val="60000"/>
              <a:lumOff val="40000"/>
            </a:schemeClr>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'Coffee type Pivot Table'!$B$3:$B$4</c:f>
              <c:strCache>
                <c:ptCount val="1"/>
                <c:pt idx="0">
                  <c:v>Arabica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6">
                  <a:lumMod val="60000"/>
                  <a:lumOff val="4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type Pivot Table'!$A$5:$A$7</c:f>
              <c:strCache>
                <c:ptCount val="3"/>
                <c:pt idx="0">
                  <c:v>Ireland</c:v>
                </c:pt>
                <c:pt idx="1">
                  <c:v>United Kingdom</c:v>
                </c:pt>
                <c:pt idx="2">
                  <c:v>United States</c:v>
                </c:pt>
              </c:strCache>
            </c:strRef>
          </c:cat>
          <c:val>
            <c:numRef>
              <c:f>'Coffee type Pivot Table'!$B$5:$B$7</c:f>
              <c:numCache>
                <c:formatCode>General</c:formatCode>
                <c:ptCount val="3"/>
                <c:pt idx="0">
                  <c:v>41</c:v>
                </c:pt>
                <c:pt idx="1">
                  <c:v>7</c:v>
                </c:pt>
                <c:pt idx="2">
                  <c:v>216</c:v>
                </c:pt>
              </c:numCache>
            </c:numRef>
          </c:val>
          <c:extLst>
            <c:ext xmlns:c16="http://schemas.microsoft.com/office/drawing/2014/chart" uri="{C3380CC4-5D6E-409C-BE32-E72D297353CC}">
              <c16:uniqueId val="{00000023-4EB7-4755-B417-CD562ADB2E1D}"/>
            </c:ext>
          </c:extLst>
        </c:ser>
        <c:ser>
          <c:idx val="1"/>
          <c:order val="1"/>
          <c:tx>
            <c:strRef>
              <c:f>'Coffee type Pivot Table'!$C$3:$C$4</c:f>
              <c:strCache>
                <c:ptCount val="1"/>
                <c:pt idx="0">
                  <c:v>Excelsa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type Pivot Table'!$A$5:$A$7</c:f>
              <c:strCache>
                <c:ptCount val="3"/>
                <c:pt idx="0">
                  <c:v>Ireland</c:v>
                </c:pt>
                <c:pt idx="1">
                  <c:v>United Kingdom</c:v>
                </c:pt>
                <c:pt idx="2">
                  <c:v>United States</c:v>
                </c:pt>
              </c:strCache>
            </c:strRef>
          </c:cat>
          <c:val>
            <c:numRef>
              <c:f>'Coffee type Pivot Table'!$C$5:$C$7</c:f>
              <c:numCache>
                <c:formatCode>General</c:formatCode>
                <c:ptCount val="3"/>
                <c:pt idx="0">
                  <c:v>35</c:v>
                </c:pt>
                <c:pt idx="1">
                  <c:v>23</c:v>
                </c:pt>
                <c:pt idx="2">
                  <c:v>189</c:v>
                </c:pt>
              </c:numCache>
            </c:numRef>
          </c:val>
          <c:extLst>
            <c:ext xmlns:c16="http://schemas.microsoft.com/office/drawing/2014/chart" uri="{C3380CC4-5D6E-409C-BE32-E72D297353CC}">
              <c16:uniqueId val="{00000030-4EB7-4755-B417-CD562ADB2E1D}"/>
            </c:ext>
          </c:extLst>
        </c:ser>
        <c:ser>
          <c:idx val="2"/>
          <c:order val="2"/>
          <c:tx>
            <c:strRef>
              <c:f>'Coffee type Pivot Table'!$D$3:$D$4</c:f>
              <c:strCache>
                <c:ptCount val="1"/>
                <c:pt idx="0">
                  <c:v>Liberica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type Pivot Table'!$A$5:$A$7</c:f>
              <c:strCache>
                <c:ptCount val="3"/>
                <c:pt idx="0">
                  <c:v>Ireland</c:v>
                </c:pt>
                <c:pt idx="1">
                  <c:v>United Kingdom</c:v>
                </c:pt>
                <c:pt idx="2">
                  <c:v>United States</c:v>
                </c:pt>
              </c:strCache>
            </c:strRef>
          </c:cat>
          <c:val>
            <c:numRef>
              <c:f>'Coffee type Pivot Table'!$D$5:$D$7</c:f>
              <c:numCache>
                <c:formatCode>General</c:formatCode>
                <c:ptCount val="3"/>
                <c:pt idx="0">
                  <c:v>39</c:v>
                </c:pt>
                <c:pt idx="1">
                  <c:v>21</c:v>
                </c:pt>
                <c:pt idx="2">
                  <c:v>188</c:v>
                </c:pt>
              </c:numCache>
            </c:numRef>
          </c:val>
          <c:extLst>
            <c:ext xmlns:c16="http://schemas.microsoft.com/office/drawing/2014/chart" uri="{C3380CC4-5D6E-409C-BE32-E72D297353CC}">
              <c16:uniqueId val="{00000031-4EB7-4755-B417-CD562ADB2E1D}"/>
            </c:ext>
          </c:extLst>
        </c:ser>
        <c:ser>
          <c:idx val="3"/>
          <c:order val="3"/>
          <c:tx>
            <c:strRef>
              <c:f>'Coffee type Pivot Table'!$E$3:$E$4</c:f>
              <c:strCache>
                <c:ptCount val="1"/>
                <c:pt idx="0">
                  <c:v>Robusta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E"/>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 type Pivot Table'!$A$5:$A$7</c:f>
              <c:strCache>
                <c:ptCount val="3"/>
                <c:pt idx="0">
                  <c:v>Ireland</c:v>
                </c:pt>
                <c:pt idx="1">
                  <c:v>United Kingdom</c:v>
                </c:pt>
                <c:pt idx="2">
                  <c:v>United States</c:v>
                </c:pt>
              </c:strCache>
            </c:strRef>
          </c:cat>
          <c:val>
            <c:numRef>
              <c:f>'Coffee type Pivot Table'!$E$5:$E$7</c:f>
              <c:numCache>
                <c:formatCode>General</c:formatCode>
                <c:ptCount val="3"/>
                <c:pt idx="0">
                  <c:v>38</c:v>
                </c:pt>
                <c:pt idx="1">
                  <c:v>22</c:v>
                </c:pt>
                <c:pt idx="2">
                  <c:v>181</c:v>
                </c:pt>
              </c:numCache>
            </c:numRef>
          </c:val>
          <c:extLst>
            <c:ext xmlns:c16="http://schemas.microsoft.com/office/drawing/2014/chart" uri="{C3380CC4-5D6E-409C-BE32-E72D297353CC}">
              <c16:uniqueId val="{00000032-4EB7-4755-B417-CD562ADB2E1D}"/>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57150</xdr:rowOff>
    </xdr:from>
    <xdr:to>
      <xdr:col>28</xdr:col>
      <xdr:colOff>0</xdr:colOff>
      <xdr:row>6</xdr:row>
      <xdr:rowOff>0</xdr:rowOff>
    </xdr:to>
    <xdr:sp macro="" textlink="">
      <xdr:nvSpPr>
        <xdr:cNvPr id="2" name="Rectangle 1">
          <a:extLst>
            <a:ext uri="{FF2B5EF4-FFF2-40B4-BE49-F238E27FC236}">
              <a16:creationId xmlns:a16="http://schemas.microsoft.com/office/drawing/2014/main" id="{B398B924-077D-EB45-612B-CE0DC9552123}"/>
            </a:ext>
          </a:extLst>
        </xdr:cNvPr>
        <xdr:cNvSpPr/>
      </xdr:nvSpPr>
      <xdr:spPr>
        <a:xfrm>
          <a:off x="101600" y="57150"/>
          <a:ext cx="15005050" cy="927100"/>
        </a:xfrm>
        <a:prstGeom prst="rect">
          <a:avLst/>
        </a:prstGeom>
        <a:solidFill>
          <a:schemeClr val="accent5">
            <a:lumMod val="75000"/>
          </a:schemeClr>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BE" sz="4800"/>
            <a:t>COFFEE</a:t>
          </a:r>
          <a:r>
            <a:rPr lang="fr-BE" sz="4800" baseline="0"/>
            <a:t> SALES DASHBOARD</a:t>
          </a:r>
          <a:endParaRPr lang="en-BE" sz="4800"/>
        </a:p>
      </xdr:txBody>
    </xdr:sp>
    <xdr:clientData/>
  </xdr:twoCellAnchor>
  <xdr:twoCellAnchor>
    <xdr:from>
      <xdr:col>1</xdr:col>
      <xdr:colOff>6350</xdr:colOff>
      <xdr:row>18</xdr:row>
      <xdr:rowOff>12700</xdr:rowOff>
    </xdr:from>
    <xdr:to>
      <xdr:col>14</xdr:col>
      <xdr:colOff>374650</xdr:colOff>
      <xdr:row>40</xdr:row>
      <xdr:rowOff>0</xdr:rowOff>
    </xdr:to>
    <xdr:graphicFrame macro="">
      <xdr:nvGraphicFramePr>
        <xdr:cNvPr id="3" name="Chart 2">
          <a:extLst>
            <a:ext uri="{FF2B5EF4-FFF2-40B4-BE49-F238E27FC236}">
              <a16:creationId xmlns:a16="http://schemas.microsoft.com/office/drawing/2014/main" id="{1ED9A4E0-7A12-4FF2-87AF-B03BDE7BC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158750</xdr:rowOff>
    </xdr:from>
    <xdr:to>
      <xdr:col>20</xdr:col>
      <xdr:colOff>184150</xdr:colOff>
      <xdr:row>17</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56B4882-4A4D-4E08-9FB5-F16DA324B48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1143000"/>
              <a:ext cx="11176000" cy="1784350"/>
            </a:xfrm>
            <a:prstGeom prst="rect">
              <a:avLst/>
            </a:prstGeom>
            <a:solidFill>
              <a:prstClr val="white"/>
            </a:solidFill>
            <a:ln w="1">
              <a:solidFill>
                <a:prstClr val="green"/>
              </a:solidFill>
            </a:ln>
          </xdr:spPr>
          <xdr:txBody>
            <a:bodyPr vertOverflow="clip" horzOverflow="clip"/>
            <a:lstStyle/>
            <a:p>
              <a:r>
                <a:rPr lang="en-BE" sz="1100"/>
                <a:t>Timeline: Works in Excel 2013 or higher. Do not move or resize.</a:t>
              </a:r>
            </a:p>
          </xdr:txBody>
        </xdr:sp>
      </mc:Fallback>
    </mc:AlternateContent>
    <xdr:clientData/>
  </xdr:twoCellAnchor>
  <xdr:twoCellAnchor editAs="oneCell">
    <xdr:from>
      <xdr:col>20</xdr:col>
      <xdr:colOff>273050</xdr:colOff>
      <xdr:row>12</xdr:row>
      <xdr:rowOff>63501</xdr:rowOff>
    </xdr:from>
    <xdr:to>
      <xdr:col>28</xdr:col>
      <xdr:colOff>25400</xdr:colOff>
      <xdr:row>16</xdr:row>
      <xdr:rowOff>177800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D7D139ED-5AA0-4F85-93C9-51CA6206048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379200" y="2152651"/>
              <a:ext cx="3752850" cy="768349"/>
            </a:xfrm>
            <a:prstGeom prst="rect">
              <a:avLst/>
            </a:prstGeom>
            <a:solidFill>
              <a:prstClr val="white"/>
            </a:solidFill>
            <a:ln w="1">
              <a:solidFill>
                <a:prstClr val="green"/>
              </a:solidFill>
            </a:ln>
          </xdr:spPr>
          <xdr:txBody>
            <a:bodyPr vertOverflow="clip" horzOverflow="clip"/>
            <a:lstStyle/>
            <a:p>
              <a:r>
                <a:rPr lang="en-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279400</xdr:colOff>
      <xdr:row>6</xdr:row>
      <xdr:rowOff>152401</xdr:rowOff>
    </xdr:from>
    <xdr:to>
      <xdr:col>24</xdr:col>
      <xdr:colOff>171450</xdr:colOff>
      <xdr:row>11</xdr:row>
      <xdr:rowOff>176631</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18701F1-FD7E-4974-8437-7AC56236CE5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385550" y="1136651"/>
              <a:ext cx="1828800" cy="944980"/>
            </a:xfrm>
            <a:prstGeom prst="rect">
              <a:avLst/>
            </a:prstGeom>
            <a:solidFill>
              <a:prstClr val="white"/>
            </a:solidFill>
            <a:ln w="1">
              <a:solidFill>
                <a:prstClr val="green"/>
              </a:solidFill>
            </a:ln>
          </xdr:spPr>
          <xdr:txBody>
            <a:bodyPr vertOverflow="clip" horzOverflow="clip"/>
            <a:lstStyle/>
            <a:p>
              <a:r>
                <a:rPr lang="en-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18</xdr:row>
      <xdr:rowOff>0</xdr:rowOff>
    </xdr:from>
    <xdr:to>
      <xdr:col>28</xdr:col>
      <xdr:colOff>0</xdr:colOff>
      <xdr:row>28</xdr:row>
      <xdr:rowOff>0</xdr:rowOff>
    </xdr:to>
    <xdr:graphicFrame macro="">
      <xdr:nvGraphicFramePr>
        <xdr:cNvPr id="8" name="Chart 7">
          <a:extLst>
            <a:ext uri="{FF2B5EF4-FFF2-40B4-BE49-F238E27FC236}">
              <a16:creationId xmlns:a16="http://schemas.microsoft.com/office/drawing/2014/main" id="{110E8DA5-BE30-4DF6-A44E-581C75942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6350</xdr:colOff>
      <xdr:row>28</xdr:row>
      <xdr:rowOff>165100</xdr:rowOff>
    </xdr:from>
    <xdr:to>
      <xdr:col>28</xdr:col>
      <xdr:colOff>0</xdr:colOff>
      <xdr:row>40</xdr:row>
      <xdr:rowOff>0</xdr:rowOff>
    </xdr:to>
    <xdr:graphicFrame macro="">
      <xdr:nvGraphicFramePr>
        <xdr:cNvPr id="9" name="Chart 8">
          <a:extLst>
            <a:ext uri="{FF2B5EF4-FFF2-40B4-BE49-F238E27FC236}">
              <a16:creationId xmlns:a16="http://schemas.microsoft.com/office/drawing/2014/main" id="{59A8039F-3325-4B4A-9375-F6291BEE17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234950</xdr:colOff>
      <xdr:row>6</xdr:row>
      <xdr:rowOff>139700</xdr:rowOff>
    </xdr:from>
    <xdr:to>
      <xdr:col>28</xdr:col>
      <xdr:colOff>0</xdr:colOff>
      <xdr:row>11</xdr:row>
      <xdr:rowOff>177799</xdr:rowOff>
    </xdr:to>
    <mc:AlternateContent xmlns:mc="http://schemas.openxmlformats.org/markup-compatibility/2006">
      <mc:Choice xmlns:a14="http://schemas.microsoft.com/office/drawing/2010/main" Requires="a14">
        <xdr:graphicFrame macro="">
          <xdr:nvGraphicFramePr>
            <xdr:cNvPr id="10" name="Coffee type name">
              <a:extLst>
                <a:ext uri="{FF2B5EF4-FFF2-40B4-BE49-F238E27FC236}">
                  <a16:creationId xmlns:a16="http://schemas.microsoft.com/office/drawing/2014/main" id="{9B92CB50-1721-4BB1-95E8-D5E2518C02E7}"/>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13277850" y="1123950"/>
              <a:ext cx="1828800" cy="958849"/>
            </a:xfrm>
            <a:prstGeom prst="rect">
              <a:avLst/>
            </a:prstGeom>
            <a:solidFill>
              <a:prstClr val="white"/>
            </a:solidFill>
            <a:ln w="1">
              <a:solidFill>
                <a:prstClr val="green"/>
              </a:solidFill>
            </a:ln>
          </xdr:spPr>
          <xdr:txBody>
            <a:bodyPr vertOverflow="clip" horzOverflow="clip"/>
            <a:lstStyle/>
            <a:p>
              <a:r>
                <a:rPr lang="en-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 DOSU" refreshedDate="45493.665034375001" createdVersion="8" refreshedVersion="8" minRefreshableVersion="3" recordCount="1000" xr:uid="{416C4D6E-5B27-4276-AC4E-68645BBAB8A7}">
  <cacheSource type="worksheet">
    <worksheetSource name="Order"/>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v"/>
          <s v="févr"/>
          <s v="mars"/>
          <s v="avr"/>
          <s v="mai"/>
          <s v="juin"/>
          <s v="juil"/>
          <s v="août"/>
          <s v="sept"/>
          <s v="oct"/>
          <s v="nov"/>
          <s v="dé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753774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s v="M"/>
    <x v="0"/>
    <n v="9.9499999999999993"/>
    <n v="19.899999999999999"/>
    <x v="0"/>
    <x v="0"/>
    <x v="0"/>
  </r>
  <r>
    <s v="QEV-37451-860"/>
    <x v="0"/>
    <s v="17670-51384-MA"/>
    <s v="E-M-0.5"/>
    <n v="5"/>
    <s v="Aloisia Allner"/>
    <s v="aallner0@lulu.com"/>
    <x v="0"/>
    <x v="1"/>
    <s v="M"/>
    <x v="1"/>
    <n v="8.25"/>
    <n v="41.25"/>
    <x v="1"/>
    <x v="0"/>
    <x v="0"/>
  </r>
  <r>
    <s v="FAA-43335-268"/>
    <x v="1"/>
    <s v="21125-22134-PX"/>
    <s v="A-L-1"/>
    <n v="1"/>
    <s v="Jami Redholes"/>
    <s v="jredholes2@tmall.com"/>
    <x v="0"/>
    <x v="2"/>
    <s v="L"/>
    <x v="0"/>
    <n v="12.95"/>
    <n v="12.95"/>
    <x v="2"/>
    <x v="1"/>
    <x v="0"/>
  </r>
  <r>
    <s v="KAC-83089-793"/>
    <x v="2"/>
    <s v="23806-46781-OU"/>
    <s v="E-M-1"/>
    <n v="2"/>
    <s v="Christoffer O' Shea"/>
    <s v=""/>
    <x v="1"/>
    <x v="1"/>
    <s v="M"/>
    <x v="0"/>
    <n v="13.75"/>
    <n v="27.5"/>
    <x v="1"/>
    <x v="0"/>
    <x v="1"/>
  </r>
  <r>
    <s v="KAC-83089-793"/>
    <x v="2"/>
    <s v="23806-46781-OU"/>
    <s v="R-L-2.5"/>
    <n v="2"/>
    <s v="Christoffer O' Shea"/>
    <s v=""/>
    <x v="1"/>
    <x v="0"/>
    <s v="L"/>
    <x v="2"/>
    <n v="27.484999999999996"/>
    <n v="54.969999999999992"/>
    <x v="0"/>
    <x v="1"/>
    <x v="1"/>
  </r>
  <r>
    <s v="CVP-18956-553"/>
    <x v="3"/>
    <s v="86561-91660-RB"/>
    <s v="L-D-1"/>
    <n v="3"/>
    <s v="Beryle Cottier"/>
    <s v=""/>
    <x v="0"/>
    <x v="3"/>
    <s v="D"/>
    <x v="0"/>
    <n v="12.95"/>
    <n v="38.849999999999994"/>
    <x v="3"/>
    <x v="2"/>
    <x v="1"/>
  </r>
  <r>
    <s v="IPP-31994-879"/>
    <x v="4"/>
    <s v="65223-29612-CB"/>
    <s v="E-D-0.5"/>
    <n v="3"/>
    <s v="Shaylynn Lobe"/>
    <s v="slobe6@nifty.com"/>
    <x v="0"/>
    <x v="1"/>
    <s v="D"/>
    <x v="1"/>
    <n v="7.29"/>
    <n v="21.87"/>
    <x v="1"/>
    <x v="2"/>
    <x v="0"/>
  </r>
  <r>
    <s v="SNZ-65340-705"/>
    <x v="5"/>
    <s v="21134-81676-FR"/>
    <s v="L-L-0.2"/>
    <n v="1"/>
    <s v="Melvin Wharfe"/>
    <s v=""/>
    <x v="1"/>
    <x v="3"/>
    <s v="L"/>
    <x v="3"/>
    <n v="4.7549999999999999"/>
    <n v="4.7549999999999999"/>
    <x v="3"/>
    <x v="1"/>
    <x v="0"/>
  </r>
  <r>
    <s v="EZT-46571-659"/>
    <x v="6"/>
    <s v="03396-68805-ZC"/>
    <s v="R-M-0.5"/>
    <n v="3"/>
    <s v="Guthrey Petracci"/>
    <s v="gpetracci8@livejournal.com"/>
    <x v="0"/>
    <x v="0"/>
    <s v="M"/>
    <x v="1"/>
    <n v="5.97"/>
    <n v="17.91"/>
    <x v="0"/>
    <x v="0"/>
    <x v="1"/>
  </r>
  <r>
    <s v="NWQ-70061-912"/>
    <x v="0"/>
    <s v="61021-27840-ZN"/>
    <s v="R-M-0.5"/>
    <n v="1"/>
    <s v="Rodger Raven"/>
    <s v="rraven9@ed.gov"/>
    <x v="0"/>
    <x v="0"/>
    <s v="M"/>
    <x v="1"/>
    <n v="5.97"/>
    <n v="5.97"/>
    <x v="0"/>
    <x v="0"/>
    <x v="1"/>
  </r>
  <r>
    <s v="BKK-47233-845"/>
    <x v="7"/>
    <s v="76239-90137-UQ"/>
    <s v="A-D-1"/>
    <n v="4"/>
    <s v="Ferrell Ferber"/>
    <s v="fferbera@businesswire.com"/>
    <x v="0"/>
    <x v="2"/>
    <s v="D"/>
    <x v="0"/>
    <n v="9.9499999999999993"/>
    <n v="39.799999999999997"/>
    <x v="2"/>
    <x v="2"/>
    <x v="1"/>
  </r>
  <r>
    <s v="VQR-01002-970"/>
    <x v="8"/>
    <s v="49315-21985-BB"/>
    <s v="E-L-2.5"/>
    <n v="5"/>
    <s v="Duky Phizackerly"/>
    <s v="dphizackerlyb@utexas.edu"/>
    <x v="0"/>
    <x v="1"/>
    <s v="L"/>
    <x v="2"/>
    <n v="34.154999999999994"/>
    <n v="170.77499999999998"/>
    <x v="1"/>
    <x v="1"/>
    <x v="0"/>
  </r>
  <r>
    <s v="SZW-48378-399"/>
    <x v="9"/>
    <s v="34136-36674-OM"/>
    <s v="R-M-1"/>
    <n v="5"/>
    <s v="Rosaleen Scholar"/>
    <s v="rscholarc@nyu.edu"/>
    <x v="0"/>
    <x v="0"/>
    <s v="M"/>
    <x v="0"/>
    <n v="9.9499999999999993"/>
    <n v="49.75"/>
    <x v="0"/>
    <x v="0"/>
    <x v="1"/>
  </r>
  <r>
    <s v="ITA-87418-783"/>
    <x v="10"/>
    <s v="39396-12890-PE"/>
    <s v="R-D-2.5"/>
    <n v="2"/>
    <s v="Terence Vanyutin"/>
    <s v="tvanyutind@wix.com"/>
    <x v="0"/>
    <x v="0"/>
    <s v="D"/>
    <x v="2"/>
    <n v="20.584999999999997"/>
    <n v="41.169999999999995"/>
    <x v="0"/>
    <x v="2"/>
    <x v="1"/>
  </r>
  <r>
    <s v="GNZ-46006-527"/>
    <x v="11"/>
    <s v="95875-73336-RG"/>
    <s v="L-D-0.2"/>
    <n v="3"/>
    <s v="Patrice Trobe"/>
    <s v="ptrobee@wunderground.com"/>
    <x v="0"/>
    <x v="3"/>
    <s v="D"/>
    <x v="3"/>
    <n v="3.8849999999999998"/>
    <n v="11.654999999999999"/>
    <x v="3"/>
    <x v="2"/>
    <x v="0"/>
  </r>
  <r>
    <s v="FYQ-78248-319"/>
    <x v="12"/>
    <s v="25473-43727-BY"/>
    <s v="R-M-2.5"/>
    <n v="5"/>
    <s v="Llywellyn Oscroft"/>
    <s v="loscroftf@ebay.co.uk"/>
    <x v="0"/>
    <x v="0"/>
    <s v="M"/>
    <x v="2"/>
    <n v="22.884999999999998"/>
    <n v="114.42499999999998"/>
    <x v="0"/>
    <x v="0"/>
    <x v="1"/>
  </r>
  <r>
    <s v="VAU-44387-624"/>
    <x v="13"/>
    <s v="99643-51048-IQ"/>
    <s v="A-M-0.2"/>
    <n v="6"/>
    <s v="Minni Alabaster"/>
    <s v="malabasterg@hexun.com"/>
    <x v="0"/>
    <x v="2"/>
    <s v="M"/>
    <x v="3"/>
    <n v="3.375"/>
    <n v="20.25"/>
    <x v="2"/>
    <x v="0"/>
    <x v="1"/>
  </r>
  <r>
    <s v="RDW-33155-159"/>
    <x v="14"/>
    <s v="62173-15287-CU"/>
    <s v="A-L-1"/>
    <n v="6"/>
    <s v="Rhianon Broxup"/>
    <s v="rbroxuph@jimdo.com"/>
    <x v="0"/>
    <x v="2"/>
    <s v="L"/>
    <x v="0"/>
    <n v="12.95"/>
    <n v="77.699999999999989"/>
    <x v="2"/>
    <x v="1"/>
    <x v="1"/>
  </r>
  <r>
    <s v="TDZ-59011-211"/>
    <x v="15"/>
    <s v="57611-05522-ST"/>
    <s v="R-D-2.5"/>
    <n v="4"/>
    <s v="Pall Redford"/>
    <s v="predfordi@ow.ly"/>
    <x v="1"/>
    <x v="0"/>
    <s v="D"/>
    <x v="2"/>
    <n v="20.584999999999997"/>
    <n v="82.339999999999989"/>
    <x v="0"/>
    <x v="2"/>
    <x v="0"/>
  </r>
  <r>
    <s v="IDU-25793-399"/>
    <x v="16"/>
    <s v="76664-37050-DT"/>
    <s v="A-M-0.2"/>
    <n v="5"/>
    <s v="Aurea Corradino"/>
    <s v="acorradinoj@harvard.edu"/>
    <x v="0"/>
    <x v="2"/>
    <s v="M"/>
    <x v="3"/>
    <n v="3.375"/>
    <n v="16.875"/>
    <x v="2"/>
    <x v="0"/>
    <x v="0"/>
  </r>
  <r>
    <s v="IDU-25793-399"/>
    <x v="16"/>
    <s v="76664-37050-DT"/>
    <s v="E-D-0.2"/>
    <n v="4"/>
    <s v="Aurea Corradino"/>
    <s v="acorradinoj@harvard.edu"/>
    <x v="0"/>
    <x v="1"/>
    <s v="D"/>
    <x v="3"/>
    <n v="3.645"/>
    <n v="14.58"/>
    <x v="1"/>
    <x v="2"/>
    <x v="0"/>
  </r>
  <r>
    <s v="NUO-20013-488"/>
    <x v="16"/>
    <s v="03090-88267-BQ"/>
    <s v="A-D-0.2"/>
    <n v="6"/>
    <s v="Avrit Davidowsky"/>
    <s v="adavidowskyl@netvibes.com"/>
    <x v="0"/>
    <x v="2"/>
    <s v="D"/>
    <x v="3"/>
    <n v="2.9849999999999999"/>
    <n v="17.91"/>
    <x v="2"/>
    <x v="2"/>
    <x v="1"/>
  </r>
  <r>
    <s v="UQU-65630-479"/>
    <x v="17"/>
    <s v="37651-47492-NC"/>
    <s v="R-M-2.5"/>
    <n v="4"/>
    <s v="Annabel Antuk"/>
    <s v="aantukm@kickstarter.com"/>
    <x v="0"/>
    <x v="0"/>
    <s v="M"/>
    <x v="2"/>
    <n v="22.884999999999998"/>
    <n v="91.539999999999992"/>
    <x v="0"/>
    <x v="0"/>
    <x v="0"/>
  </r>
  <r>
    <s v="FEO-11834-332"/>
    <x v="18"/>
    <s v="95399-57205-HI"/>
    <s v="A-D-0.2"/>
    <n v="4"/>
    <s v="Iorgo Kleinert"/>
    <s v="ikleinertn@timesonline.co.uk"/>
    <x v="0"/>
    <x v="2"/>
    <s v="D"/>
    <x v="3"/>
    <n v="2.9849999999999999"/>
    <n v="11.94"/>
    <x v="2"/>
    <x v="2"/>
    <x v="0"/>
  </r>
  <r>
    <s v="TKY-71558-096"/>
    <x v="19"/>
    <s v="24010-66714-HW"/>
    <s v="A-M-1"/>
    <n v="1"/>
    <s v="Chrisy Blofeld"/>
    <s v="cblofeldo@amazon.co.uk"/>
    <x v="0"/>
    <x v="2"/>
    <s v="M"/>
    <x v="0"/>
    <n v="11.25"/>
    <n v="11.25"/>
    <x v="2"/>
    <x v="0"/>
    <x v="1"/>
  </r>
  <r>
    <s v="OXY-65322-253"/>
    <x v="20"/>
    <s v="07591-92789-UA"/>
    <s v="E-M-0.2"/>
    <n v="3"/>
    <s v="Culley Farris"/>
    <s v=""/>
    <x v="0"/>
    <x v="1"/>
    <s v="M"/>
    <x v="3"/>
    <n v="4.125"/>
    <n v="12.375"/>
    <x v="1"/>
    <x v="0"/>
    <x v="0"/>
  </r>
  <r>
    <s v="EVP-43500-491"/>
    <x v="21"/>
    <s v="49231-44455-IC"/>
    <s v="A-M-0.5"/>
    <n v="4"/>
    <s v="Selene Shales"/>
    <s v="sshalesq@umich.edu"/>
    <x v="0"/>
    <x v="2"/>
    <s v="M"/>
    <x v="1"/>
    <n v="6.75"/>
    <n v="27"/>
    <x v="2"/>
    <x v="0"/>
    <x v="0"/>
  </r>
  <r>
    <s v="WAG-26945-689"/>
    <x v="22"/>
    <s v="50124-88608-EO"/>
    <s v="A-M-0.2"/>
    <n v="5"/>
    <s v="Vivie Danneil"/>
    <s v="vdanneilr@mtv.com"/>
    <x v="1"/>
    <x v="2"/>
    <s v="M"/>
    <x v="3"/>
    <n v="3.375"/>
    <n v="16.875"/>
    <x v="2"/>
    <x v="0"/>
    <x v="1"/>
  </r>
  <r>
    <s v="CHE-78995-767"/>
    <x v="23"/>
    <s v="00888-74814-UZ"/>
    <s v="A-D-0.5"/>
    <n v="3"/>
    <s v="Theresita Newbury"/>
    <s v="tnewburys@usda.gov"/>
    <x v="1"/>
    <x v="2"/>
    <s v="D"/>
    <x v="1"/>
    <n v="5.97"/>
    <n v="17.91"/>
    <x v="2"/>
    <x v="2"/>
    <x v="1"/>
  </r>
  <r>
    <s v="RYZ-14633-602"/>
    <x v="21"/>
    <s v="14158-30713-OB"/>
    <s v="A-D-1"/>
    <n v="4"/>
    <s v="Mozelle Calcutt"/>
    <s v="mcalcuttt@baidu.com"/>
    <x v="1"/>
    <x v="2"/>
    <s v="D"/>
    <x v="0"/>
    <n v="9.9499999999999993"/>
    <n v="39.799999999999997"/>
    <x v="2"/>
    <x v="2"/>
    <x v="0"/>
  </r>
  <r>
    <s v="WOQ-36015-429"/>
    <x v="24"/>
    <s v="51427-89175-QJ"/>
    <s v="L-M-0.2"/>
    <n v="5"/>
    <s v="Adrian Swaine"/>
    <s v=""/>
    <x v="0"/>
    <x v="3"/>
    <s v="M"/>
    <x v="3"/>
    <n v="4.3650000000000002"/>
    <n v="21.825000000000003"/>
    <x v="3"/>
    <x v="0"/>
    <x v="1"/>
  </r>
  <r>
    <s v="WOQ-36015-429"/>
    <x v="24"/>
    <s v="51427-89175-QJ"/>
    <s v="A-D-0.5"/>
    <n v="6"/>
    <s v="Adrian Swaine"/>
    <s v=""/>
    <x v="0"/>
    <x v="2"/>
    <s v="D"/>
    <x v="1"/>
    <n v="5.97"/>
    <n v="35.82"/>
    <x v="2"/>
    <x v="2"/>
    <x v="1"/>
  </r>
  <r>
    <s v="WOQ-36015-429"/>
    <x v="24"/>
    <s v="51427-89175-QJ"/>
    <s v="L-M-0.5"/>
    <n v="6"/>
    <s v="Adrian Swaine"/>
    <s v=""/>
    <x v="0"/>
    <x v="3"/>
    <s v="M"/>
    <x v="1"/>
    <n v="8.73"/>
    <n v="52.38"/>
    <x v="3"/>
    <x v="0"/>
    <x v="1"/>
  </r>
  <r>
    <s v="SCT-60553-454"/>
    <x v="25"/>
    <s v="39123-12846-YJ"/>
    <s v="L-L-0.2"/>
    <n v="5"/>
    <s v="Gallard Gatheral"/>
    <s v="ggatheralx@123-reg.co.uk"/>
    <x v="0"/>
    <x v="3"/>
    <s v="L"/>
    <x v="3"/>
    <n v="4.7549999999999999"/>
    <n v="23.774999999999999"/>
    <x v="3"/>
    <x v="1"/>
    <x v="1"/>
  </r>
  <r>
    <s v="GFK-52063-244"/>
    <x v="26"/>
    <s v="44981-99666-XB"/>
    <s v="L-L-0.5"/>
    <n v="6"/>
    <s v="Una Welberry"/>
    <s v="uwelberryy@ebay.co.uk"/>
    <x v="2"/>
    <x v="3"/>
    <s v="L"/>
    <x v="1"/>
    <n v="9.51"/>
    <n v="57.06"/>
    <x v="3"/>
    <x v="1"/>
    <x v="0"/>
  </r>
  <r>
    <s v="AMM-79521-378"/>
    <x v="27"/>
    <s v="24825-51803-CQ"/>
    <s v="A-D-0.5"/>
    <n v="6"/>
    <s v="Faber Eilhart"/>
    <s v="feilhartz@who.int"/>
    <x v="0"/>
    <x v="2"/>
    <s v="D"/>
    <x v="1"/>
    <n v="5.97"/>
    <n v="35.82"/>
    <x v="2"/>
    <x v="2"/>
    <x v="1"/>
  </r>
  <r>
    <s v="QUQ-90580-772"/>
    <x v="28"/>
    <s v="77634-13918-GJ"/>
    <s v="L-M-0.2"/>
    <n v="2"/>
    <s v="Zorina Ponting"/>
    <s v="zponting10@altervista.org"/>
    <x v="0"/>
    <x v="3"/>
    <s v="M"/>
    <x v="3"/>
    <n v="4.3650000000000002"/>
    <n v="8.73"/>
    <x v="3"/>
    <x v="0"/>
    <x v="1"/>
  </r>
  <r>
    <s v="LGD-24408-274"/>
    <x v="29"/>
    <s v="13694-25001-LX"/>
    <s v="L-L-0.5"/>
    <n v="3"/>
    <s v="Silvio Strase"/>
    <s v="sstrase11@booking.com"/>
    <x v="0"/>
    <x v="3"/>
    <s v="L"/>
    <x v="1"/>
    <n v="9.51"/>
    <n v="28.53"/>
    <x v="3"/>
    <x v="1"/>
    <x v="1"/>
  </r>
  <r>
    <s v="HCT-95608-959"/>
    <x v="30"/>
    <s v="08523-01791-TI"/>
    <s v="R-M-2.5"/>
    <n v="5"/>
    <s v="Dorie de la Tremoille"/>
    <s v="dde12@unesco.org"/>
    <x v="0"/>
    <x v="0"/>
    <s v="M"/>
    <x v="2"/>
    <n v="22.884999999999998"/>
    <n v="114.42499999999998"/>
    <x v="0"/>
    <x v="0"/>
    <x v="1"/>
  </r>
  <r>
    <s v="OFX-99147-470"/>
    <x v="31"/>
    <s v="49860-68865-AB"/>
    <s v="R-M-1"/>
    <n v="6"/>
    <s v="Hy Zanetto"/>
    <s v=""/>
    <x v="0"/>
    <x v="0"/>
    <s v="M"/>
    <x v="0"/>
    <n v="9.9499999999999993"/>
    <n v="59.699999999999996"/>
    <x v="0"/>
    <x v="0"/>
    <x v="0"/>
  </r>
  <r>
    <s v="LUO-37559-016"/>
    <x v="32"/>
    <s v="21240-83132-SP"/>
    <s v="L-M-1"/>
    <n v="3"/>
    <s v="Jessica McNess"/>
    <s v=""/>
    <x v="0"/>
    <x v="3"/>
    <s v="M"/>
    <x v="0"/>
    <n v="14.55"/>
    <n v="43.650000000000006"/>
    <x v="3"/>
    <x v="0"/>
    <x v="1"/>
  </r>
  <r>
    <s v="XWC-20610-167"/>
    <x v="33"/>
    <s v="08350-81623-TF"/>
    <s v="E-D-0.2"/>
    <n v="2"/>
    <s v="Lorenzo Yeoland"/>
    <s v="lyeoland15@pbs.org"/>
    <x v="0"/>
    <x v="1"/>
    <s v="D"/>
    <x v="3"/>
    <n v="3.645"/>
    <n v="7.29"/>
    <x v="1"/>
    <x v="2"/>
    <x v="0"/>
  </r>
  <r>
    <s v="GPU-79113-136"/>
    <x v="34"/>
    <s v="73284-01385-SJ"/>
    <s v="R-D-0.2"/>
    <n v="3"/>
    <s v="Abigail Tolworthy"/>
    <s v="atolworthy16@toplist.cz"/>
    <x v="0"/>
    <x v="0"/>
    <s v="D"/>
    <x v="3"/>
    <n v="2.6849999999999996"/>
    <n v="8.0549999999999997"/>
    <x v="0"/>
    <x v="2"/>
    <x v="0"/>
  </r>
  <r>
    <s v="ULR-52653-960"/>
    <x v="35"/>
    <s v="04152-34436-IE"/>
    <s v="L-L-2.5"/>
    <n v="2"/>
    <s v="Maurie Bartol"/>
    <s v=""/>
    <x v="0"/>
    <x v="3"/>
    <s v="L"/>
    <x v="2"/>
    <n v="36.454999999999998"/>
    <n v="72.91"/>
    <x v="3"/>
    <x v="1"/>
    <x v="1"/>
  </r>
  <r>
    <s v="HPI-42308-142"/>
    <x v="36"/>
    <s v="06631-86965-XP"/>
    <s v="E-M-0.5"/>
    <n v="2"/>
    <s v="Olag Baudassi"/>
    <s v="obaudassi18@seesaa.net"/>
    <x v="0"/>
    <x v="1"/>
    <s v="M"/>
    <x v="1"/>
    <n v="8.25"/>
    <n v="16.5"/>
    <x v="1"/>
    <x v="0"/>
    <x v="0"/>
  </r>
  <r>
    <s v="XHI-30227-581"/>
    <x v="37"/>
    <s v="54619-08558-ZU"/>
    <s v="L-D-2.5"/>
    <n v="6"/>
    <s v="Petey Kingsbury"/>
    <s v="pkingsbury19@comcast.net"/>
    <x v="0"/>
    <x v="3"/>
    <s v="D"/>
    <x v="2"/>
    <n v="29.784999999999997"/>
    <n v="178.70999999999998"/>
    <x v="3"/>
    <x v="2"/>
    <x v="1"/>
  </r>
  <r>
    <s v="DJH-05202-380"/>
    <x v="38"/>
    <s v="85589-17020-CX"/>
    <s v="E-M-2.5"/>
    <n v="2"/>
    <s v="Donna Baskeyfied"/>
    <s v=""/>
    <x v="0"/>
    <x v="1"/>
    <s v="M"/>
    <x v="2"/>
    <n v="31.624999999999996"/>
    <n v="63.249999999999993"/>
    <x v="1"/>
    <x v="0"/>
    <x v="0"/>
  </r>
  <r>
    <s v="VMW-26889-781"/>
    <x v="39"/>
    <s v="36078-91009-WU"/>
    <s v="A-L-0.2"/>
    <n v="2"/>
    <s v="Arda Curley"/>
    <s v="acurley1b@hao123.com"/>
    <x v="0"/>
    <x v="2"/>
    <s v="L"/>
    <x v="3"/>
    <n v="3.8849999999999998"/>
    <n v="7.77"/>
    <x v="2"/>
    <x v="1"/>
    <x v="0"/>
  </r>
  <r>
    <s v="DBU-81099-586"/>
    <x v="40"/>
    <s v="15770-27099-GX"/>
    <s v="A-D-2.5"/>
    <n v="4"/>
    <s v="Raynor McGilvary"/>
    <s v="rmcgilvary1c@tamu.edu"/>
    <x v="0"/>
    <x v="2"/>
    <s v="D"/>
    <x v="2"/>
    <n v="22.884999999999998"/>
    <n v="91.539999999999992"/>
    <x v="2"/>
    <x v="2"/>
    <x v="1"/>
  </r>
  <r>
    <s v="PQA-54820-810"/>
    <x v="41"/>
    <s v="91460-04823-BX"/>
    <s v="A-L-1"/>
    <n v="3"/>
    <s v="Isis Pikett"/>
    <s v="ipikett1d@xinhuanet.com"/>
    <x v="0"/>
    <x v="2"/>
    <s v="L"/>
    <x v="0"/>
    <n v="12.95"/>
    <n v="38.849999999999994"/>
    <x v="2"/>
    <x v="1"/>
    <x v="1"/>
  </r>
  <r>
    <s v="XKB-41924-202"/>
    <x v="42"/>
    <s v="45089-52817-WN"/>
    <s v="L-D-0.5"/>
    <n v="2"/>
    <s v="Inger Bouldon"/>
    <s v="ibouldon1e@gizmodo.com"/>
    <x v="0"/>
    <x v="3"/>
    <s v="D"/>
    <x v="1"/>
    <n v="7.77"/>
    <n v="15.54"/>
    <x v="3"/>
    <x v="2"/>
    <x v="1"/>
  </r>
  <r>
    <s v="DWZ-69106-473"/>
    <x v="43"/>
    <s v="76447-50326-IC"/>
    <s v="L-L-2.5"/>
    <n v="4"/>
    <s v="Karry Flanders"/>
    <s v="kflanders1f@over-blog.com"/>
    <x v="1"/>
    <x v="3"/>
    <s v="L"/>
    <x v="2"/>
    <n v="36.454999999999998"/>
    <n v="145.82"/>
    <x v="3"/>
    <x v="1"/>
    <x v="0"/>
  </r>
  <r>
    <s v="YHV-68700-050"/>
    <x v="44"/>
    <s v="26333-67911-OL"/>
    <s v="R-M-0.5"/>
    <n v="5"/>
    <s v="Hartley Mattioli"/>
    <s v="hmattioli1g@webmd.com"/>
    <x v="2"/>
    <x v="0"/>
    <s v="M"/>
    <x v="1"/>
    <n v="5.97"/>
    <n v="29.849999999999998"/>
    <x v="0"/>
    <x v="0"/>
    <x v="1"/>
  </r>
  <r>
    <s v="YHV-68700-050"/>
    <x v="44"/>
    <s v="26333-67911-OL"/>
    <s v="L-L-2.5"/>
    <n v="2"/>
    <s v="Hartley Mattioli"/>
    <s v="hmattioli1g@webmd.com"/>
    <x v="2"/>
    <x v="3"/>
    <s v="L"/>
    <x v="2"/>
    <n v="36.454999999999998"/>
    <n v="72.91"/>
    <x v="3"/>
    <x v="1"/>
    <x v="1"/>
  </r>
  <r>
    <s v="KRB-88066-642"/>
    <x v="45"/>
    <s v="22107-86640-SB"/>
    <s v="L-M-1"/>
    <n v="5"/>
    <s v="Archambault Gillard"/>
    <s v="agillard1i@issuu.com"/>
    <x v="0"/>
    <x v="3"/>
    <s v="M"/>
    <x v="0"/>
    <n v="14.55"/>
    <n v="72.75"/>
    <x v="3"/>
    <x v="0"/>
    <x v="1"/>
  </r>
  <r>
    <s v="LQU-08404-173"/>
    <x v="46"/>
    <s v="09960-34242-LZ"/>
    <s v="L-L-1"/>
    <n v="3"/>
    <s v="Salomo Cushworth"/>
    <s v=""/>
    <x v="0"/>
    <x v="3"/>
    <s v="L"/>
    <x v="0"/>
    <n v="15.85"/>
    <n v="47.55"/>
    <x v="3"/>
    <x v="1"/>
    <x v="1"/>
  </r>
  <r>
    <s v="CWK-60159-881"/>
    <x v="47"/>
    <s v="04671-85591-RT"/>
    <s v="E-D-0.2"/>
    <n v="3"/>
    <s v="Theda Grizard"/>
    <s v="tgrizard1k@odnoklassniki.ru"/>
    <x v="0"/>
    <x v="1"/>
    <s v="D"/>
    <x v="3"/>
    <n v="3.645"/>
    <n v="10.935"/>
    <x v="1"/>
    <x v="2"/>
    <x v="0"/>
  </r>
  <r>
    <s v="EEG-74197-843"/>
    <x v="48"/>
    <s v="25729-68859-UA"/>
    <s v="E-L-1"/>
    <n v="4"/>
    <s v="Rozele Relton"/>
    <s v="rrelton1l@stanford.edu"/>
    <x v="0"/>
    <x v="1"/>
    <s v="L"/>
    <x v="0"/>
    <n v="14.85"/>
    <n v="59.4"/>
    <x v="1"/>
    <x v="1"/>
    <x v="1"/>
  </r>
  <r>
    <s v="UCZ-59708-525"/>
    <x v="49"/>
    <s v="05501-86351-NX"/>
    <s v="L-D-2.5"/>
    <n v="3"/>
    <s v="Willa Rolling"/>
    <s v=""/>
    <x v="0"/>
    <x v="3"/>
    <s v="D"/>
    <x v="2"/>
    <n v="29.784999999999997"/>
    <n v="89.35499999999999"/>
    <x v="3"/>
    <x v="2"/>
    <x v="0"/>
  </r>
  <r>
    <s v="HUB-47311-849"/>
    <x v="50"/>
    <s v="04521-04300-OK"/>
    <s v="L-M-0.5"/>
    <n v="3"/>
    <s v="Stanislaus Gilroy"/>
    <s v="sgilroy1n@eepurl.com"/>
    <x v="0"/>
    <x v="3"/>
    <s v="M"/>
    <x v="1"/>
    <n v="8.73"/>
    <n v="26.19"/>
    <x v="3"/>
    <x v="0"/>
    <x v="0"/>
  </r>
  <r>
    <s v="WYM-17686-694"/>
    <x v="51"/>
    <s v="58689-55264-VK"/>
    <s v="A-D-2.5"/>
    <n v="5"/>
    <s v="Correy Cottingham"/>
    <s v="ccottingham1o@wikipedia.org"/>
    <x v="0"/>
    <x v="2"/>
    <s v="D"/>
    <x v="2"/>
    <n v="22.884999999999998"/>
    <n v="114.42499999999998"/>
    <x v="2"/>
    <x v="2"/>
    <x v="1"/>
  </r>
  <r>
    <s v="ZYQ-15797-695"/>
    <x v="52"/>
    <s v="79436-73011-MM"/>
    <s v="R-D-0.5"/>
    <n v="5"/>
    <s v="Pammi Endacott"/>
    <s v=""/>
    <x v="2"/>
    <x v="0"/>
    <s v="D"/>
    <x v="1"/>
    <n v="5.3699999999999992"/>
    <n v="26.849999999999994"/>
    <x v="0"/>
    <x v="2"/>
    <x v="0"/>
  </r>
  <r>
    <s v="EEJ-16185-108"/>
    <x v="53"/>
    <s v="65552-60476-KY"/>
    <s v="L-L-0.2"/>
    <n v="5"/>
    <s v="Nona Linklater"/>
    <s v=""/>
    <x v="0"/>
    <x v="3"/>
    <s v="L"/>
    <x v="3"/>
    <n v="4.7549999999999999"/>
    <n v="23.774999999999999"/>
    <x v="3"/>
    <x v="1"/>
    <x v="0"/>
  </r>
  <r>
    <s v="RWR-77888-800"/>
    <x v="54"/>
    <s v="69904-02729-YS"/>
    <s v="A-M-0.5"/>
    <n v="1"/>
    <s v="Annadiane Dykes"/>
    <s v="adykes1r@eventbrite.com"/>
    <x v="0"/>
    <x v="2"/>
    <s v="M"/>
    <x v="1"/>
    <n v="6.75"/>
    <n v="6.75"/>
    <x v="2"/>
    <x v="0"/>
    <x v="1"/>
  </r>
  <r>
    <s v="LHN-75209-742"/>
    <x v="55"/>
    <s v="01433-04270-AX"/>
    <s v="R-M-0.5"/>
    <n v="6"/>
    <s v="Felecia Dodgson"/>
    <s v=""/>
    <x v="0"/>
    <x v="0"/>
    <s v="M"/>
    <x v="1"/>
    <n v="5.97"/>
    <n v="35.82"/>
    <x v="0"/>
    <x v="0"/>
    <x v="0"/>
  </r>
  <r>
    <s v="TIR-71396-998"/>
    <x v="56"/>
    <s v="14204-14186-LA"/>
    <s v="R-D-2.5"/>
    <n v="4"/>
    <s v="Angelia Cockrem"/>
    <s v="acockrem1t@engadget.com"/>
    <x v="0"/>
    <x v="0"/>
    <s v="D"/>
    <x v="2"/>
    <n v="20.584999999999997"/>
    <n v="82.339999999999989"/>
    <x v="0"/>
    <x v="2"/>
    <x v="0"/>
  </r>
  <r>
    <s v="RXF-37618-213"/>
    <x v="57"/>
    <s v="32948-34398-HC"/>
    <s v="R-L-0.5"/>
    <n v="1"/>
    <s v="Belvia Umpleby"/>
    <s v="bumpleby1u@soundcloud.com"/>
    <x v="0"/>
    <x v="0"/>
    <s v="L"/>
    <x v="1"/>
    <n v="7.169999999999999"/>
    <n v="7.169999999999999"/>
    <x v="0"/>
    <x v="1"/>
    <x v="0"/>
  </r>
  <r>
    <s v="ANM-16388-634"/>
    <x v="58"/>
    <s v="77343-52608-FF"/>
    <s v="L-L-0.2"/>
    <n v="2"/>
    <s v="Nat Saleway"/>
    <s v="nsaleway1v@dedecms.com"/>
    <x v="0"/>
    <x v="3"/>
    <s v="L"/>
    <x v="3"/>
    <n v="4.7549999999999999"/>
    <n v="9.51"/>
    <x v="3"/>
    <x v="1"/>
    <x v="1"/>
  </r>
  <r>
    <s v="WYL-29300-070"/>
    <x v="59"/>
    <s v="42770-36274-QA"/>
    <s v="R-M-0.2"/>
    <n v="1"/>
    <s v="Hayward Goulter"/>
    <s v="hgoulter1w@abc.net.au"/>
    <x v="0"/>
    <x v="0"/>
    <s v="M"/>
    <x v="3"/>
    <n v="2.9849999999999999"/>
    <n v="2.9849999999999999"/>
    <x v="0"/>
    <x v="0"/>
    <x v="1"/>
  </r>
  <r>
    <s v="JHW-74554-805"/>
    <x v="60"/>
    <s v="14103-58987-ZU"/>
    <s v="R-M-1"/>
    <n v="6"/>
    <s v="Gay Rizzello"/>
    <s v="grizzello1x@symantec.com"/>
    <x v="2"/>
    <x v="0"/>
    <s v="M"/>
    <x v="0"/>
    <n v="9.9499999999999993"/>
    <n v="59.699999999999996"/>
    <x v="0"/>
    <x v="0"/>
    <x v="0"/>
  </r>
  <r>
    <s v="KYS-27063-603"/>
    <x v="61"/>
    <s v="69958-32065-SW"/>
    <s v="E-L-2.5"/>
    <n v="4"/>
    <s v="Shannon List"/>
    <s v="slist1y@mapquest.com"/>
    <x v="0"/>
    <x v="1"/>
    <s v="L"/>
    <x v="2"/>
    <n v="34.154999999999994"/>
    <n v="136.61999999999998"/>
    <x v="1"/>
    <x v="1"/>
    <x v="1"/>
  </r>
  <r>
    <s v="GAZ-58626-277"/>
    <x v="62"/>
    <s v="69533-84907-FA"/>
    <s v="L-L-0.2"/>
    <n v="2"/>
    <s v="Shirlene Edmondson"/>
    <s v="sedmondson1z@theguardian.com"/>
    <x v="1"/>
    <x v="3"/>
    <s v="L"/>
    <x v="3"/>
    <n v="4.7549999999999999"/>
    <n v="9.51"/>
    <x v="3"/>
    <x v="1"/>
    <x v="1"/>
  </r>
  <r>
    <s v="RPJ-37787-335"/>
    <x v="63"/>
    <s v="76005-95461-CI"/>
    <s v="A-M-2.5"/>
    <n v="3"/>
    <s v="Aurlie McCarl"/>
    <s v=""/>
    <x v="0"/>
    <x v="2"/>
    <s v="M"/>
    <x v="2"/>
    <n v="25.874999999999996"/>
    <n v="77.624999999999986"/>
    <x v="2"/>
    <x v="0"/>
    <x v="1"/>
  </r>
  <r>
    <s v="LEF-83057-763"/>
    <x v="64"/>
    <s v="15395-90855-VB"/>
    <s v="L-M-0.2"/>
    <n v="5"/>
    <s v="Alikee Carryer"/>
    <s v=""/>
    <x v="0"/>
    <x v="3"/>
    <s v="M"/>
    <x v="3"/>
    <n v="4.3650000000000002"/>
    <n v="21.825000000000003"/>
    <x v="3"/>
    <x v="0"/>
    <x v="0"/>
  </r>
  <r>
    <s v="RPW-36123-215"/>
    <x v="65"/>
    <s v="80640-45811-LB"/>
    <s v="E-L-0.5"/>
    <n v="2"/>
    <s v="Jennifer Rangall"/>
    <s v="jrangall22@newsvine.com"/>
    <x v="0"/>
    <x v="1"/>
    <s v="L"/>
    <x v="1"/>
    <n v="8.91"/>
    <n v="17.82"/>
    <x v="1"/>
    <x v="1"/>
    <x v="0"/>
  </r>
  <r>
    <s v="WLL-59044-117"/>
    <x v="66"/>
    <s v="28476-04082-GR"/>
    <s v="R-D-1"/>
    <n v="6"/>
    <s v="Kipper Boorn"/>
    <s v="kboorn23@ezinearticles.com"/>
    <x v="1"/>
    <x v="0"/>
    <s v="D"/>
    <x v="0"/>
    <n v="8.9499999999999993"/>
    <n v="53.699999999999996"/>
    <x v="0"/>
    <x v="2"/>
    <x v="0"/>
  </r>
  <r>
    <s v="AWT-22827-563"/>
    <x v="67"/>
    <s v="12018-75670-EU"/>
    <s v="R-L-0.2"/>
    <n v="1"/>
    <s v="Melania Beadle"/>
    <s v=""/>
    <x v="1"/>
    <x v="0"/>
    <s v="L"/>
    <x v="3"/>
    <n v="3.5849999999999995"/>
    <n v="3.5849999999999995"/>
    <x v="0"/>
    <x v="1"/>
    <x v="0"/>
  </r>
  <r>
    <s v="QLM-07145-668"/>
    <x v="68"/>
    <s v="86437-17399-FK"/>
    <s v="E-D-0.2"/>
    <n v="2"/>
    <s v="Colene Elgey"/>
    <s v="celgey25@webs.com"/>
    <x v="0"/>
    <x v="1"/>
    <s v="D"/>
    <x v="3"/>
    <n v="3.645"/>
    <n v="7.29"/>
    <x v="1"/>
    <x v="2"/>
    <x v="1"/>
  </r>
  <r>
    <s v="HVQ-64398-930"/>
    <x v="69"/>
    <s v="62979-53167-ML"/>
    <s v="A-M-0.5"/>
    <n v="6"/>
    <s v="Lothaire Mizzi"/>
    <s v="lmizzi26@rakuten.co.jp"/>
    <x v="0"/>
    <x v="2"/>
    <s v="M"/>
    <x v="1"/>
    <n v="6.75"/>
    <n v="40.5"/>
    <x v="2"/>
    <x v="0"/>
    <x v="0"/>
  </r>
  <r>
    <s v="WRT-40778-247"/>
    <x v="70"/>
    <s v="54810-81899-HL"/>
    <s v="R-L-1"/>
    <n v="4"/>
    <s v="Cletis Giacomazzo"/>
    <s v="cgiacomazzo27@jigsy.com"/>
    <x v="0"/>
    <x v="0"/>
    <s v="L"/>
    <x v="0"/>
    <n v="11.95"/>
    <n v="47.8"/>
    <x v="0"/>
    <x v="1"/>
    <x v="1"/>
  </r>
  <r>
    <s v="SUB-13006-125"/>
    <x v="71"/>
    <s v="26103-41504-IB"/>
    <s v="A-L-0.5"/>
    <n v="5"/>
    <s v="Ami Arnow"/>
    <s v="aarnow28@arizona.edu"/>
    <x v="0"/>
    <x v="2"/>
    <s v="L"/>
    <x v="1"/>
    <n v="7.77"/>
    <n v="38.849999999999994"/>
    <x v="2"/>
    <x v="1"/>
    <x v="0"/>
  </r>
  <r>
    <s v="CQM-49696-263"/>
    <x v="72"/>
    <s v="76534-45229-SG"/>
    <s v="L-L-2.5"/>
    <n v="3"/>
    <s v="Sheppard Yann"/>
    <s v="syann29@senate.gov"/>
    <x v="0"/>
    <x v="3"/>
    <s v="L"/>
    <x v="2"/>
    <n v="36.454999999999998"/>
    <n v="109.36499999999999"/>
    <x v="3"/>
    <x v="1"/>
    <x v="0"/>
  </r>
  <r>
    <s v="KXN-85094-246"/>
    <x v="73"/>
    <s v="81744-27332-RR"/>
    <s v="L-M-2.5"/>
    <n v="3"/>
    <s v="Bunny Naulls"/>
    <s v="bnaulls2a@tiny.cc"/>
    <x v="1"/>
    <x v="3"/>
    <s v="M"/>
    <x v="2"/>
    <n v="33.464999999999996"/>
    <n v="100.39499999999998"/>
    <x v="3"/>
    <x v="0"/>
    <x v="0"/>
  </r>
  <r>
    <s v="XOQ-12405-419"/>
    <x v="74"/>
    <s v="91513-75657-PH"/>
    <s v="R-D-2.5"/>
    <n v="4"/>
    <s v="Hally Lorait"/>
    <s v=""/>
    <x v="0"/>
    <x v="0"/>
    <s v="D"/>
    <x v="2"/>
    <n v="20.584999999999997"/>
    <n v="82.339999999999989"/>
    <x v="0"/>
    <x v="2"/>
    <x v="0"/>
  </r>
  <r>
    <s v="HYF-10254-369"/>
    <x v="75"/>
    <s v="30373-66619-CB"/>
    <s v="L-L-0.5"/>
    <n v="1"/>
    <s v="Zaccaria Sherewood"/>
    <s v="zsherewood2c@apache.org"/>
    <x v="0"/>
    <x v="3"/>
    <s v="L"/>
    <x v="1"/>
    <n v="9.51"/>
    <n v="9.51"/>
    <x v="3"/>
    <x v="1"/>
    <x v="1"/>
  </r>
  <r>
    <s v="XXJ-47000-307"/>
    <x v="76"/>
    <s v="31582-23562-FM"/>
    <s v="A-L-2.5"/>
    <n v="3"/>
    <s v="Jeffrey Dufaire"/>
    <s v="jdufaire2d@fc2.com"/>
    <x v="0"/>
    <x v="2"/>
    <s v="L"/>
    <x v="2"/>
    <n v="29.784999999999997"/>
    <n v="89.35499999999999"/>
    <x v="2"/>
    <x v="1"/>
    <x v="1"/>
  </r>
  <r>
    <s v="XXJ-47000-307"/>
    <x v="76"/>
    <s v="31582-23562-FM"/>
    <s v="A-D-0.2"/>
    <n v="4"/>
    <s v="Jeffrey Dufaire"/>
    <s v="jdufaire2d@fc2.com"/>
    <x v="0"/>
    <x v="2"/>
    <s v="D"/>
    <x v="3"/>
    <n v="2.9849999999999999"/>
    <n v="11.94"/>
    <x v="2"/>
    <x v="2"/>
    <x v="1"/>
  </r>
  <r>
    <s v="ZDK-82166-357"/>
    <x v="77"/>
    <s v="81431-12577-VD"/>
    <s v="A-M-1"/>
    <n v="3"/>
    <s v="Beitris Keaveney"/>
    <s v="bkeaveney2f@netlog.com"/>
    <x v="0"/>
    <x v="2"/>
    <s v="M"/>
    <x v="0"/>
    <n v="11.25"/>
    <n v="33.75"/>
    <x v="2"/>
    <x v="0"/>
    <x v="1"/>
  </r>
  <r>
    <s v="IHN-19982-362"/>
    <x v="78"/>
    <s v="68894-91205-MP"/>
    <s v="R-L-1"/>
    <n v="3"/>
    <s v="Elna Grise"/>
    <s v="egrise2g@cargocollective.com"/>
    <x v="0"/>
    <x v="0"/>
    <s v="L"/>
    <x v="0"/>
    <n v="11.95"/>
    <n v="35.849999999999994"/>
    <x v="0"/>
    <x v="1"/>
    <x v="1"/>
  </r>
  <r>
    <s v="VMT-10030-889"/>
    <x v="79"/>
    <s v="87602-55754-VN"/>
    <s v="A-L-1"/>
    <n v="6"/>
    <s v="Torie Gottelier"/>
    <s v="tgottelier2h@vistaprint.com"/>
    <x v="0"/>
    <x v="2"/>
    <s v="L"/>
    <x v="0"/>
    <n v="12.95"/>
    <n v="77.699999999999989"/>
    <x v="2"/>
    <x v="1"/>
    <x v="1"/>
  </r>
  <r>
    <s v="NHL-11063-100"/>
    <x v="80"/>
    <s v="39181-35745-WH"/>
    <s v="A-L-1"/>
    <n v="4"/>
    <s v="Loydie Langlais"/>
    <s v=""/>
    <x v="1"/>
    <x v="2"/>
    <s v="L"/>
    <x v="0"/>
    <n v="12.95"/>
    <n v="51.8"/>
    <x v="2"/>
    <x v="1"/>
    <x v="0"/>
  </r>
  <r>
    <s v="ROV-87448-086"/>
    <x v="81"/>
    <s v="30381-64762-NG"/>
    <s v="A-M-2.5"/>
    <n v="4"/>
    <s v="Adham Greenhead"/>
    <s v="agreenhead2j@dailymail.co.uk"/>
    <x v="0"/>
    <x v="2"/>
    <s v="M"/>
    <x v="2"/>
    <n v="25.874999999999996"/>
    <n v="103.49999999999999"/>
    <x v="2"/>
    <x v="0"/>
    <x v="1"/>
  </r>
  <r>
    <s v="DGY-35773-612"/>
    <x v="82"/>
    <s v="17503-27693-ZH"/>
    <s v="E-L-1"/>
    <n v="3"/>
    <s v="Hamish MacSherry"/>
    <s v=""/>
    <x v="0"/>
    <x v="1"/>
    <s v="L"/>
    <x v="0"/>
    <n v="14.85"/>
    <n v="44.55"/>
    <x v="1"/>
    <x v="1"/>
    <x v="0"/>
  </r>
  <r>
    <s v="YWH-50638-556"/>
    <x v="83"/>
    <s v="89442-35633-HJ"/>
    <s v="E-L-0.5"/>
    <n v="4"/>
    <s v="Else Langcaster"/>
    <s v="elangcaster2l@spotify.com"/>
    <x v="2"/>
    <x v="1"/>
    <s v="L"/>
    <x v="1"/>
    <n v="8.91"/>
    <n v="35.64"/>
    <x v="1"/>
    <x v="1"/>
    <x v="0"/>
  </r>
  <r>
    <s v="ISL-11200-600"/>
    <x v="84"/>
    <s v="13654-85265-IL"/>
    <s v="A-D-0.2"/>
    <n v="6"/>
    <s v="Rudy Farquharson"/>
    <s v=""/>
    <x v="1"/>
    <x v="2"/>
    <s v="D"/>
    <x v="3"/>
    <n v="2.9849999999999999"/>
    <n v="17.91"/>
    <x v="2"/>
    <x v="2"/>
    <x v="0"/>
  </r>
  <r>
    <s v="LBZ-75997-047"/>
    <x v="85"/>
    <s v="40946-22090-FP"/>
    <s v="A-M-2.5"/>
    <n v="6"/>
    <s v="Norene Magauran"/>
    <s v="nmagauran2n@51.la"/>
    <x v="0"/>
    <x v="2"/>
    <s v="M"/>
    <x v="2"/>
    <n v="25.874999999999996"/>
    <n v="155.24999999999997"/>
    <x v="2"/>
    <x v="0"/>
    <x v="1"/>
  </r>
  <r>
    <s v="EUH-08089-954"/>
    <x v="86"/>
    <s v="29050-93691-TS"/>
    <s v="A-D-0.2"/>
    <n v="2"/>
    <s v="Vicki Kirdsch"/>
    <s v="vkirdsch2o@google.fr"/>
    <x v="0"/>
    <x v="2"/>
    <s v="D"/>
    <x v="3"/>
    <n v="2.9849999999999999"/>
    <n v="5.97"/>
    <x v="2"/>
    <x v="2"/>
    <x v="1"/>
  </r>
  <r>
    <s v="BLD-12227-251"/>
    <x v="87"/>
    <s v="64395-74865-WF"/>
    <s v="A-M-0.5"/>
    <n v="2"/>
    <s v="Ilysa Whapple"/>
    <s v="iwhapple2p@com.com"/>
    <x v="0"/>
    <x v="2"/>
    <s v="M"/>
    <x v="1"/>
    <n v="6.75"/>
    <n v="13.5"/>
    <x v="2"/>
    <x v="0"/>
    <x v="1"/>
  </r>
  <r>
    <s v="OPY-30711-853"/>
    <x v="25"/>
    <s v="81861-66046-SU"/>
    <s v="A-D-0.2"/>
    <n v="1"/>
    <s v="Ruy Cancellieri"/>
    <s v=""/>
    <x v="1"/>
    <x v="2"/>
    <s v="D"/>
    <x v="3"/>
    <n v="2.9849999999999999"/>
    <n v="2.9849999999999999"/>
    <x v="2"/>
    <x v="2"/>
    <x v="1"/>
  </r>
  <r>
    <s v="DBC-44122-300"/>
    <x v="88"/>
    <s v="13366-78506-KP"/>
    <s v="L-M-0.2"/>
    <n v="3"/>
    <s v="Aube Follett"/>
    <s v=""/>
    <x v="0"/>
    <x v="3"/>
    <s v="M"/>
    <x v="3"/>
    <n v="4.3650000000000002"/>
    <n v="13.095000000000001"/>
    <x v="3"/>
    <x v="0"/>
    <x v="0"/>
  </r>
  <r>
    <s v="FJQ-60035-234"/>
    <x v="89"/>
    <s v="08847-29858-HN"/>
    <s v="A-L-0.2"/>
    <n v="2"/>
    <s v="Rudiger Di Bartolomeo"/>
    <s v=""/>
    <x v="0"/>
    <x v="2"/>
    <s v="L"/>
    <x v="3"/>
    <n v="3.8849999999999998"/>
    <n v="7.77"/>
    <x v="2"/>
    <x v="1"/>
    <x v="0"/>
  </r>
  <r>
    <s v="HSF-66926-425"/>
    <x v="90"/>
    <s v="00539-42510-RY"/>
    <s v="L-D-2.5"/>
    <n v="5"/>
    <s v="Nickey Youles"/>
    <s v="nyoules2t@reference.com"/>
    <x v="1"/>
    <x v="3"/>
    <s v="D"/>
    <x v="2"/>
    <n v="29.784999999999997"/>
    <n v="148.92499999999998"/>
    <x v="3"/>
    <x v="2"/>
    <x v="0"/>
  </r>
  <r>
    <s v="LQG-41416-375"/>
    <x v="91"/>
    <s v="45190-08727-NV"/>
    <s v="L-D-1"/>
    <n v="3"/>
    <s v="Dyanna Aizikovitz"/>
    <s v="daizikovitz2u@answers.com"/>
    <x v="1"/>
    <x v="3"/>
    <s v="D"/>
    <x v="0"/>
    <n v="12.95"/>
    <n v="38.849999999999994"/>
    <x v="3"/>
    <x v="2"/>
    <x v="0"/>
  </r>
  <r>
    <s v="VZO-97265-841"/>
    <x v="92"/>
    <s v="87049-37901-FU"/>
    <s v="R-M-0.2"/>
    <n v="4"/>
    <s v="Bram Revel"/>
    <s v="brevel2v@fastcompany.com"/>
    <x v="0"/>
    <x v="0"/>
    <s v="M"/>
    <x v="3"/>
    <n v="2.9849999999999999"/>
    <n v="11.94"/>
    <x v="0"/>
    <x v="0"/>
    <x v="1"/>
  </r>
  <r>
    <s v="MOR-12987-399"/>
    <x v="93"/>
    <s v="34015-31593-JC"/>
    <s v="L-M-1"/>
    <n v="6"/>
    <s v="Emiline Priddis"/>
    <s v="epriddis2w@nationalgeographic.com"/>
    <x v="0"/>
    <x v="3"/>
    <s v="M"/>
    <x v="0"/>
    <n v="14.55"/>
    <n v="87.300000000000011"/>
    <x v="3"/>
    <x v="0"/>
    <x v="1"/>
  </r>
  <r>
    <s v="UOA-23786-489"/>
    <x v="94"/>
    <s v="90305-50099-SV"/>
    <s v="A-M-0.5"/>
    <n v="6"/>
    <s v="Queenie Veel"/>
    <s v="qveel2x@jugem.jp"/>
    <x v="0"/>
    <x v="2"/>
    <s v="M"/>
    <x v="1"/>
    <n v="6.75"/>
    <n v="40.5"/>
    <x v="2"/>
    <x v="0"/>
    <x v="0"/>
  </r>
  <r>
    <s v="AJL-52941-018"/>
    <x v="95"/>
    <s v="55871-61935-MF"/>
    <s v="E-D-1"/>
    <n v="2"/>
    <s v="Lind Conyers"/>
    <s v="lconyers2y@twitter.com"/>
    <x v="0"/>
    <x v="1"/>
    <s v="D"/>
    <x v="0"/>
    <n v="12.15"/>
    <n v="24.3"/>
    <x v="1"/>
    <x v="2"/>
    <x v="1"/>
  </r>
  <r>
    <s v="XSZ-84273-421"/>
    <x v="96"/>
    <s v="15405-60469-TM"/>
    <s v="R-M-0.5"/>
    <n v="3"/>
    <s v="Pen Wye"/>
    <s v="pwye2z@dagondesign.com"/>
    <x v="0"/>
    <x v="0"/>
    <s v="M"/>
    <x v="1"/>
    <n v="5.97"/>
    <n v="17.91"/>
    <x v="0"/>
    <x v="0"/>
    <x v="0"/>
  </r>
  <r>
    <s v="NUN-48214-216"/>
    <x v="97"/>
    <s v="06953-94794-FB"/>
    <s v="A-M-0.5"/>
    <n v="4"/>
    <s v="Isahella Hagland"/>
    <s v=""/>
    <x v="0"/>
    <x v="2"/>
    <s v="M"/>
    <x v="1"/>
    <n v="6.75"/>
    <n v="27"/>
    <x v="2"/>
    <x v="0"/>
    <x v="1"/>
  </r>
  <r>
    <s v="AKV-93064-769"/>
    <x v="98"/>
    <s v="22305-40299-CY"/>
    <s v="L-D-0.5"/>
    <n v="1"/>
    <s v="Terry Sheryn"/>
    <s v="tsheryn31@mtv.com"/>
    <x v="0"/>
    <x v="3"/>
    <s v="D"/>
    <x v="1"/>
    <n v="7.77"/>
    <n v="7.77"/>
    <x v="3"/>
    <x v="2"/>
    <x v="0"/>
  </r>
  <r>
    <s v="BRB-40903-533"/>
    <x v="99"/>
    <s v="09020-56774-GU"/>
    <s v="E-L-0.2"/>
    <n v="3"/>
    <s v="Marie-jeanne Redgrave"/>
    <s v="mredgrave32@cargocollective.com"/>
    <x v="0"/>
    <x v="1"/>
    <s v="L"/>
    <x v="3"/>
    <n v="4.4550000000000001"/>
    <n v="13.365"/>
    <x v="1"/>
    <x v="1"/>
    <x v="0"/>
  </r>
  <r>
    <s v="GPR-19973-483"/>
    <x v="100"/>
    <s v="92926-08470-YS"/>
    <s v="R-D-0.5"/>
    <n v="5"/>
    <s v="Betty Fominov"/>
    <s v="bfominov33@yale.edu"/>
    <x v="0"/>
    <x v="0"/>
    <s v="D"/>
    <x v="1"/>
    <n v="5.3699999999999992"/>
    <n v="26.849999999999994"/>
    <x v="0"/>
    <x v="2"/>
    <x v="1"/>
  </r>
  <r>
    <s v="XIY-43041-882"/>
    <x v="101"/>
    <s v="07250-63194-JO"/>
    <s v="A-M-1"/>
    <n v="1"/>
    <s v="Shawnee Critchlow"/>
    <s v="scritchlow34@un.org"/>
    <x v="0"/>
    <x v="2"/>
    <s v="M"/>
    <x v="0"/>
    <n v="11.25"/>
    <n v="11.25"/>
    <x v="2"/>
    <x v="0"/>
    <x v="1"/>
  </r>
  <r>
    <s v="YGY-98425-969"/>
    <x v="102"/>
    <s v="63787-96257-TQ"/>
    <s v="L-M-1"/>
    <n v="1"/>
    <s v="Merrel Steptow"/>
    <s v="msteptow35@earthlink.net"/>
    <x v="1"/>
    <x v="3"/>
    <s v="M"/>
    <x v="0"/>
    <n v="14.55"/>
    <n v="14.55"/>
    <x v="3"/>
    <x v="0"/>
    <x v="1"/>
  </r>
  <r>
    <s v="MSB-08397-648"/>
    <x v="103"/>
    <s v="49530-25460-RW"/>
    <s v="R-L-0.2"/>
    <n v="4"/>
    <s v="Carmina Hubbuck"/>
    <s v=""/>
    <x v="0"/>
    <x v="0"/>
    <s v="L"/>
    <x v="3"/>
    <n v="3.5849999999999995"/>
    <n v="14.339999999999998"/>
    <x v="0"/>
    <x v="1"/>
    <x v="1"/>
  </r>
  <r>
    <s v="WDR-06028-345"/>
    <x v="104"/>
    <s v="66508-21373-OQ"/>
    <s v="L-L-1"/>
    <n v="1"/>
    <s v="Ingeberg Mulliner"/>
    <s v="imulliner37@pinterest.com"/>
    <x v="2"/>
    <x v="3"/>
    <s v="L"/>
    <x v="0"/>
    <n v="15.85"/>
    <n v="15.85"/>
    <x v="3"/>
    <x v="1"/>
    <x v="1"/>
  </r>
  <r>
    <s v="MXM-42948-061"/>
    <x v="105"/>
    <s v="20203-03950-FY"/>
    <s v="L-L-0.2"/>
    <n v="4"/>
    <s v="Geneva Standley"/>
    <s v="gstandley38@dion.ne.jp"/>
    <x v="1"/>
    <x v="3"/>
    <s v="L"/>
    <x v="3"/>
    <n v="4.7549999999999999"/>
    <n v="19.02"/>
    <x v="3"/>
    <x v="1"/>
    <x v="0"/>
  </r>
  <r>
    <s v="MGQ-98961-173"/>
    <x v="11"/>
    <s v="83895-90735-XH"/>
    <s v="L-L-0.5"/>
    <n v="4"/>
    <s v="Brook Drage"/>
    <s v="bdrage39@youku.com"/>
    <x v="0"/>
    <x v="3"/>
    <s v="L"/>
    <x v="1"/>
    <n v="9.51"/>
    <n v="38.04"/>
    <x v="3"/>
    <x v="1"/>
    <x v="1"/>
  </r>
  <r>
    <s v="RFH-64349-897"/>
    <x v="106"/>
    <s v="61954-61462-RJ"/>
    <s v="E-D-0.5"/>
    <n v="3"/>
    <s v="Muffin Yallop"/>
    <s v="myallop3a@fema.gov"/>
    <x v="0"/>
    <x v="1"/>
    <s v="D"/>
    <x v="1"/>
    <n v="7.29"/>
    <n v="21.87"/>
    <x v="1"/>
    <x v="2"/>
    <x v="0"/>
  </r>
  <r>
    <s v="TKL-20738-660"/>
    <x v="107"/>
    <s v="47939-53158-LS"/>
    <s v="E-M-0.2"/>
    <n v="1"/>
    <s v="Cordi Switsur"/>
    <s v="cswitsur3b@chronoengine.com"/>
    <x v="0"/>
    <x v="1"/>
    <s v="M"/>
    <x v="3"/>
    <n v="4.125"/>
    <n v="4.125"/>
    <x v="1"/>
    <x v="0"/>
    <x v="1"/>
  </r>
  <r>
    <s v="TKL-20738-660"/>
    <x v="107"/>
    <s v="47939-53158-LS"/>
    <s v="A-L-0.2"/>
    <n v="1"/>
    <s v="Cordi Switsur"/>
    <s v="cswitsur3b@chronoengine.com"/>
    <x v="0"/>
    <x v="2"/>
    <s v="L"/>
    <x v="3"/>
    <n v="3.8849999999999998"/>
    <n v="3.8849999999999998"/>
    <x v="2"/>
    <x v="1"/>
    <x v="1"/>
  </r>
  <r>
    <s v="TKL-20738-660"/>
    <x v="107"/>
    <s v="47939-53158-LS"/>
    <s v="E-M-1"/>
    <n v="5"/>
    <s v="Cordi Switsur"/>
    <s v="cswitsur3b@chronoengine.com"/>
    <x v="0"/>
    <x v="1"/>
    <s v="M"/>
    <x v="0"/>
    <n v="13.75"/>
    <n v="68.75"/>
    <x v="1"/>
    <x v="0"/>
    <x v="1"/>
  </r>
  <r>
    <s v="GOW-03198-575"/>
    <x v="108"/>
    <s v="61513-27752-FA"/>
    <s v="A-D-0.5"/>
    <n v="4"/>
    <s v="Mahala Ludwell"/>
    <s v="mludwell3e@blogger.com"/>
    <x v="0"/>
    <x v="2"/>
    <s v="D"/>
    <x v="1"/>
    <n v="5.97"/>
    <n v="23.88"/>
    <x v="2"/>
    <x v="2"/>
    <x v="0"/>
  </r>
  <r>
    <s v="QJB-90477-635"/>
    <x v="109"/>
    <s v="89714-19856-WX"/>
    <s v="L-L-2.5"/>
    <n v="4"/>
    <s v="Doll Beauchamp"/>
    <s v="dbeauchamp3f@usda.gov"/>
    <x v="0"/>
    <x v="3"/>
    <s v="L"/>
    <x v="2"/>
    <n v="36.454999999999998"/>
    <n v="145.82"/>
    <x v="3"/>
    <x v="1"/>
    <x v="1"/>
  </r>
  <r>
    <s v="MWP-46239-785"/>
    <x v="110"/>
    <s v="87979-56781-YV"/>
    <s v="L-M-0.2"/>
    <n v="5"/>
    <s v="Stanford Rodliff"/>
    <s v="srodliff3g@ted.com"/>
    <x v="0"/>
    <x v="3"/>
    <s v="M"/>
    <x v="3"/>
    <n v="4.3650000000000002"/>
    <n v="21.825000000000003"/>
    <x v="3"/>
    <x v="0"/>
    <x v="0"/>
  </r>
  <r>
    <s v="QDV-03406-248"/>
    <x v="111"/>
    <s v="74126-88836-KA"/>
    <s v="L-M-0.5"/>
    <n v="3"/>
    <s v="Stevana Woodham"/>
    <s v="swoodham3h@businesswire.com"/>
    <x v="1"/>
    <x v="3"/>
    <s v="M"/>
    <x v="1"/>
    <n v="8.73"/>
    <n v="26.19"/>
    <x v="3"/>
    <x v="0"/>
    <x v="0"/>
  </r>
  <r>
    <s v="GPH-40635-105"/>
    <x v="112"/>
    <s v="37397-05992-VO"/>
    <s v="A-M-1"/>
    <n v="1"/>
    <s v="Hewet Synnot"/>
    <s v="hsynnot3i@about.com"/>
    <x v="0"/>
    <x v="2"/>
    <s v="M"/>
    <x v="0"/>
    <n v="11.25"/>
    <n v="11.25"/>
    <x v="2"/>
    <x v="0"/>
    <x v="1"/>
  </r>
  <r>
    <s v="JOM-80930-071"/>
    <x v="113"/>
    <s v="54904-18397-UD"/>
    <s v="L-D-1"/>
    <n v="6"/>
    <s v="Raleigh Lepere"/>
    <s v="rlepere3j@shop-pro.jp"/>
    <x v="1"/>
    <x v="3"/>
    <s v="D"/>
    <x v="0"/>
    <n v="12.95"/>
    <n v="77.699999999999989"/>
    <x v="3"/>
    <x v="2"/>
    <x v="1"/>
  </r>
  <r>
    <s v="OIL-26493-755"/>
    <x v="114"/>
    <s v="19017-95853-EK"/>
    <s v="A-M-0.5"/>
    <n v="1"/>
    <s v="Timofei Woofinden"/>
    <s v="twoofinden3k@businesswire.com"/>
    <x v="0"/>
    <x v="2"/>
    <s v="M"/>
    <x v="1"/>
    <n v="6.75"/>
    <n v="6.75"/>
    <x v="2"/>
    <x v="0"/>
    <x v="1"/>
  </r>
  <r>
    <s v="CYV-13426-645"/>
    <x v="115"/>
    <s v="88593-59934-VU"/>
    <s v="E-D-1"/>
    <n v="1"/>
    <s v="Evelina Dacca"/>
    <s v="edacca3l@google.pl"/>
    <x v="0"/>
    <x v="1"/>
    <s v="D"/>
    <x v="0"/>
    <n v="12.15"/>
    <n v="12.15"/>
    <x v="1"/>
    <x v="2"/>
    <x v="0"/>
  </r>
  <r>
    <s v="WRP-39846-614"/>
    <x v="49"/>
    <s v="47493-68564-YM"/>
    <s v="A-L-2.5"/>
    <n v="5"/>
    <s v="Bidget Tremellier"/>
    <s v=""/>
    <x v="1"/>
    <x v="2"/>
    <s v="L"/>
    <x v="2"/>
    <n v="29.784999999999997"/>
    <n v="148.92499999999998"/>
    <x v="2"/>
    <x v="1"/>
    <x v="0"/>
  </r>
  <r>
    <s v="VDZ-76673-968"/>
    <x v="116"/>
    <s v="82246-82543-DW"/>
    <s v="E-D-0.5"/>
    <n v="2"/>
    <s v="Bobinette Hindsberg"/>
    <s v="bhindsberg3n@blogs.com"/>
    <x v="0"/>
    <x v="1"/>
    <s v="D"/>
    <x v="1"/>
    <n v="7.29"/>
    <n v="14.58"/>
    <x v="1"/>
    <x v="2"/>
    <x v="0"/>
  </r>
  <r>
    <s v="VTV-03546-175"/>
    <x v="117"/>
    <s v="03384-62101-IY"/>
    <s v="A-L-2.5"/>
    <n v="5"/>
    <s v="Osbert Robins"/>
    <s v="orobins3o@salon.com"/>
    <x v="0"/>
    <x v="2"/>
    <s v="L"/>
    <x v="2"/>
    <n v="29.784999999999997"/>
    <n v="148.92499999999998"/>
    <x v="2"/>
    <x v="1"/>
    <x v="0"/>
  </r>
  <r>
    <s v="GHR-72274-715"/>
    <x v="118"/>
    <s v="86881-41559-OR"/>
    <s v="L-D-1"/>
    <n v="1"/>
    <s v="Othello Syseland"/>
    <s v="osyseland3p@independent.co.uk"/>
    <x v="0"/>
    <x v="3"/>
    <s v="D"/>
    <x v="0"/>
    <n v="12.95"/>
    <n v="12.95"/>
    <x v="3"/>
    <x v="2"/>
    <x v="1"/>
  </r>
  <r>
    <s v="ZGK-97262-313"/>
    <x v="119"/>
    <s v="02536-18494-AQ"/>
    <s v="E-M-2.5"/>
    <n v="3"/>
    <s v="Ewell Hanby"/>
    <s v=""/>
    <x v="0"/>
    <x v="1"/>
    <s v="M"/>
    <x v="2"/>
    <n v="31.624999999999996"/>
    <n v="94.874999999999986"/>
    <x v="1"/>
    <x v="0"/>
    <x v="0"/>
  </r>
  <r>
    <s v="ZFS-30776-804"/>
    <x v="120"/>
    <s v="58638-01029-CB"/>
    <s v="A-L-0.5"/>
    <n v="5"/>
    <s v="Blancha McAmish"/>
    <s v="bmcamish2e@tripadvisor.com"/>
    <x v="0"/>
    <x v="2"/>
    <s v="L"/>
    <x v="1"/>
    <n v="7.77"/>
    <n v="38.849999999999994"/>
    <x v="2"/>
    <x v="1"/>
    <x v="0"/>
  </r>
  <r>
    <s v="QUU-91729-492"/>
    <x v="121"/>
    <s v="90312-11148-LA"/>
    <s v="A-D-0.2"/>
    <n v="4"/>
    <s v="Lowell Keenleyside"/>
    <s v="lkeenleyside3s@topsy.com"/>
    <x v="0"/>
    <x v="2"/>
    <s v="D"/>
    <x v="3"/>
    <n v="2.9849999999999999"/>
    <n v="11.94"/>
    <x v="2"/>
    <x v="2"/>
    <x v="1"/>
  </r>
  <r>
    <s v="PVI-72795-960"/>
    <x v="122"/>
    <s v="68239-74809-TF"/>
    <s v="E-L-2.5"/>
    <n v="3"/>
    <s v="Elonore Joliffe"/>
    <s v=""/>
    <x v="1"/>
    <x v="1"/>
    <s v="L"/>
    <x v="2"/>
    <n v="34.154999999999994"/>
    <n v="102.46499999999997"/>
    <x v="1"/>
    <x v="1"/>
    <x v="1"/>
  </r>
  <r>
    <s v="PPP-78935-365"/>
    <x v="123"/>
    <s v="91074-60023-IP"/>
    <s v="E-D-1"/>
    <n v="4"/>
    <s v="Abraham Coleman"/>
    <s v=""/>
    <x v="0"/>
    <x v="1"/>
    <s v="D"/>
    <x v="0"/>
    <n v="12.15"/>
    <n v="48.6"/>
    <x v="1"/>
    <x v="2"/>
    <x v="1"/>
  </r>
  <r>
    <s v="JUO-34131-517"/>
    <x v="124"/>
    <s v="07972-83748-JI"/>
    <s v="L-D-1"/>
    <n v="6"/>
    <s v="Rivy Farington"/>
    <s v=""/>
    <x v="0"/>
    <x v="3"/>
    <s v="D"/>
    <x v="0"/>
    <n v="12.95"/>
    <n v="77.699999999999989"/>
    <x v="3"/>
    <x v="2"/>
    <x v="0"/>
  </r>
  <r>
    <s v="ZJE-89333-489"/>
    <x v="125"/>
    <s v="08694-57330-XR"/>
    <s v="L-D-2.5"/>
    <n v="1"/>
    <s v="Vallie Kundt"/>
    <s v="vkundt3w@bigcartel.com"/>
    <x v="1"/>
    <x v="3"/>
    <s v="D"/>
    <x v="2"/>
    <n v="29.784999999999997"/>
    <n v="29.784999999999997"/>
    <x v="3"/>
    <x v="2"/>
    <x v="0"/>
  </r>
  <r>
    <s v="LOO-35324-159"/>
    <x v="126"/>
    <s v="68412-11126-YJ"/>
    <s v="A-L-0.2"/>
    <n v="4"/>
    <s v="Boyd Bett"/>
    <s v="bbett3x@google.de"/>
    <x v="0"/>
    <x v="2"/>
    <s v="L"/>
    <x v="3"/>
    <n v="3.8849999999999998"/>
    <n v="15.54"/>
    <x v="2"/>
    <x v="1"/>
    <x v="0"/>
  </r>
  <r>
    <s v="JBQ-93412-846"/>
    <x v="127"/>
    <s v="69037-66822-DW"/>
    <s v="E-L-2.5"/>
    <n v="4"/>
    <s v="Julio Armytage"/>
    <s v=""/>
    <x v="1"/>
    <x v="1"/>
    <s v="L"/>
    <x v="2"/>
    <n v="34.154999999999994"/>
    <n v="136.61999999999998"/>
    <x v="1"/>
    <x v="1"/>
    <x v="0"/>
  </r>
  <r>
    <s v="EHX-66333-637"/>
    <x v="128"/>
    <s v="01297-94364-XH"/>
    <s v="L-M-0.5"/>
    <n v="2"/>
    <s v="Deana Staite"/>
    <s v="dstaite3z@scientificamerican.com"/>
    <x v="0"/>
    <x v="3"/>
    <s v="M"/>
    <x v="1"/>
    <n v="8.73"/>
    <n v="17.46"/>
    <x v="3"/>
    <x v="0"/>
    <x v="1"/>
  </r>
  <r>
    <s v="WXG-25759-236"/>
    <x v="103"/>
    <s v="39919-06540-ZI"/>
    <s v="E-L-2.5"/>
    <n v="2"/>
    <s v="Winn Keyse"/>
    <s v="wkeyse40@apple.com"/>
    <x v="0"/>
    <x v="1"/>
    <s v="L"/>
    <x v="2"/>
    <n v="34.154999999999994"/>
    <n v="68.309999999999988"/>
    <x v="1"/>
    <x v="1"/>
    <x v="0"/>
  </r>
  <r>
    <s v="QNA-31113-984"/>
    <x v="129"/>
    <s v="60512-78550-WS"/>
    <s v="L-M-0.2"/>
    <n v="4"/>
    <s v="Osmund Clausen-Thue"/>
    <s v="oclausenthue41@marriott.com"/>
    <x v="0"/>
    <x v="3"/>
    <s v="M"/>
    <x v="3"/>
    <n v="4.3650000000000002"/>
    <n v="17.46"/>
    <x v="3"/>
    <x v="0"/>
    <x v="1"/>
  </r>
  <r>
    <s v="ZWI-52029-159"/>
    <x v="130"/>
    <s v="40172-12000-AU"/>
    <s v="L-M-1"/>
    <n v="3"/>
    <s v="Leonore Francisco"/>
    <s v="lfrancisco42@fema.gov"/>
    <x v="0"/>
    <x v="3"/>
    <s v="M"/>
    <x v="0"/>
    <n v="14.55"/>
    <n v="43.650000000000006"/>
    <x v="3"/>
    <x v="0"/>
    <x v="1"/>
  </r>
  <r>
    <s v="ZWI-52029-159"/>
    <x v="130"/>
    <s v="40172-12000-AU"/>
    <s v="E-M-1"/>
    <n v="2"/>
    <s v="Leonore Francisco"/>
    <s v="lfrancisco42@fema.gov"/>
    <x v="0"/>
    <x v="1"/>
    <s v="M"/>
    <x v="0"/>
    <n v="13.75"/>
    <n v="27.5"/>
    <x v="1"/>
    <x v="0"/>
    <x v="1"/>
  </r>
  <r>
    <s v="DFS-49954-707"/>
    <x v="131"/>
    <s v="39019-13649-CL"/>
    <s v="E-D-0.2"/>
    <n v="5"/>
    <s v="Giacobo Skingle"/>
    <s v="gskingle44@clickbank.net"/>
    <x v="0"/>
    <x v="1"/>
    <s v="D"/>
    <x v="3"/>
    <n v="3.645"/>
    <n v="18.225000000000001"/>
    <x v="1"/>
    <x v="2"/>
    <x v="0"/>
  </r>
  <r>
    <s v="VYP-89830-878"/>
    <x v="132"/>
    <s v="12715-05198-QU"/>
    <s v="A-M-2.5"/>
    <n v="2"/>
    <s v="Gerard Pirdy"/>
    <s v=""/>
    <x v="0"/>
    <x v="2"/>
    <s v="M"/>
    <x v="2"/>
    <n v="25.874999999999996"/>
    <n v="51.749999999999993"/>
    <x v="2"/>
    <x v="0"/>
    <x v="0"/>
  </r>
  <r>
    <s v="AMT-40418-362"/>
    <x v="133"/>
    <s v="04513-76520-QO"/>
    <s v="L-D-1"/>
    <n v="1"/>
    <s v="Jacinthe Balsillie"/>
    <s v="jbalsillie46@princeton.edu"/>
    <x v="0"/>
    <x v="3"/>
    <s v="D"/>
    <x v="0"/>
    <n v="12.95"/>
    <n v="12.95"/>
    <x v="3"/>
    <x v="2"/>
    <x v="0"/>
  </r>
  <r>
    <s v="NFQ-23241-793"/>
    <x v="134"/>
    <s v="88446-59251-SQ"/>
    <s v="A-M-1"/>
    <n v="3"/>
    <s v="Quinton Fouracres"/>
    <s v=""/>
    <x v="0"/>
    <x v="2"/>
    <s v="M"/>
    <x v="0"/>
    <n v="11.25"/>
    <n v="33.75"/>
    <x v="2"/>
    <x v="0"/>
    <x v="0"/>
  </r>
  <r>
    <s v="JQK-64922-985"/>
    <x v="113"/>
    <s v="23779-10274-KN"/>
    <s v="R-M-2.5"/>
    <n v="3"/>
    <s v="Bettina Leffek"/>
    <s v="bleffek48@ning.com"/>
    <x v="0"/>
    <x v="0"/>
    <s v="M"/>
    <x v="2"/>
    <n v="22.884999999999998"/>
    <n v="68.655000000000001"/>
    <x v="0"/>
    <x v="0"/>
    <x v="0"/>
  </r>
  <r>
    <s v="YET-17732-678"/>
    <x v="135"/>
    <s v="57235-92842-DK"/>
    <s v="R-D-0.2"/>
    <n v="1"/>
    <s v="Hetti Penson"/>
    <s v=""/>
    <x v="0"/>
    <x v="0"/>
    <s v="D"/>
    <x v="3"/>
    <n v="2.6849999999999996"/>
    <n v="2.6849999999999996"/>
    <x v="0"/>
    <x v="2"/>
    <x v="1"/>
  </r>
  <r>
    <s v="NKW-24945-846"/>
    <x v="35"/>
    <s v="75977-30364-AY"/>
    <s v="A-D-2.5"/>
    <n v="5"/>
    <s v="Jocko Pray"/>
    <s v="jpray4a@youtube.com"/>
    <x v="0"/>
    <x v="2"/>
    <s v="D"/>
    <x v="2"/>
    <n v="22.884999999999998"/>
    <n v="114.42499999999998"/>
    <x v="2"/>
    <x v="2"/>
    <x v="1"/>
  </r>
  <r>
    <s v="VKA-82720-513"/>
    <x v="136"/>
    <s v="12299-30914-NG"/>
    <s v="A-M-2.5"/>
    <n v="6"/>
    <s v="Grete Holborn"/>
    <s v="gholborn4b@ow.ly"/>
    <x v="0"/>
    <x v="2"/>
    <s v="M"/>
    <x v="2"/>
    <n v="25.874999999999996"/>
    <n v="155.24999999999997"/>
    <x v="2"/>
    <x v="0"/>
    <x v="0"/>
  </r>
  <r>
    <s v="THA-60599-417"/>
    <x v="137"/>
    <s v="59971-35626-YJ"/>
    <s v="A-M-2.5"/>
    <n v="3"/>
    <s v="Fielding Keinrat"/>
    <s v="fkeinrat4c@dailymail.co.uk"/>
    <x v="0"/>
    <x v="2"/>
    <s v="M"/>
    <x v="2"/>
    <n v="25.874999999999996"/>
    <n v="77.624999999999986"/>
    <x v="2"/>
    <x v="0"/>
    <x v="0"/>
  </r>
  <r>
    <s v="MEK-39769-035"/>
    <x v="138"/>
    <s v="15380-76513-PS"/>
    <s v="R-D-2.5"/>
    <n v="3"/>
    <s v="Paulo Yea"/>
    <s v="pyea4d@aol.com"/>
    <x v="1"/>
    <x v="0"/>
    <s v="D"/>
    <x v="2"/>
    <n v="20.584999999999997"/>
    <n v="61.754999999999995"/>
    <x v="0"/>
    <x v="2"/>
    <x v="1"/>
  </r>
  <r>
    <s v="JAF-18294-750"/>
    <x v="139"/>
    <s v="73564-98204-EY"/>
    <s v="R-D-2.5"/>
    <n v="6"/>
    <s v="Say Risborough"/>
    <s v=""/>
    <x v="0"/>
    <x v="0"/>
    <s v="D"/>
    <x v="2"/>
    <n v="20.584999999999997"/>
    <n v="123.50999999999999"/>
    <x v="0"/>
    <x v="2"/>
    <x v="0"/>
  </r>
  <r>
    <s v="TME-59627-221"/>
    <x v="140"/>
    <s v="72282-40594-RX"/>
    <s v="L-L-2.5"/>
    <n v="6"/>
    <s v="Alexa Sizey"/>
    <s v=""/>
    <x v="0"/>
    <x v="3"/>
    <s v="L"/>
    <x v="2"/>
    <n v="36.454999999999998"/>
    <n v="218.73"/>
    <x v="3"/>
    <x v="1"/>
    <x v="1"/>
  </r>
  <r>
    <s v="UDG-65353-824"/>
    <x v="141"/>
    <s v="17514-94165-RJ"/>
    <s v="E-M-0.5"/>
    <n v="4"/>
    <s v="Kari Swede"/>
    <s v="kswede4g@addthis.com"/>
    <x v="0"/>
    <x v="1"/>
    <s v="M"/>
    <x v="1"/>
    <n v="8.25"/>
    <n v="33"/>
    <x v="1"/>
    <x v="0"/>
    <x v="1"/>
  </r>
  <r>
    <s v="ENQ-42923-176"/>
    <x v="142"/>
    <s v="56248-75861-JX"/>
    <s v="A-L-0.5"/>
    <n v="3"/>
    <s v="Leontine Rubrow"/>
    <s v="lrubrow4h@microsoft.com"/>
    <x v="0"/>
    <x v="2"/>
    <s v="L"/>
    <x v="1"/>
    <n v="7.77"/>
    <n v="23.31"/>
    <x v="2"/>
    <x v="1"/>
    <x v="1"/>
  </r>
  <r>
    <s v="CBT-55781-720"/>
    <x v="143"/>
    <s v="97855-54761-IS"/>
    <s v="E-D-0.5"/>
    <n v="3"/>
    <s v="Dottie Tift"/>
    <s v="dtift4i@netvibes.com"/>
    <x v="0"/>
    <x v="1"/>
    <s v="D"/>
    <x v="1"/>
    <n v="7.29"/>
    <n v="21.87"/>
    <x v="1"/>
    <x v="2"/>
    <x v="0"/>
  </r>
  <r>
    <s v="NEU-86533-016"/>
    <x v="144"/>
    <s v="96544-91644-IT"/>
    <s v="R-D-0.2"/>
    <n v="6"/>
    <s v="Gerardo Schonfeld"/>
    <s v="gschonfeld4j@oracle.com"/>
    <x v="0"/>
    <x v="0"/>
    <s v="D"/>
    <x v="3"/>
    <n v="2.6849999999999996"/>
    <n v="16.11"/>
    <x v="0"/>
    <x v="2"/>
    <x v="1"/>
  </r>
  <r>
    <s v="BYU-58154-603"/>
    <x v="145"/>
    <s v="51971-70393-QM"/>
    <s v="E-D-0.5"/>
    <n v="4"/>
    <s v="Claiborne Feye"/>
    <s v="cfeye4k@google.co.jp"/>
    <x v="1"/>
    <x v="1"/>
    <s v="D"/>
    <x v="1"/>
    <n v="7.29"/>
    <n v="29.16"/>
    <x v="1"/>
    <x v="2"/>
    <x v="1"/>
  </r>
  <r>
    <s v="EHJ-05910-257"/>
    <x v="146"/>
    <s v="06812-11924-IK"/>
    <s v="R-D-1"/>
    <n v="6"/>
    <s v="Mina Elstone"/>
    <s v=""/>
    <x v="0"/>
    <x v="0"/>
    <s v="D"/>
    <x v="0"/>
    <n v="8.9499999999999993"/>
    <n v="53.699999999999996"/>
    <x v="0"/>
    <x v="2"/>
    <x v="0"/>
  </r>
  <r>
    <s v="EIL-44855-309"/>
    <x v="147"/>
    <s v="59741-90220-OW"/>
    <s v="R-D-0.5"/>
    <n v="5"/>
    <s v="Sherman Mewrcik"/>
    <s v=""/>
    <x v="0"/>
    <x v="0"/>
    <s v="D"/>
    <x v="1"/>
    <n v="5.3699999999999992"/>
    <n v="26.849999999999994"/>
    <x v="0"/>
    <x v="2"/>
    <x v="0"/>
  </r>
  <r>
    <s v="HCA-87224-420"/>
    <x v="148"/>
    <s v="62682-27930-PD"/>
    <s v="E-M-0.5"/>
    <n v="5"/>
    <s v="Tamarah Fero"/>
    <s v="tfero4n@comsenz.com"/>
    <x v="0"/>
    <x v="1"/>
    <s v="M"/>
    <x v="1"/>
    <n v="8.25"/>
    <n v="41.25"/>
    <x v="1"/>
    <x v="0"/>
    <x v="0"/>
  </r>
  <r>
    <s v="ABO-29054-365"/>
    <x v="149"/>
    <s v="00256-19905-YG"/>
    <s v="A-M-0.5"/>
    <n v="6"/>
    <s v="Stanislaus Valsler"/>
    <s v=""/>
    <x v="1"/>
    <x v="2"/>
    <s v="M"/>
    <x v="1"/>
    <n v="6.75"/>
    <n v="40.5"/>
    <x v="2"/>
    <x v="0"/>
    <x v="1"/>
  </r>
  <r>
    <s v="TKN-58485-031"/>
    <x v="150"/>
    <s v="38890-22576-UI"/>
    <s v="R-D-1"/>
    <n v="2"/>
    <s v="Felita Dauney"/>
    <s v="fdauney4p@sphinn.com"/>
    <x v="1"/>
    <x v="0"/>
    <s v="D"/>
    <x v="0"/>
    <n v="8.9499999999999993"/>
    <n v="17.899999999999999"/>
    <x v="0"/>
    <x v="2"/>
    <x v="1"/>
  </r>
  <r>
    <s v="RCK-04069-371"/>
    <x v="151"/>
    <s v="94573-61802-PH"/>
    <s v="E-L-2.5"/>
    <n v="2"/>
    <s v="Serena Earley"/>
    <s v="searley4q@youku.com"/>
    <x v="2"/>
    <x v="1"/>
    <s v="L"/>
    <x v="2"/>
    <n v="34.154999999999994"/>
    <n v="68.309999999999988"/>
    <x v="1"/>
    <x v="1"/>
    <x v="1"/>
  </r>
  <r>
    <s v="IRJ-67095-738"/>
    <x v="13"/>
    <s v="86447-02699-UT"/>
    <s v="E-M-2.5"/>
    <n v="2"/>
    <s v="Minny Chamberlayne"/>
    <s v="mchamberlayne4r@bigcartel.com"/>
    <x v="0"/>
    <x v="1"/>
    <s v="M"/>
    <x v="2"/>
    <n v="31.624999999999996"/>
    <n v="63.249999999999993"/>
    <x v="1"/>
    <x v="0"/>
    <x v="0"/>
  </r>
  <r>
    <s v="VEA-31961-977"/>
    <x v="79"/>
    <s v="51432-27169-KN"/>
    <s v="E-D-0.5"/>
    <n v="3"/>
    <s v="Bartholemy Flaherty"/>
    <s v="bflaherty4s@moonfruit.com"/>
    <x v="1"/>
    <x v="1"/>
    <s v="D"/>
    <x v="1"/>
    <n v="7.29"/>
    <n v="21.87"/>
    <x v="1"/>
    <x v="2"/>
    <x v="1"/>
  </r>
  <r>
    <s v="BAF-42286-205"/>
    <x v="152"/>
    <s v="43074-00987-PB"/>
    <s v="R-M-2.5"/>
    <n v="4"/>
    <s v="Oran Colbeck"/>
    <s v="ocolbeck4t@sina.com.cn"/>
    <x v="0"/>
    <x v="0"/>
    <s v="M"/>
    <x v="2"/>
    <n v="22.884999999999998"/>
    <n v="91.539999999999992"/>
    <x v="0"/>
    <x v="0"/>
    <x v="1"/>
  </r>
  <r>
    <s v="WOR-52762-511"/>
    <x v="153"/>
    <s v="04739-85772-QT"/>
    <s v="E-L-2.5"/>
    <n v="6"/>
    <s v="Elysee Sketch"/>
    <s v=""/>
    <x v="0"/>
    <x v="1"/>
    <s v="L"/>
    <x v="2"/>
    <n v="34.154999999999994"/>
    <n v="204.92999999999995"/>
    <x v="1"/>
    <x v="1"/>
    <x v="0"/>
  </r>
  <r>
    <s v="ZWK-03995-815"/>
    <x v="154"/>
    <s v="28279-78469-YW"/>
    <s v="E-M-2.5"/>
    <n v="2"/>
    <s v="Ethelda Hobbing"/>
    <s v="ehobbing4v@nsw.gov.au"/>
    <x v="0"/>
    <x v="1"/>
    <s v="M"/>
    <x v="2"/>
    <n v="31.624999999999996"/>
    <n v="63.249999999999993"/>
    <x v="1"/>
    <x v="0"/>
    <x v="0"/>
  </r>
  <r>
    <s v="CKF-43291-846"/>
    <x v="155"/>
    <s v="91829-99544-DS"/>
    <s v="E-L-2.5"/>
    <n v="1"/>
    <s v="Odille Thynne"/>
    <s v="othynne4w@auda.org.au"/>
    <x v="0"/>
    <x v="1"/>
    <s v="L"/>
    <x v="2"/>
    <n v="34.154999999999994"/>
    <n v="34.154999999999994"/>
    <x v="1"/>
    <x v="1"/>
    <x v="0"/>
  </r>
  <r>
    <s v="RMW-74160-339"/>
    <x v="156"/>
    <s v="38978-59582-JP"/>
    <s v="R-L-2.5"/>
    <n v="4"/>
    <s v="Emlynne Heining"/>
    <s v="eheining4x@flickr.com"/>
    <x v="0"/>
    <x v="0"/>
    <s v="L"/>
    <x v="2"/>
    <n v="27.484999999999996"/>
    <n v="109.93999999999998"/>
    <x v="0"/>
    <x v="1"/>
    <x v="0"/>
  </r>
  <r>
    <s v="FMT-94584-786"/>
    <x v="22"/>
    <s v="86504-96610-BH"/>
    <s v="A-L-1"/>
    <n v="2"/>
    <s v="Katerina Melloi"/>
    <s v="kmelloi4y@imdb.com"/>
    <x v="0"/>
    <x v="2"/>
    <s v="L"/>
    <x v="0"/>
    <n v="12.95"/>
    <n v="25.9"/>
    <x v="2"/>
    <x v="1"/>
    <x v="1"/>
  </r>
  <r>
    <s v="NWT-78222-575"/>
    <x v="157"/>
    <s v="75986-98864-EZ"/>
    <s v="A-D-0.2"/>
    <n v="1"/>
    <s v="Tiffany Scardafield"/>
    <s v=""/>
    <x v="1"/>
    <x v="2"/>
    <s v="D"/>
    <x v="3"/>
    <n v="2.9849999999999999"/>
    <n v="2.9849999999999999"/>
    <x v="2"/>
    <x v="2"/>
    <x v="1"/>
  </r>
  <r>
    <s v="EOI-02511-919"/>
    <x v="158"/>
    <s v="66776-88682-RG"/>
    <s v="E-L-0.2"/>
    <n v="5"/>
    <s v="Abrahan Mussen"/>
    <s v="amussen50@51.la"/>
    <x v="0"/>
    <x v="1"/>
    <s v="L"/>
    <x v="3"/>
    <n v="4.4550000000000001"/>
    <n v="22.274999999999999"/>
    <x v="1"/>
    <x v="1"/>
    <x v="1"/>
  </r>
  <r>
    <s v="EOI-02511-919"/>
    <x v="158"/>
    <s v="66776-88682-RG"/>
    <s v="A-D-0.5"/>
    <n v="5"/>
    <s v="Abrahan Mussen"/>
    <s v="amussen50@51.la"/>
    <x v="0"/>
    <x v="2"/>
    <s v="D"/>
    <x v="1"/>
    <n v="5.97"/>
    <n v="29.849999999999998"/>
    <x v="2"/>
    <x v="2"/>
    <x v="1"/>
  </r>
  <r>
    <s v="UCT-03935-589"/>
    <x v="78"/>
    <s v="85851-78384-DM"/>
    <s v="R-D-0.5"/>
    <n v="6"/>
    <s v="Anny Mundford"/>
    <s v="amundford52@nbcnews.com"/>
    <x v="0"/>
    <x v="0"/>
    <s v="D"/>
    <x v="1"/>
    <n v="5.3699999999999992"/>
    <n v="32.22"/>
    <x v="0"/>
    <x v="2"/>
    <x v="1"/>
  </r>
  <r>
    <s v="SBI-60013-494"/>
    <x v="159"/>
    <s v="55232-81621-BX"/>
    <s v="E-M-0.2"/>
    <n v="2"/>
    <s v="Tory Walas"/>
    <s v="twalas53@google.ca"/>
    <x v="0"/>
    <x v="1"/>
    <s v="M"/>
    <x v="3"/>
    <n v="4.125"/>
    <n v="8.25"/>
    <x v="1"/>
    <x v="0"/>
    <x v="1"/>
  </r>
  <r>
    <s v="QRA-73277-814"/>
    <x v="160"/>
    <s v="80310-92912-JA"/>
    <s v="A-L-0.5"/>
    <n v="4"/>
    <s v="Isa Blazewicz"/>
    <s v="iblazewicz54@thetimes.co.uk"/>
    <x v="0"/>
    <x v="2"/>
    <s v="L"/>
    <x v="1"/>
    <n v="7.77"/>
    <n v="31.08"/>
    <x v="2"/>
    <x v="1"/>
    <x v="1"/>
  </r>
  <r>
    <s v="EQE-31648-909"/>
    <x v="161"/>
    <s v="19821-05175-WZ"/>
    <s v="E-D-0.5"/>
    <n v="5"/>
    <s v="Angie Rizzetti"/>
    <s v="arizzetti55@naver.com"/>
    <x v="0"/>
    <x v="1"/>
    <s v="D"/>
    <x v="1"/>
    <n v="7.29"/>
    <n v="36.450000000000003"/>
    <x v="1"/>
    <x v="2"/>
    <x v="0"/>
  </r>
  <r>
    <s v="QOO-24615-950"/>
    <x v="162"/>
    <s v="01338-83217-GV"/>
    <s v="R-M-2.5"/>
    <n v="3"/>
    <s v="Mord Meriet"/>
    <s v="mmeriet56@noaa.gov"/>
    <x v="0"/>
    <x v="0"/>
    <s v="M"/>
    <x v="2"/>
    <n v="22.884999999999998"/>
    <n v="68.655000000000001"/>
    <x v="0"/>
    <x v="0"/>
    <x v="1"/>
  </r>
  <r>
    <s v="WDV-73864-037"/>
    <x v="70"/>
    <s v="66044-25298-TA"/>
    <s v="L-M-0.5"/>
    <n v="5"/>
    <s v="Lawrence Pratt"/>
    <s v="lpratt57@netvibes.com"/>
    <x v="0"/>
    <x v="3"/>
    <s v="M"/>
    <x v="1"/>
    <n v="8.73"/>
    <n v="43.650000000000006"/>
    <x v="3"/>
    <x v="0"/>
    <x v="0"/>
  </r>
  <r>
    <s v="PKR-88575-066"/>
    <x v="163"/>
    <s v="28728-47861-TZ"/>
    <s v="E-L-0.2"/>
    <n v="1"/>
    <s v="Astrix Kitchingham"/>
    <s v="akitchingham58@com.com"/>
    <x v="0"/>
    <x v="1"/>
    <s v="L"/>
    <x v="3"/>
    <n v="4.4550000000000001"/>
    <n v="4.4550000000000001"/>
    <x v="1"/>
    <x v="1"/>
    <x v="0"/>
  </r>
  <r>
    <s v="BWR-85735-955"/>
    <x v="153"/>
    <s v="32638-38620-AX"/>
    <s v="L-M-1"/>
    <n v="3"/>
    <s v="Burnard Bartholin"/>
    <s v="bbartholin59@xinhuanet.com"/>
    <x v="0"/>
    <x v="3"/>
    <s v="M"/>
    <x v="0"/>
    <n v="14.55"/>
    <n v="43.650000000000006"/>
    <x v="3"/>
    <x v="0"/>
    <x v="0"/>
  </r>
  <r>
    <s v="YFX-64795-136"/>
    <x v="164"/>
    <s v="83163-65741-IH"/>
    <s v="L-M-2.5"/>
    <n v="1"/>
    <s v="Madelene Prinn"/>
    <s v="mprinn5a@usa.gov"/>
    <x v="0"/>
    <x v="3"/>
    <s v="M"/>
    <x v="2"/>
    <n v="33.464999999999996"/>
    <n v="33.464999999999996"/>
    <x v="3"/>
    <x v="0"/>
    <x v="0"/>
  </r>
  <r>
    <s v="DDO-71442-967"/>
    <x v="165"/>
    <s v="89422-58281-FD"/>
    <s v="L-D-0.2"/>
    <n v="5"/>
    <s v="Alisun Baudino"/>
    <s v="abaudino5b@netvibes.com"/>
    <x v="0"/>
    <x v="3"/>
    <s v="D"/>
    <x v="3"/>
    <n v="3.8849999999999998"/>
    <n v="19.424999999999997"/>
    <x v="3"/>
    <x v="2"/>
    <x v="0"/>
  </r>
  <r>
    <s v="ILQ-11027-588"/>
    <x v="166"/>
    <s v="76293-30918-DQ"/>
    <s v="E-D-1"/>
    <n v="6"/>
    <s v="Philipa Petrushanko"/>
    <s v="ppetrushanko5c@blinklist.com"/>
    <x v="1"/>
    <x v="1"/>
    <s v="D"/>
    <x v="0"/>
    <n v="12.15"/>
    <n v="72.900000000000006"/>
    <x v="1"/>
    <x v="2"/>
    <x v="0"/>
  </r>
  <r>
    <s v="KRZ-13868-122"/>
    <x v="167"/>
    <s v="86779-84838-EJ"/>
    <s v="E-L-1"/>
    <n v="3"/>
    <s v="Kimberli Mustchin"/>
    <s v=""/>
    <x v="0"/>
    <x v="1"/>
    <s v="L"/>
    <x v="0"/>
    <n v="14.85"/>
    <n v="44.55"/>
    <x v="1"/>
    <x v="1"/>
    <x v="1"/>
  </r>
  <r>
    <s v="VRM-93594-914"/>
    <x v="168"/>
    <s v="66806-41795-MX"/>
    <s v="E-D-0.5"/>
    <n v="5"/>
    <s v="Emlynne Laird"/>
    <s v="elaird5e@bing.com"/>
    <x v="0"/>
    <x v="1"/>
    <s v="D"/>
    <x v="1"/>
    <n v="7.29"/>
    <n v="36.450000000000003"/>
    <x v="1"/>
    <x v="2"/>
    <x v="1"/>
  </r>
  <r>
    <s v="HXL-22497-359"/>
    <x v="169"/>
    <s v="64875-71224-UI"/>
    <s v="A-L-1"/>
    <n v="3"/>
    <s v="Marlena Howsden"/>
    <s v="mhowsden5f@infoseek.co.jp"/>
    <x v="0"/>
    <x v="2"/>
    <s v="L"/>
    <x v="0"/>
    <n v="12.95"/>
    <n v="38.849999999999994"/>
    <x v="2"/>
    <x v="1"/>
    <x v="1"/>
  </r>
  <r>
    <s v="NOP-21394-646"/>
    <x v="170"/>
    <s v="16982-35708-BZ"/>
    <s v="E-L-0.5"/>
    <n v="6"/>
    <s v="Nealson Cuttler"/>
    <s v="ncuttler5g@parallels.com"/>
    <x v="0"/>
    <x v="1"/>
    <s v="L"/>
    <x v="1"/>
    <n v="8.91"/>
    <n v="53.46"/>
    <x v="1"/>
    <x v="1"/>
    <x v="1"/>
  </r>
  <r>
    <s v="NOP-21394-646"/>
    <x v="170"/>
    <s v="16982-35708-BZ"/>
    <s v="L-D-2.5"/>
    <n v="2"/>
    <s v="Nealson Cuttler"/>
    <s v="ncuttler5g@parallels.com"/>
    <x v="0"/>
    <x v="3"/>
    <s v="D"/>
    <x v="2"/>
    <n v="29.784999999999997"/>
    <n v="59.569999999999993"/>
    <x v="3"/>
    <x v="2"/>
    <x v="1"/>
  </r>
  <r>
    <s v="NOP-21394-646"/>
    <x v="170"/>
    <s v="16982-35708-BZ"/>
    <s v="L-D-2.5"/>
    <n v="3"/>
    <s v="Nealson Cuttler"/>
    <s v="ncuttler5g@parallels.com"/>
    <x v="0"/>
    <x v="3"/>
    <s v="D"/>
    <x v="2"/>
    <n v="29.784999999999997"/>
    <n v="89.35499999999999"/>
    <x v="3"/>
    <x v="2"/>
    <x v="1"/>
  </r>
  <r>
    <s v="NOP-21394-646"/>
    <x v="170"/>
    <s v="16982-35708-BZ"/>
    <s v="L-L-0.5"/>
    <n v="4"/>
    <s v="Nealson Cuttler"/>
    <s v="ncuttler5g@parallels.com"/>
    <x v="0"/>
    <x v="3"/>
    <s v="L"/>
    <x v="1"/>
    <n v="9.51"/>
    <n v="38.04"/>
    <x v="3"/>
    <x v="1"/>
    <x v="1"/>
  </r>
  <r>
    <s v="NOP-21394-646"/>
    <x v="170"/>
    <s v="16982-35708-BZ"/>
    <s v="E-M-1"/>
    <n v="3"/>
    <s v="Nealson Cuttler"/>
    <s v="ncuttler5g@parallels.com"/>
    <x v="0"/>
    <x v="1"/>
    <s v="M"/>
    <x v="0"/>
    <n v="13.75"/>
    <n v="41.25"/>
    <x v="1"/>
    <x v="0"/>
    <x v="1"/>
  </r>
  <r>
    <s v="FTV-77095-168"/>
    <x v="171"/>
    <s v="66708-26678-QK"/>
    <s v="L-L-0.5"/>
    <n v="6"/>
    <s v="Adriana Lazarus"/>
    <s v=""/>
    <x v="0"/>
    <x v="3"/>
    <s v="L"/>
    <x v="1"/>
    <n v="9.51"/>
    <n v="57.06"/>
    <x v="3"/>
    <x v="1"/>
    <x v="1"/>
  </r>
  <r>
    <s v="BOR-02906-411"/>
    <x v="172"/>
    <s v="08743-09057-OO"/>
    <s v="L-D-2.5"/>
    <n v="6"/>
    <s v="Tallie felip"/>
    <s v="tfelip5m@typepad.com"/>
    <x v="0"/>
    <x v="3"/>
    <s v="D"/>
    <x v="2"/>
    <n v="29.784999999999997"/>
    <n v="178.70999999999998"/>
    <x v="3"/>
    <x v="2"/>
    <x v="0"/>
  </r>
  <r>
    <s v="WMP-68847-770"/>
    <x v="173"/>
    <s v="37490-01572-JW"/>
    <s v="L-L-0.2"/>
    <n v="1"/>
    <s v="Vanna Le - Count"/>
    <s v="vle5n@disqus.com"/>
    <x v="0"/>
    <x v="3"/>
    <s v="L"/>
    <x v="3"/>
    <n v="4.7549999999999999"/>
    <n v="4.7549999999999999"/>
    <x v="3"/>
    <x v="1"/>
    <x v="1"/>
  </r>
  <r>
    <s v="TMO-22785-872"/>
    <x v="174"/>
    <s v="01811-60350-CU"/>
    <s v="E-M-1"/>
    <n v="6"/>
    <s v="Sarette Ducarel"/>
    <s v=""/>
    <x v="0"/>
    <x v="1"/>
    <s v="M"/>
    <x v="0"/>
    <n v="13.75"/>
    <n v="82.5"/>
    <x v="1"/>
    <x v="0"/>
    <x v="1"/>
  </r>
  <r>
    <s v="TJG-73587-353"/>
    <x v="175"/>
    <s v="24766-58139-GT"/>
    <s v="R-D-0.2"/>
    <n v="3"/>
    <s v="Kendra Glison"/>
    <s v=""/>
    <x v="0"/>
    <x v="0"/>
    <s v="D"/>
    <x v="3"/>
    <n v="2.6849999999999996"/>
    <n v="8.0549999999999997"/>
    <x v="0"/>
    <x v="2"/>
    <x v="0"/>
  </r>
  <r>
    <s v="OOU-61343-455"/>
    <x v="176"/>
    <s v="90123-70970-NY"/>
    <s v="A-M-1"/>
    <n v="2"/>
    <s v="Nertie Poolman"/>
    <s v="npoolman5q@howstuffworks.com"/>
    <x v="0"/>
    <x v="2"/>
    <s v="M"/>
    <x v="0"/>
    <n v="11.25"/>
    <n v="22.5"/>
    <x v="2"/>
    <x v="0"/>
    <x v="1"/>
  </r>
  <r>
    <s v="RMA-08327-369"/>
    <x v="142"/>
    <s v="93809-05424-MG"/>
    <s v="A-M-0.5"/>
    <n v="6"/>
    <s v="Orbadiah Duny"/>
    <s v="oduny5r@constantcontact.com"/>
    <x v="0"/>
    <x v="2"/>
    <s v="M"/>
    <x v="1"/>
    <n v="6.75"/>
    <n v="40.5"/>
    <x v="2"/>
    <x v="0"/>
    <x v="0"/>
  </r>
  <r>
    <s v="SFB-97929-779"/>
    <x v="177"/>
    <s v="85425-33494-HQ"/>
    <s v="E-D-0.5"/>
    <n v="4"/>
    <s v="Constance Halfhide"/>
    <s v="chalfhide5s@google.ru"/>
    <x v="1"/>
    <x v="1"/>
    <s v="D"/>
    <x v="1"/>
    <n v="7.29"/>
    <n v="29.16"/>
    <x v="1"/>
    <x v="2"/>
    <x v="0"/>
  </r>
  <r>
    <s v="AUP-10128-606"/>
    <x v="178"/>
    <s v="54387-64897-XC"/>
    <s v="A-M-0.5"/>
    <n v="1"/>
    <s v="Fransisco Malecky"/>
    <s v="fmalecky5t@list-manage.com"/>
    <x v="2"/>
    <x v="2"/>
    <s v="M"/>
    <x v="1"/>
    <n v="6.75"/>
    <n v="6.75"/>
    <x v="2"/>
    <x v="0"/>
    <x v="1"/>
  </r>
  <r>
    <s v="YTW-40242-005"/>
    <x v="179"/>
    <s v="01035-70465-UO"/>
    <s v="L-D-1"/>
    <n v="4"/>
    <s v="Anselma Attwater"/>
    <s v="aattwater5u@wikia.com"/>
    <x v="0"/>
    <x v="3"/>
    <s v="D"/>
    <x v="0"/>
    <n v="12.95"/>
    <n v="51.8"/>
    <x v="3"/>
    <x v="2"/>
    <x v="0"/>
  </r>
  <r>
    <s v="PRP-53390-819"/>
    <x v="180"/>
    <s v="84260-39432-ML"/>
    <s v="E-L-0.5"/>
    <n v="6"/>
    <s v="Minette Whellans"/>
    <s v="mwhellans5v@mapquest.com"/>
    <x v="0"/>
    <x v="1"/>
    <s v="L"/>
    <x v="1"/>
    <n v="8.91"/>
    <n v="53.46"/>
    <x v="1"/>
    <x v="1"/>
    <x v="1"/>
  </r>
  <r>
    <s v="GSJ-01065-125"/>
    <x v="181"/>
    <s v="69779-40609-RS"/>
    <s v="E-D-0.2"/>
    <n v="4"/>
    <s v="Dael Camilletti"/>
    <s v="dcamilletti5w@businesswire.com"/>
    <x v="0"/>
    <x v="1"/>
    <s v="D"/>
    <x v="3"/>
    <n v="3.645"/>
    <n v="14.58"/>
    <x v="1"/>
    <x v="2"/>
    <x v="0"/>
  </r>
  <r>
    <s v="YQU-65147-580"/>
    <x v="182"/>
    <s v="80247-70000-HT"/>
    <s v="R-D-2.5"/>
    <n v="1"/>
    <s v="Emiline Galgey"/>
    <s v="egalgey5x@wufoo.com"/>
    <x v="0"/>
    <x v="0"/>
    <s v="D"/>
    <x v="2"/>
    <n v="20.584999999999997"/>
    <n v="20.584999999999997"/>
    <x v="0"/>
    <x v="2"/>
    <x v="1"/>
  </r>
  <r>
    <s v="QPM-95832-683"/>
    <x v="183"/>
    <s v="35058-04550-VC"/>
    <s v="L-L-1"/>
    <n v="2"/>
    <s v="Murdock Hame"/>
    <s v="mhame5y@newsvine.com"/>
    <x v="1"/>
    <x v="3"/>
    <s v="L"/>
    <x v="0"/>
    <n v="15.85"/>
    <n v="31.7"/>
    <x v="3"/>
    <x v="1"/>
    <x v="1"/>
  </r>
  <r>
    <s v="BNQ-88920-567"/>
    <x v="184"/>
    <s v="27226-53717-SY"/>
    <s v="L-D-0.2"/>
    <n v="6"/>
    <s v="Ilka Gurnee"/>
    <s v="igurnee5z@usnews.com"/>
    <x v="0"/>
    <x v="3"/>
    <s v="D"/>
    <x v="3"/>
    <n v="3.8849999999999998"/>
    <n v="23.31"/>
    <x v="3"/>
    <x v="2"/>
    <x v="1"/>
  </r>
  <r>
    <s v="PUX-47906-110"/>
    <x v="185"/>
    <s v="02002-98725-CH"/>
    <s v="L-M-1"/>
    <n v="4"/>
    <s v="Alfy Snowding"/>
    <s v="asnowding60@comsenz.com"/>
    <x v="0"/>
    <x v="3"/>
    <s v="M"/>
    <x v="0"/>
    <n v="14.55"/>
    <n v="58.2"/>
    <x v="3"/>
    <x v="0"/>
    <x v="0"/>
  </r>
  <r>
    <s v="COL-72079-610"/>
    <x v="186"/>
    <s v="38487-01549-MV"/>
    <s v="E-L-0.5"/>
    <n v="4"/>
    <s v="Godfry Poinsett"/>
    <s v="gpoinsett61@berkeley.edu"/>
    <x v="0"/>
    <x v="1"/>
    <s v="L"/>
    <x v="1"/>
    <n v="8.91"/>
    <n v="35.64"/>
    <x v="1"/>
    <x v="1"/>
    <x v="1"/>
  </r>
  <r>
    <s v="LBC-45686-819"/>
    <x v="187"/>
    <s v="98573-41811-EQ"/>
    <s v="A-M-1"/>
    <n v="5"/>
    <s v="Rem Furman"/>
    <s v="rfurman62@t.co"/>
    <x v="1"/>
    <x v="2"/>
    <s v="M"/>
    <x v="0"/>
    <n v="11.25"/>
    <n v="56.25"/>
    <x v="2"/>
    <x v="0"/>
    <x v="0"/>
  </r>
  <r>
    <s v="BLQ-03709-265"/>
    <x v="148"/>
    <s v="72463-75685-MV"/>
    <s v="R-L-0.2"/>
    <n v="3"/>
    <s v="Charis Crosier"/>
    <s v="ccrosier63@xrea.com"/>
    <x v="0"/>
    <x v="0"/>
    <s v="L"/>
    <x v="3"/>
    <n v="3.5849999999999995"/>
    <n v="10.754999999999999"/>
    <x v="0"/>
    <x v="1"/>
    <x v="1"/>
  </r>
  <r>
    <s v="BLQ-03709-265"/>
    <x v="148"/>
    <s v="72463-75685-MV"/>
    <s v="R-M-0.2"/>
    <n v="5"/>
    <s v="Charis Crosier"/>
    <s v="ccrosier63@xrea.com"/>
    <x v="0"/>
    <x v="0"/>
    <s v="M"/>
    <x v="3"/>
    <n v="2.9849999999999999"/>
    <n v="14.924999999999999"/>
    <x v="0"/>
    <x v="0"/>
    <x v="1"/>
  </r>
  <r>
    <s v="VFZ-91673-181"/>
    <x v="188"/>
    <s v="10225-91535-AI"/>
    <s v="A-L-1"/>
    <n v="6"/>
    <s v="Lenka Rushmer"/>
    <s v="lrushmer65@europa.eu"/>
    <x v="0"/>
    <x v="2"/>
    <s v="L"/>
    <x v="0"/>
    <n v="12.95"/>
    <n v="77.699999999999989"/>
    <x v="2"/>
    <x v="1"/>
    <x v="0"/>
  </r>
  <r>
    <s v="WKD-81956-870"/>
    <x v="189"/>
    <s v="48090-06534-HI"/>
    <s v="L-D-0.5"/>
    <n v="3"/>
    <s v="Waneta Edinborough"/>
    <s v="wedinborough66@github.io"/>
    <x v="0"/>
    <x v="3"/>
    <s v="D"/>
    <x v="1"/>
    <n v="7.77"/>
    <n v="23.31"/>
    <x v="3"/>
    <x v="2"/>
    <x v="1"/>
  </r>
  <r>
    <s v="TNI-91067-006"/>
    <x v="190"/>
    <s v="80444-58185-FX"/>
    <s v="E-L-1"/>
    <n v="4"/>
    <s v="Bobbe Piggott"/>
    <s v=""/>
    <x v="0"/>
    <x v="1"/>
    <s v="L"/>
    <x v="0"/>
    <n v="14.85"/>
    <n v="59.4"/>
    <x v="1"/>
    <x v="1"/>
    <x v="0"/>
  </r>
  <r>
    <s v="IZA-61469-812"/>
    <x v="191"/>
    <s v="13561-92774-WP"/>
    <s v="L-D-2.5"/>
    <n v="4"/>
    <s v="Ketty Bromehead"/>
    <s v="kbromehead68@un.org"/>
    <x v="0"/>
    <x v="3"/>
    <s v="D"/>
    <x v="2"/>
    <n v="29.784999999999997"/>
    <n v="119.13999999999999"/>
    <x v="3"/>
    <x v="2"/>
    <x v="0"/>
  </r>
  <r>
    <s v="PSS-22466-862"/>
    <x v="192"/>
    <s v="11550-78378-GE"/>
    <s v="R-L-0.2"/>
    <n v="4"/>
    <s v="Elsbeth Westerman"/>
    <s v="ewesterman69@si.edu"/>
    <x v="1"/>
    <x v="0"/>
    <s v="L"/>
    <x v="3"/>
    <n v="3.5849999999999995"/>
    <n v="14.339999999999998"/>
    <x v="0"/>
    <x v="1"/>
    <x v="1"/>
  </r>
  <r>
    <s v="REH-56504-397"/>
    <x v="193"/>
    <s v="90961-35603-RP"/>
    <s v="A-M-2.5"/>
    <n v="5"/>
    <s v="Anabelle Hutchens"/>
    <s v="ahutchens6a@amazonaws.com"/>
    <x v="0"/>
    <x v="2"/>
    <s v="M"/>
    <x v="2"/>
    <n v="25.874999999999996"/>
    <n v="129.37499999999997"/>
    <x v="2"/>
    <x v="0"/>
    <x v="1"/>
  </r>
  <r>
    <s v="ALA-62598-016"/>
    <x v="194"/>
    <s v="57145-03803-ZL"/>
    <s v="R-D-0.2"/>
    <n v="6"/>
    <s v="Noak Wyvill"/>
    <s v="nwyvill6b@naver.com"/>
    <x v="2"/>
    <x v="0"/>
    <s v="D"/>
    <x v="3"/>
    <n v="2.6849999999999996"/>
    <n v="16.11"/>
    <x v="0"/>
    <x v="2"/>
    <x v="0"/>
  </r>
  <r>
    <s v="EYE-70374-835"/>
    <x v="195"/>
    <s v="89115-11966-VF"/>
    <s v="R-L-0.2"/>
    <n v="5"/>
    <s v="Beltran Mathon"/>
    <s v="bmathon6c@barnesandnoble.com"/>
    <x v="0"/>
    <x v="0"/>
    <s v="L"/>
    <x v="3"/>
    <n v="3.5849999999999995"/>
    <n v="17.924999999999997"/>
    <x v="0"/>
    <x v="1"/>
    <x v="1"/>
  </r>
  <r>
    <s v="CCZ-19589-212"/>
    <x v="196"/>
    <s v="05754-41702-FG"/>
    <s v="L-M-0.2"/>
    <n v="2"/>
    <s v="Kristos Streight"/>
    <s v="kstreight6d@about.com"/>
    <x v="0"/>
    <x v="3"/>
    <s v="M"/>
    <x v="3"/>
    <n v="4.3650000000000002"/>
    <n v="8.73"/>
    <x v="3"/>
    <x v="0"/>
    <x v="1"/>
  </r>
  <r>
    <s v="BPT-83989-157"/>
    <x v="197"/>
    <s v="84269-49816-ML"/>
    <s v="A-M-2.5"/>
    <n v="2"/>
    <s v="Portie Cutchie"/>
    <s v="pcutchie6e@globo.com"/>
    <x v="0"/>
    <x v="2"/>
    <s v="M"/>
    <x v="2"/>
    <n v="25.874999999999996"/>
    <n v="51.749999999999993"/>
    <x v="2"/>
    <x v="0"/>
    <x v="1"/>
  </r>
  <r>
    <s v="YFH-87456-208"/>
    <x v="198"/>
    <s v="23600-98432-ME"/>
    <s v="L-M-0.2"/>
    <n v="2"/>
    <s v="Sinclare Edsell"/>
    <s v=""/>
    <x v="0"/>
    <x v="3"/>
    <s v="M"/>
    <x v="3"/>
    <n v="4.3650000000000002"/>
    <n v="8.73"/>
    <x v="3"/>
    <x v="0"/>
    <x v="0"/>
  </r>
  <r>
    <s v="JLN-14700-924"/>
    <x v="199"/>
    <s v="79058-02767-CP"/>
    <s v="L-L-0.2"/>
    <n v="5"/>
    <s v="Conny Gheraldi"/>
    <s v="cgheraldi6g@opera.com"/>
    <x v="2"/>
    <x v="3"/>
    <s v="L"/>
    <x v="3"/>
    <n v="4.7549999999999999"/>
    <n v="23.774999999999999"/>
    <x v="3"/>
    <x v="1"/>
    <x v="1"/>
  </r>
  <r>
    <s v="JVW-22582-137"/>
    <x v="200"/>
    <s v="89208-74646-UK"/>
    <s v="E-M-0.2"/>
    <n v="5"/>
    <s v="Beryle Kenwell"/>
    <s v="bkenwell6h@over-blog.com"/>
    <x v="0"/>
    <x v="1"/>
    <s v="M"/>
    <x v="3"/>
    <n v="4.125"/>
    <n v="20.625"/>
    <x v="1"/>
    <x v="0"/>
    <x v="1"/>
  </r>
  <r>
    <s v="LAA-41879-001"/>
    <x v="201"/>
    <s v="11408-81032-UR"/>
    <s v="L-L-2.5"/>
    <n v="1"/>
    <s v="Tomas Sutty"/>
    <s v="tsutty6i@google.es"/>
    <x v="0"/>
    <x v="3"/>
    <s v="L"/>
    <x v="2"/>
    <n v="36.454999999999998"/>
    <n v="36.454999999999998"/>
    <x v="3"/>
    <x v="1"/>
    <x v="1"/>
  </r>
  <r>
    <s v="BRV-64870-915"/>
    <x v="202"/>
    <s v="32070-55528-UG"/>
    <s v="L-L-2.5"/>
    <n v="5"/>
    <s v="Samuele Ales0"/>
    <s v=""/>
    <x v="1"/>
    <x v="3"/>
    <s v="L"/>
    <x v="2"/>
    <n v="36.454999999999998"/>
    <n v="182.27499999999998"/>
    <x v="3"/>
    <x v="1"/>
    <x v="1"/>
  </r>
  <r>
    <s v="RGJ-12544-083"/>
    <x v="203"/>
    <s v="48873-84433-PN"/>
    <s v="L-D-2.5"/>
    <n v="3"/>
    <s v="Carlie Harce"/>
    <s v="charce6k@cafepress.com"/>
    <x v="1"/>
    <x v="3"/>
    <s v="D"/>
    <x v="2"/>
    <n v="29.784999999999997"/>
    <n v="89.35499999999999"/>
    <x v="3"/>
    <x v="2"/>
    <x v="1"/>
  </r>
  <r>
    <s v="JJX-83339-346"/>
    <x v="204"/>
    <s v="32928-18158-OW"/>
    <s v="R-L-0.2"/>
    <n v="1"/>
    <s v="Craggy Bril"/>
    <s v=""/>
    <x v="0"/>
    <x v="0"/>
    <s v="L"/>
    <x v="3"/>
    <n v="3.5849999999999995"/>
    <n v="3.5849999999999995"/>
    <x v="0"/>
    <x v="1"/>
    <x v="0"/>
  </r>
  <r>
    <s v="BIU-21970-705"/>
    <x v="205"/>
    <s v="89711-56688-GG"/>
    <s v="R-M-2.5"/>
    <n v="2"/>
    <s v="Friederike Drysdale"/>
    <s v="fdrysdale6m@symantec.com"/>
    <x v="0"/>
    <x v="0"/>
    <s v="M"/>
    <x v="2"/>
    <n v="22.884999999999998"/>
    <n v="45.769999999999996"/>
    <x v="0"/>
    <x v="0"/>
    <x v="0"/>
  </r>
  <r>
    <s v="ELJ-87741-745"/>
    <x v="206"/>
    <s v="48389-71976-JB"/>
    <s v="E-L-1"/>
    <n v="4"/>
    <s v="Devon Magowan"/>
    <s v="dmagowan6n@fc2.com"/>
    <x v="0"/>
    <x v="1"/>
    <s v="L"/>
    <x v="0"/>
    <n v="14.85"/>
    <n v="59.4"/>
    <x v="1"/>
    <x v="1"/>
    <x v="1"/>
  </r>
  <r>
    <s v="SGI-48226-857"/>
    <x v="207"/>
    <s v="84033-80762-EQ"/>
    <s v="A-M-2.5"/>
    <n v="6"/>
    <s v="Codi Littrell"/>
    <s v=""/>
    <x v="0"/>
    <x v="2"/>
    <s v="M"/>
    <x v="2"/>
    <n v="25.874999999999996"/>
    <n v="155.24999999999997"/>
    <x v="2"/>
    <x v="0"/>
    <x v="0"/>
  </r>
  <r>
    <s v="AHV-66988-037"/>
    <x v="208"/>
    <s v="12743-00952-KO"/>
    <s v="R-M-2.5"/>
    <n v="2"/>
    <s v="Christel Speak"/>
    <s v=""/>
    <x v="0"/>
    <x v="0"/>
    <s v="M"/>
    <x v="2"/>
    <n v="22.884999999999998"/>
    <n v="45.769999999999996"/>
    <x v="0"/>
    <x v="0"/>
    <x v="1"/>
  </r>
  <r>
    <s v="ISK-42066-094"/>
    <x v="209"/>
    <s v="41505-42181-EF"/>
    <s v="E-D-1"/>
    <n v="3"/>
    <s v="Sibella Rushbrooke"/>
    <s v="srushbrooke6q@youku.com"/>
    <x v="0"/>
    <x v="1"/>
    <s v="D"/>
    <x v="0"/>
    <n v="12.15"/>
    <n v="36.450000000000003"/>
    <x v="1"/>
    <x v="2"/>
    <x v="0"/>
  </r>
  <r>
    <s v="FTC-35822-530"/>
    <x v="210"/>
    <s v="14307-87663-KB"/>
    <s v="E-D-0.5"/>
    <n v="4"/>
    <s v="Tammie Drynan"/>
    <s v="tdrynan6r@deviantart.com"/>
    <x v="0"/>
    <x v="1"/>
    <s v="D"/>
    <x v="1"/>
    <n v="7.29"/>
    <n v="29.16"/>
    <x v="1"/>
    <x v="2"/>
    <x v="0"/>
  </r>
  <r>
    <s v="VSS-56247-688"/>
    <x v="211"/>
    <s v="08360-19442-GB"/>
    <s v="L-M-2.5"/>
    <n v="4"/>
    <s v="Effie Yurkov"/>
    <s v="eyurkov6s@hud.gov"/>
    <x v="0"/>
    <x v="3"/>
    <s v="M"/>
    <x v="2"/>
    <n v="33.464999999999996"/>
    <n v="133.85999999999999"/>
    <x v="3"/>
    <x v="0"/>
    <x v="1"/>
  </r>
  <r>
    <s v="HVW-25584-144"/>
    <x v="212"/>
    <s v="93405-51204-UW"/>
    <s v="L-L-0.2"/>
    <n v="5"/>
    <s v="Lexie Mallan"/>
    <s v="lmallan6t@state.gov"/>
    <x v="0"/>
    <x v="3"/>
    <s v="L"/>
    <x v="3"/>
    <n v="4.7549999999999999"/>
    <n v="23.774999999999999"/>
    <x v="3"/>
    <x v="1"/>
    <x v="0"/>
  </r>
  <r>
    <s v="MUY-15309-209"/>
    <x v="213"/>
    <s v="97152-03355-IW"/>
    <s v="L-D-1"/>
    <n v="3"/>
    <s v="Georgena Bentjens"/>
    <s v="gbentjens6u@netlog.com"/>
    <x v="2"/>
    <x v="3"/>
    <s v="D"/>
    <x v="0"/>
    <n v="12.95"/>
    <n v="38.849999999999994"/>
    <x v="3"/>
    <x v="2"/>
    <x v="1"/>
  </r>
  <r>
    <s v="VAJ-44572-469"/>
    <x v="63"/>
    <s v="79216-73157-TE"/>
    <s v="R-L-0.2"/>
    <n v="6"/>
    <s v="Delmar Beasant"/>
    <s v=""/>
    <x v="1"/>
    <x v="0"/>
    <s v="L"/>
    <x v="3"/>
    <n v="3.5849999999999995"/>
    <n v="21.509999999999998"/>
    <x v="0"/>
    <x v="1"/>
    <x v="0"/>
  </r>
  <r>
    <s v="YJU-84377-606"/>
    <x v="214"/>
    <s v="20259-47723-AC"/>
    <s v="A-D-1"/>
    <n v="1"/>
    <s v="Lyn Entwistle"/>
    <s v="lentwistle6w@omniture.com"/>
    <x v="0"/>
    <x v="2"/>
    <s v="D"/>
    <x v="0"/>
    <n v="9.9499999999999993"/>
    <n v="9.9499999999999993"/>
    <x v="2"/>
    <x v="2"/>
    <x v="0"/>
  </r>
  <r>
    <s v="VNC-93921-469"/>
    <x v="215"/>
    <s v="04666-71569-RI"/>
    <s v="L-L-1"/>
    <n v="1"/>
    <s v="Zacharias Kiffe"/>
    <s v="zkiffe74@cyberchimps.com"/>
    <x v="0"/>
    <x v="3"/>
    <s v="L"/>
    <x v="0"/>
    <n v="15.85"/>
    <n v="15.85"/>
    <x v="3"/>
    <x v="1"/>
    <x v="0"/>
  </r>
  <r>
    <s v="OGB-91614-810"/>
    <x v="216"/>
    <s v="08909-77713-CG"/>
    <s v="R-M-0.2"/>
    <n v="1"/>
    <s v="Mercedes Acott"/>
    <s v="macott6y@pagesperso-orange.fr"/>
    <x v="0"/>
    <x v="0"/>
    <s v="M"/>
    <x v="3"/>
    <n v="2.9849999999999999"/>
    <n v="2.9849999999999999"/>
    <x v="0"/>
    <x v="0"/>
    <x v="0"/>
  </r>
  <r>
    <s v="BQI-61647-496"/>
    <x v="217"/>
    <s v="84340-73931-VV"/>
    <s v="E-M-1"/>
    <n v="5"/>
    <s v="Connor Heaviside"/>
    <s v="cheaviside6z@rediff.com"/>
    <x v="0"/>
    <x v="1"/>
    <s v="M"/>
    <x v="0"/>
    <n v="13.75"/>
    <n v="68.75"/>
    <x v="1"/>
    <x v="0"/>
    <x v="0"/>
  </r>
  <r>
    <s v="IOM-51636-823"/>
    <x v="218"/>
    <s v="04609-95151-XH"/>
    <s v="A-D-1"/>
    <n v="3"/>
    <s v="Devy Bulbrook"/>
    <s v=""/>
    <x v="0"/>
    <x v="2"/>
    <s v="D"/>
    <x v="0"/>
    <n v="9.9499999999999993"/>
    <n v="29.849999999999998"/>
    <x v="2"/>
    <x v="2"/>
    <x v="1"/>
  </r>
  <r>
    <s v="GGD-38107-641"/>
    <x v="219"/>
    <s v="99562-88650-YF"/>
    <s v="L-M-1"/>
    <n v="4"/>
    <s v="Leia Kernan"/>
    <s v="lkernan71@wsj.com"/>
    <x v="0"/>
    <x v="3"/>
    <s v="M"/>
    <x v="0"/>
    <n v="14.55"/>
    <n v="58.2"/>
    <x v="3"/>
    <x v="0"/>
    <x v="1"/>
  </r>
  <r>
    <s v="LTO-95975-728"/>
    <x v="220"/>
    <s v="46560-73885-PJ"/>
    <s v="R-L-0.5"/>
    <n v="4"/>
    <s v="Rosaline McLae"/>
    <s v="rmclae72@dailymotion.com"/>
    <x v="2"/>
    <x v="0"/>
    <s v="L"/>
    <x v="1"/>
    <n v="7.169999999999999"/>
    <n v="28.679999999999996"/>
    <x v="0"/>
    <x v="1"/>
    <x v="1"/>
  </r>
  <r>
    <s v="IGM-84664-265"/>
    <x v="114"/>
    <s v="80179-44620-WN"/>
    <s v="R-L-0.5"/>
    <n v="3"/>
    <s v="Cleve Blowfelde"/>
    <s v="cblowfelde73@ustream.tv"/>
    <x v="0"/>
    <x v="0"/>
    <s v="L"/>
    <x v="1"/>
    <n v="7.169999999999999"/>
    <n v="21.509999999999998"/>
    <x v="0"/>
    <x v="1"/>
    <x v="1"/>
  </r>
  <r>
    <s v="SKO-45740-621"/>
    <x v="221"/>
    <s v="04666-71569-RI"/>
    <s v="L-M-0.5"/>
    <n v="2"/>
    <s v="Zacharias Kiffe"/>
    <s v="zkiffe74@cyberchimps.com"/>
    <x v="0"/>
    <x v="3"/>
    <s v="M"/>
    <x v="1"/>
    <n v="8.73"/>
    <n v="17.46"/>
    <x v="3"/>
    <x v="0"/>
    <x v="0"/>
  </r>
  <r>
    <s v="FOJ-02234-063"/>
    <x v="222"/>
    <s v="59081-87231-VP"/>
    <s v="E-D-2.5"/>
    <n v="1"/>
    <s v="Denyse O'Calleran"/>
    <s v="docalleran75@ucla.edu"/>
    <x v="0"/>
    <x v="1"/>
    <s v="D"/>
    <x v="2"/>
    <n v="27.945"/>
    <n v="27.945"/>
    <x v="1"/>
    <x v="2"/>
    <x v="0"/>
  </r>
  <r>
    <s v="MSJ-11909-468"/>
    <x v="188"/>
    <s v="07878-45872-CC"/>
    <s v="E-D-2.5"/>
    <n v="5"/>
    <s v="Cobby Cromwell"/>
    <s v="ccromwell76@desdev.cn"/>
    <x v="0"/>
    <x v="1"/>
    <s v="D"/>
    <x v="2"/>
    <n v="27.945"/>
    <n v="139.72499999999999"/>
    <x v="1"/>
    <x v="2"/>
    <x v="1"/>
  </r>
  <r>
    <s v="DKB-78053-329"/>
    <x v="223"/>
    <s v="12444-05174-OO"/>
    <s v="R-M-0.2"/>
    <n v="2"/>
    <s v="Irv Hay"/>
    <s v="ihay77@lulu.com"/>
    <x v="2"/>
    <x v="0"/>
    <s v="M"/>
    <x v="3"/>
    <n v="2.9849999999999999"/>
    <n v="5.97"/>
    <x v="0"/>
    <x v="0"/>
    <x v="1"/>
  </r>
  <r>
    <s v="DFZ-45083-941"/>
    <x v="224"/>
    <s v="34665-62561-AU"/>
    <s v="R-L-2.5"/>
    <n v="1"/>
    <s v="Tani Taffarello"/>
    <s v="ttaffarello78@sciencedaily.com"/>
    <x v="0"/>
    <x v="0"/>
    <s v="L"/>
    <x v="2"/>
    <n v="27.484999999999996"/>
    <n v="27.484999999999996"/>
    <x v="0"/>
    <x v="1"/>
    <x v="0"/>
  </r>
  <r>
    <s v="OTA-40969-710"/>
    <x v="83"/>
    <s v="77877-11993-QH"/>
    <s v="R-L-1"/>
    <n v="5"/>
    <s v="Monique Canty"/>
    <s v="mcanty79@jigsy.com"/>
    <x v="0"/>
    <x v="0"/>
    <s v="L"/>
    <x v="0"/>
    <n v="11.95"/>
    <n v="59.75"/>
    <x v="0"/>
    <x v="1"/>
    <x v="0"/>
  </r>
  <r>
    <s v="GRH-45571-667"/>
    <x v="104"/>
    <s v="32291-18308-YZ"/>
    <s v="E-M-1"/>
    <n v="3"/>
    <s v="Javier Kopke"/>
    <s v="jkopke7a@auda.org.au"/>
    <x v="0"/>
    <x v="1"/>
    <s v="M"/>
    <x v="0"/>
    <n v="13.75"/>
    <n v="41.25"/>
    <x v="1"/>
    <x v="0"/>
    <x v="1"/>
  </r>
  <r>
    <s v="NXV-05302-067"/>
    <x v="225"/>
    <s v="25754-33191-ZI"/>
    <s v="L-M-2.5"/>
    <n v="4"/>
    <s v="Mar McIver"/>
    <s v=""/>
    <x v="0"/>
    <x v="3"/>
    <s v="M"/>
    <x v="2"/>
    <n v="33.464999999999996"/>
    <n v="133.85999999999999"/>
    <x v="3"/>
    <x v="0"/>
    <x v="1"/>
  </r>
  <r>
    <s v="VZH-86274-142"/>
    <x v="226"/>
    <s v="53120-45532-KL"/>
    <s v="R-L-1"/>
    <n v="5"/>
    <s v="Arabella Fransewich"/>
    <s v=""/>
    <x v="1"/>
    <x v="0"/>
    <s v="L"/>
    <x v="0"/>
    <n v="11.95"/>
    <n v="59.75"/>
    <x v="0"/>
    <x v="1"/>
    <x v="0"/>
  </r>
  <r>
    <s v="KIX-93248-135"/>
    <x v="227"/>
    <s v="36605-83052-WB"/>
    <s v="A-D-0.5"/>
    <n v="1"/>
    <s v="Violette Hellmore"/>
    <s v="vhellmore7d@bbc.co.uk"/>
    <x v="0"/>
    <x v="2"/>
    <s v="D"/>
    <x v="1"/>
    <n v="5.97"/>
    <n v="5.97"/>
    <x v="2"/>
    <x v="2"/>
    <x v="0"/>
  </r>
  <r>
    <s v="AXR-10962-010"/>
    <x v="180"/>
    <s v="53683-35977-KI"/>
    <s v="E-D-1"/>
    <n v="2"/>
    <s v="Myles Seawright"/>
    <s v="mseawright7e@nbcnews.com"/>
    <x v="2"/>
    <x v="1"/>
    <s v="D"/>
    <x v="0"/>
    <n v="12.15"/>
    <n v="24.3"/>
    <x v="1"/>
    <x v="2"/>
    <x v="1"/>
  </r>
  <r>
    <s v="IHS-71573-008"/>
    <x v="228"/>
    <s v="07972-83134-NM"/>
    <s v="E-D-0.2"/>
    <n v="6"/>
    <s v="Silvana Northeast"/>
    <s v="snortheast7f@mashable.com"/>
    <x v="0"/>
    <x v="1"/>
    <s v="D"/>
    <x v="3"/>
    <n v="3.645"/>
    <n v="21.87"/>
    <x v="1"/>
    <x v="2"/>
    <x v="0"/>
  </r>
  <r>
    <s v="QTR-19001-114"/>
    <x v="229"/>
    <s v="01035-70465-UO"/>
    <s v="A-D-1"/>
    <n v="2"/>
    <s v="Anselma Attwater"/>
    <s v="aattwater5u@wikia.com"/>
    <x v="0"/>
    <x v="2"/>
    <s v="D"/>
    <x v="0"/>
    <n v="9.9499999999999993"/>
    <n v="19.899999999999999"/>
    <x v="2"/>
    <x v="2"/>
    <x v="0"/>
  </r>
  <r>
    <s v="WBK-62297-910"/>
    <x v="230"/>
    <s v="25514-23938-IQ"/>
    <s v="A-D-0.2"/>
    <n v="2"/>
    <s v="Monica Fearon"/>
    <s v="mfearon7h@reverbnation.com"/>
    <x v="0"/>
    <x v="2"/>
    <s v="D"/>
    <x v="3"/>
    <n v="2.9849999999999999"/>
    <n v="5.97"/>
    <x v="2"/>
    <x v="2"/>
    <x v="1"/>
  </r>
  <r>
    <s v="OGY-19377-175"/>
    <x v="231"/>
    <s v="49084-44492-OJ"/>
    <s v="E-D-0.5"/>
    <n v="1"/>
    <s v="Barney Chisnell"/>
    <s v=""/>
    <x v="1"/>
    <x v="1"/>
    <s v="D"/>
    <x v="1"/>
    <n v="7.29"/>
    <n v="7.29"/>
    <x v="1"/>
    <x v="2"/>
    <x v="0"/>
  </r>
  <r>
    <s v="ESR-66651-814"/>
    <x v="80"/>
    <s v="76624-72205-CK"/>
    <s v="A-D-0.2"/>
    <n v="4"/>
    <s v="Jasper Sisneros"/>
    <s v="jsisneros7j@a8.net"/>
    <x v="0"/>
    <x v="2"/>
    <s v="D"/>
    <x v="3"/>
    <n v="2.9849999999999999"/>
    <n v="11.94"/>
    <x v="2"/>
    <x v="2"/>
    <x v="0"/>
  </r>
  <r>
    <s v="CPX-46916-770"/>
    <x v="232"/>
    <s v="12729-50170-JE"/>
    <s v="R-L-1"/>
    <n v="6"/>
    <s v="Zachariah Carlson"/>
    <s v="zcarlson7k@bigcartel.com"/>
    <x v="1"/>
    <x v="0"/>
    <s v="L"/>
    <x v="0"/>
    <n v="11.95"/>
    <n v="71.699999999999989"/>
    <x v="0"/>
    <x v="1"/>
    <x v="0"/>
  </r>
  <r>
    <s v="MDC-03318-645"/>
    <x v="233"/>
    <s v="43974-44760-QI"/>
    <s v="A-L-0.2"/>
    <n v="2"/>
    <s v="Warner Maddox"/>
    <s v="wmaddox7l@timesonline.co.uk"/>
    <x v="0"/>
    <x v="2"/>
    <s v="L"/>
    <x v="3"/>
    <n v="3.8849999999999998"/>
    <n v="7.77"/>
    <x v="2"/>
    <x v="1"/>
    <x v="1"/>
  </r>
  <r>
    <s v="SFF-86059-407"/>
    <x v="234"/>
    <s v="30585-48726-BK"/>
    <s v="A-M-2.5"/>
    <n v="1"/>
    <s v="Donnie Hedlestone"/>
    <s v="dhedlestone7m@craigslist.org"/>
    <x v="0"/>
    <x v="2"/>
    <s v="M"/>
    <x v="2"/>
    <n v="25.874999999999996"/>
    <n v="25.874999999999996"/>
    <x v="2"/>
    <x v="0"/>
    <x v="1"/>
  </r>
  <r>
    <s v="SCL-94540-788"/>
    <x v="235"/>
    <s v="16123-07017-TY"/>
    <s v="E-L-2.5"/>
    <n v="6"/>
    <s v="Teddi Crowthe"/>
    <s v="tcrowthe7n@europa.eu"/>
    <x v="0"/>
    <x v="1"/>
    <s v="L"/>
    <x v="2"/>
    <n v="34.154999999999994"/>
    <n v="204.92999999999995"/>
    <x v="1"/>
    <x v="1"/>
    <x v="1"/>
  </r>
  <r>
    <s v="HVU-21634-076"/>
    <x v="236"/>
    <s v="27723-45097-MH"/>
    <s v="R-L-2.5"/>
    <n v="4"/>
    <s v="Dorelia Bury"/>
    <s v="dbury7o@tinyurl.com"/>
    <x v="1"/>
    <x v="0"/>
    <s v="L"/>
    <x v="2"/>
    <n v="27.484999999999996"/>
    <n v="109.93999999999998"/>
    <x v="0"/>
    <x v="1"/>
    <x v="0"/>
  </r>
  <r>
    <s v="XUS-73326-418"/>
    <x v="237"/>
    <s v="37078-56703-AF"/>
    <s v="E-L-1"/>
    <n v="6"/>
    <s v="Gussy Broadbear"/>
    <s v="gbroadbear7p@omniture.com"/>
    <x v="0"/>
    <x v="1"/>
    <s v="L"/>
    <x v="0"/>
    <n v="14.85"/>
    <n v="89.1"/>
    <x v="1"/>
    <x v="1"/>
    <x v="1"/>
  </r>
  <r>
    <s v="XWD-18933-006"/>
    <x v="238"/>
    <s v="79420-11075-MY"/>
    <s v="A-L-0.2"/>
    <n v="2"/>
    <s v="Emlynne Palfrey"/>
    <s v="epalfrey7q@devhub.com"/>
    <x v="0"/>
    <x v="2"/>
    <s v="L"/>
    <x v="3"/>
    <n v="3.8849999999999998"/>
    <n v="7.77"/>
    <x v="2"/>
    <x v="1"/>
    <x v="0"/>
  </r>
  <r>
    <s v="HPD-65272-772"/>
    <x v="52"/>
    <s v="57504-13456-UO"/>
    <s v="L-M-2.5"/>
    <n v="1"/>
    <s v="Parsifal Metrick"/>
    <s v="pmetrick7r@rakuten.co.jp"/>
    <x v="0"/>
    <x v="3"/>
    <s v="M"/>
    <x v="2"/>
    <n v="33.464999999999996"/>
    <n v="33.464999999999996"/>
    <x v="3"/>
    <x v="0"/>
    <x v="0"/>
  </r>
  <r>
    <s v="JEG-93140-224"/>
    <x v="146"/>
    <s v="53751-57560-CN"/>
    <s v="E-M-0.5"/>
    <n v="5"/>
    <s v="Christopher Grieveson"/>
    <s v=""/>
    <x v="0"/>
    <x v="1"/>
    <s v="M"/>
    <x v="1"/>
    <n v="8.25"/>
    <n v="41.25"/>
    <x v="1"/>
    <x v="0"/>
    <x v="0"/>
  </r>
  <r>
    <s v="NNH-62058-950"/>
    <x v="239"/>
    <s v="96112-42558-EA"/>
    <s v="E-L-1"/>
    <n v="4"/>
    <s v="Karlan Karby"/>
    <s v="kkarby7t@sbwire.com"/>
    <x v="0"/>
    <x v="1"/>
    <s v="L"/>
    <x v="0"/>
    <n v="14.85"/>
    <n v="59.4"/>
    <x v="1"/>
    <x v="1"/>
    <x v="0"/>
  </r>
  <r>
    <s v="LTD-71429-845"/>
    <x v="240"/>
    <s v="03157-23165-UB"/>
    <s v="A-L-0.5"/>
    <n v="1"/>
    <s v="Flory Crumpe"/>
    <s v="fcrumpe7u@ftc.gov"/>
    <x v="2"/>
    <x v="2"/>
    <s v="L"/>
    <x v="1"/>
    <n v="7.77"/>
    <n v="7.77"/>
    <x v="2"/>
    <x v="1"/>
    <x v="1"/>
  </r>
  <r>
    <s v="MPV-26985-215"/>
    <x v="241"/>
    <s v="51466-52850-AG"/>
    <s v="R-D-0.5"/>
    <n v="1"/>
    <s v="Amity Chatto"/>
    <s v="achatto7v@sakura.ne.jp"/>
    <x v="2"/>
    <x v="0"/>
    <s v="D"/>
    <x v="1"/>
    <n v="5.3699999999999992"/>
    <n v="5.3699999999999992"/>
    <x v="0"/>
    <x v="2"/>
    <x v="0"/>
  </r>
  <r>
    <s v="IYO-10245-081"/>
    <x v="242"/>
    <s v="57145-31023-FK"/>
    <s v="E-M-2.5"/>
    <n v="3"/>
    <s v="Nanine McCarthy"/>
    <s v=""/>
    <x v="0"/>
    <x v="1"/>
    <s v="M"/>
    <x v="2"/>
    <n v="31.624999999999996"/>
    <n v="94.874999999999986"/>
    <x v="1"/>
    <x v="0"/>
    <x v="1"/>
  </r>
  <r>
    <s v="BYZ-39669-954"/>
    <x v="243"/>
    <s v="66408-53777-VE"/>
    <s v="L-L-2.5"/>
    <n v="1"/>
    <s v="Lyndsey Megany"/>
    <s v=""/>
    <x v="0"/>
    <x v="3"/>
    <s v="L"/>
    <x v="2"/>
    <n v="36.454999999999998"/>
    <n v="36.454999999999998"/>
    <x v="3"/>
    <x v="1"/>
    <x v="1"/>
  </r>
  <r>
    <s v="EFB-72860-209"/>
    <x v="244"/>
    <s v="53035-99701-WG"/>
    <s v="A-M-0.2"/>
    <n v="4"/>
    <s v="Byram Mergue"/>
    <s v="bmergue7y@umn.edu"/>
    <x v="0"/>
    <x v="2"/>
    <s v="M"/>
    <x v="3"/>
    <n v="3.375"/>
    <n v="13.5"/>
    <x v="2"/>
    <x v="0"/>
    <x v="0"/>
  </r>
  <r>
    <s v="GMM-72397-378"/>
    <x v="245"/>
    <s v="45899-92796-EI"/>
    <s v="R-L-0.2"/>
    <n v="4"/>
    <s v="Kerr Patise"/>
    <s v="kpatise7z@jigsy.com"/>
    <x v="0"/>
    <x v="0"/>
    <s v="L"/>
    <x v="3"/>
    <n v="3.5849999999999995"/>
    <n v="14.339999999999998"/>
    <x v="0"/>
    <x v="1"/>
    <x v="1"/>
  </r>
  <r>
    <s v="LYP-52345-883"/>
    <x v="246"/>
    <s v="17649-28133-PY"/>
    <s v="E-M-0.5"/>
    <n v="1"/>
    <s v="Mathew Goulter"/>
    <s v=""/>
    <x v="1"/>
    <x v="1"/>
    <s v="M"/>
    <x v="1"/>
    <n v="8.25"/>
    <n v="8.25"/>
    <x v="1"/>
    <x v="0"/>
    <x v="0"/>
  </r>
  <r>
    <s v="DFK-35846-692"/>
    <x v="247"/>
    <s v="49612-33852-CN"/>
    <s v="R-D-0.2"/>
    <n v="5"/>
    <s v="Marris Grcic"/>
    <s v=""/>
    <x v="0"/>
    <x v="0"/>
    <s v="D"/>
    <x v="3"/>
    <n v="2.6849999999999996"/>
    <n v="13.424999999999997"/>
    <x v="0"/>
    <x v="2"/>
    <x v="0"/>
  </r>
  <r>
    <s v="XAH-93337-609"/>
    <x v="248"/>
    <s v="66976-43829-YG"/>
    <s v="A-D-1"/>
    <n v="5"/>
    <s v="Domeniga Duke"/>
    <s v="dduke82@vkontakte.ru"/>
    <x v="0"/>
    <x v="2"/>
    <s v="D"/>
    <x v="0"/>
    <n v="9.9499999999999993"/>
    <n v="49.75"/>
    <x v="2"/>
    <x v="2"/>
    <x v="1"/>
  </r>
  <r>
    <s v="QKA-72582-644"/>
    <x v="249"/>
    <s v="64852-04619-XZ"/>
    <s v="E-M-0.5"/>
    <n v="2"/>
    <s v="Violante Skouling"/>
    <s v=""/>
    <x v="1"/>
    <x v="1"/>
    <s v="M"/>
    <x v="1"/>
    <n v="8.25"/>
    <n v="16.5"/>
    <x v="1"/>
    <x v="0"/>
    <x v="1"/>
  </r>
  <r>
    <s v="ZDK-84567-102"/>
    <x v="250"/>
    <s v="58690-31815-VY"/>
    <s v="A-D-0.5"/>
    <n v="3"/>
    <s v="Isidore Hussey"/>
    <s v="ihussey84@mapy.cz"/>
    <x v="0"/>
    <x v="2"/>
    <s v="D"/>
    <x v="1"/>
    <n v="5.97"/>
    <n v="17.91"/>
    <x v="2"/>
    <x v="2"/>
    <x v="1"/>
  </r>
  <r>
    <s v="WAV-38301-984"/>
    <x v="251"/>
    <s v="62863-81239-DT"/>
    <s v="A-D-0.5"/>
    <n v="5"/>
    <s v="Cassie Pinkerton"/>
    <s v="cpinkerton85@upenn.edu"/>
    <x v="0"/>
    <x v="2"/>
    <s v="D"/>
    <x v="1"/>
    <n v="5.97"/>
    <n v="29.849999999999998"/>
    <x v="2"/>
    <x v="2"/>
    <x v="1"/>
  </r>
  <r>
    <s v="KZR-33023-209"/>
    <x v="177"/>
    <s v="21177-40725-CF"/>
    <s v="E-L-1"/>
    <n v="3"/>
    <s v="Micki Fero"/>
    <s v=""/>
    <x v="0"/>
    <x v="1"/>
    <s v="L"/>
    <x v="0"/>
    <n v="14.85"/>
    <n v="44.55"/>
    <x v="1"/>
    <x v="1"/>
    <x v="1"/>
  </r>
  <r>
    <s v="ULM-49433-003"/>
    <x v="252"/>
    <s v="99421-80253-UI"/>
    <s v="E-M-1"/>
    <n v="2"/>
    <s v="Cybill Graddell"/>
    <s v=""/>
    <x v="0"/>
    <x v="1"/>
    <s v="M"/>
    <x v="0"/>
    <n v="13.75"/>
    <n v="27.5"/>
    <x v="1"/>
    <x v="0"/>
    <x v="1"/>
  </r>
  <r>
    <s v="SIB-83254-136"/>
    <x v="253"/>
    <s v="45315-50206-DK"/>
    <s v="R-M-0.5"/>
    <n v="6"/>
    <s v="Dorian Vizor"/>
    <s v="dvizor88@furl.net"/>
    <x v="0"/>
    <x v="0"/>
    <s v="M"/>
    <x v="1"/>
    <n v="5.97"/>
    <n v="35.82"/>
    <x v="0"/>
    <x v="0"/>
    <x v="0"/>
  </r>
  <r>
    <s v="NOK-50349-551"/>
    <x v="254"/>
    <s v="09595-95726-OV"/>
    <s v="R-D-0.5"/>
    <n v="3"/>
    <s v="Eddi Sedgebeer"/>
    <s v="esedgebeer89@oaic.gov.au"/>
    <x v="0"/>
    <x v="0"/>
    <s v="D"/>
    <x v="1"/>
    <n v="5.3699999999999992"/>
    <n v="16.11"/>
    <x v="0"/>
    <x v="2"/>
    <x v="0"/>
  </r>
  <r>
    <s v="YIS-96268-844"/>
    <x v="227"/>
    <s v="60221-67036-TD"/>
    <s v="E-L-0.2"/>
    <n v="6"/>
    <s v="Ken Lestrange"/>
    <s v="klestrange8a@lulu.com"/>
    <x v="0"/>
    <x v="1"/>
    <s v="L"/>
    <x v="3"/>
    <n v="4.4550000000000001"/>
    <n v="26.73"/>
    <x v="1"/>
    <x v="1"/>
    <x v="0"/>
  </r>
  <r>
    <s v="CXI-04933-855"/>
    <x v="110"/>
    <s v="62923-29397-KX"/>
    <s v="E-L-2.5"/>
    <n v="6"/>
    <s v="Lacee Tanti"/>
    <s v="ltanti8b@techcrunch.com"/>
    <x v="0"/>
    <x v="1"/>
    <s v="L"/>
    <x v="2"/>
    <n v="34.154999999999994"/>
    <n v="204.92999999999995"/>
    <x v="1"/>
    <x v="1"/>
    <x v="0"/>
  </r>
  <r>
    <s v="IZU-90429-382"/>
    <x v="182"/>
    <s v="33011-52383-BA"/>
    <s v="A-L-1"/>
    <n v="3"/>
    <s v="Arel De Lasci"/>
    <s v="ade8c@1und1.de"/>
    <x v="0"/>
    <x v="2"/>
    <s v="L"/>
    <x v="0"/>
    <n v="12.95"/>
    <n v="38.849999999999994"/>
    <x v="2"/>
    <x v="1"/>
    <x v="0"/>
  </r>
  <r>
    <s v="WIT-40912-783"/>
    <x v="255"/>
    <s v="86768-91598-FA"/>
    <s v="L-D-0.2"/>
    <n v="4"/>
    <s v="Trescha Jedrachowicz"/>
    <s v="tjedrachowicz8d@acquirethisname.com"/>
    <x v="0"/>
    <x v="3"/>
    <s v="D"/>
    <x v="3"/>
    <n v="3.8849999999999998"/>
    <n v="15.54"/>
    <x v="3"/>
    <x v="2"/>
    <x v="0"/>
  </r>
  <r>
    <s v="PSD-57291-590"/>
    <x v="256"/>
    <s v="37191-12203-MX"/>
    <s v="A-M-0.5"/>
    <n v="1"/>
    <s v="Perkin Stonner"/>
    <s v="pstonner8e@moonfruit.com"/>
    <x v="0"/>
    <x v="2"/>
    <s v="M"/>
    <x v="1"/>
    <n v="6.75"/>
    <n v="6.75"/>
    <x v="2"/>
    <x v="0"/>
    <x v="1"/>
  </r>
  <r>
    <s v="GOI-41472-677"/>
    <x v="3"/>
    <s v="16545-76328-JY"/>
    <s v="E-D-2.5"/>
    <n v="4"/>
    <s v="Darrin Tingly"/>
    <s v="dtingly8f@goo.ne.jp"/>
    <x v="0"/>
    <x v="1"/>
    <s v="D"/>
    <x v="2"/>
    <n v="27.945"/>
    <n v="111.78"/>
    <x v="1"/>
    <x v="2"/>
    <x v="0"/>
  </r>
  <r>
    <s v="KTX-17944-494"/>
    <x v="257"/>
    <s v="74330-29286-RO"/>
    <s v="A-L-0.2"/>
    <n v="1"/>
    <s v="Claudetta Rushe"/>
    <s v="crushe8n@about.me"/>
    <x v="0"/>
    <x v="2"/>
    <s v="L"/>
    <x v="3"/>
    <n v="3.8849999999999998"/>
    <n v="3.8849999999999998"/>
    <x v="2"/>
    <x v="1"/>
    <x v="0"/>
  </r>
  <r>
    <s v="RDM-99811-230"/>
    <x v="258"/>
    <s v="22349-47389-GY"/>
    <s v="L-M-0.2"/>
    <n v="5"/>
    <s v="Benn Checci"/>
    <s v="bchecci8h@usa.gov"/>
    <x v="2"/>
    <x v="3"/>
    <s v="M"/>
    <x v="3"/>
    <n v="4.3650000000000002"/>
    <n v="21.825000000000003"/>
    <x v="3"/>
    <x v="0"/>
    <x v="1"/>
  </r>
  <r>
    <s v="JTU-55897-581"/>
    <x v="259"/>
    <s v="70290-38099-GB"/>
    <s v="R-M-0.2"/>
    <n v="5"/>
    <s v="Janifer Bagot"/>
    <s v="jbagot8i@mac.com"/>
    <x v="0"/>
    <x v="0"/>
    <s v="M"/>
    <x v="3"/>
    <n v="2.9849999999999999"/>
    <n v="14.924999999999999"/>
    <x v="0"/>
    <x v="0"/>
    <x v="1"/>
  </r>
  <r>
    <s v="CRK-07584-240"/>
    <x v="260"/>
    <s v="18741-72071-PP"/>
    <s v="A-M-1"/>
    <n v="3"/>
    <s v="Ermin Beeble"/>
    <s v="ebeeble8j@soundcloud.com"/>
    <x v="0"/>
    <x v="2"/>
    <s v="M"/>
    <x v="0"/>
    <n v="11.25"/>
    <n v="33.75"/>
    <x v="2"/>
    <x v="0"/>
    <x v="0"/>
  </r>
  <r>
    <s v="MKE-75518-399"/>
    <x v="261"/>
    <s v="62588-82624-II"/>
    <s v="A-M-1"/>
    <n v="3"/>
    <s v="Cos Fluin"/>
    <s v="cfluin8k@flickr.com"/>
    <x v="2"/>
    <x v="2"/>
    <s v="M"/>
    <x v="0"/>
    <n v="11.25"/>
    <n v="33.75"/>
    <x v="2"/>
    <x v="0"/>
    <x v="1"/>
  </r>
  <r>
    <s v="AEL-51169-725"/>
    <x v="262"/>
    <s v="37430-29579-HD"/>
    <s v="L-M-0.2"/>
    <n v="6"/>
    <s v="Eveleen Bletsor"/>
    <s v="ebletsor8l@vinaora.com"/>
    <x v="0"/>
    <x v="3"/>
    <s v="M"/>
    <x v="3"/>
    <n v="4.3650000000000002"/>
    <n v="26.19"/>
    <x v="3"/>
    <x v="0"/>
    <x v="0"/>
  </r>
  <r>
    <s v="ZGM-83108-823"/>
    <x v="263"/>
    <s v="84132-22322-QT"/>
    <s v="E-L-1"/>
    <n v="1"/>
    <s v="Paola Brydell"/>
    <s v="pbrydell8m@bloglovin.com"/>
    <x v="1"/>
    <x v="1"/>
    <s v="L"/>
    <x v="0"/>
    <n v="14.85"/>
    <n v="14.85"/>
    <x v="1"/>
    <x v="1"/>
    <x v="1"/>
  </r>
  <r>
    <s v="JBP-78754-392"/>
    <x v="212"/>
    <s v="74330-29286-RO"/>
    <s v="E-M-2.5"/>
    <n v="6"/>
    <s v="Claudetta Rushe"/>
    <s v="crushe8n@about.me"/>
    <x v="0"/>
    <x v="1"/>
    <s v="M"/>
    <x v="2"/>
    <n v="31.624999999999996"/>
    <n v="189.74999999999997"/>
    <x v="1"/>
    <x v="0"/>
    <x v="0"/>
  </r>
  <r>
    <s v="RNH-54912-747"/>
    <x v="187"/>
    <s v="37445-17791-NQ"/>
    <s v="R-M-0.5"/>
    <n v="1"/>
    <s v="Natka Leethem"/>
    <s v="nleethem8o@mac.com"/>
    <x v="0"/>
    <x v="0"/>
    <s v="M"/>
    <x v="1"/>
    <n v="5.97"/>
    <n v="5.97"/>
    <x v="0"/>
    <x v="0"/>
    <x v="0"/>
  </r>
  <r>
    <s v="JDS-33440-914"/>
    <x v="248"/>
    <s v="58511-10548-ZU"/>
    <s v="R-M-1"/>
    <n v="3"/>
    <s v="Ailene Nesfield"/>
    <s v="anesfield8p@people.com.cn"/>
    <x v="2"/>
    <x v="0"/>
    <s v="M"/>
    <x v="0"/>
    <n v="9.9499999999999993"/>
    <n v="29.849999999999998"/>
    <x v="0"/>
    <x v="0"/>
    <x v="0"/>
  </r>
  <r>
    <s v="SYX-48878-182"/>
    <x v="264"/>
    <s v="47725-34771-FJ"/>
    <s v="R-D-1"/>
    <n v="5"/>
    <s v="Stacy Pickworth"/>
    <s v=""/>
    <x v="0"/>
    <x v="0"/>
    <s v="D"/>
    <x v="0"/>
    <n v="8.9499999999999993"/>
    <n v="44.75"/>
    <x v="0"/>
    <x v="2"/>
    <x v="1"/>
  </r>
  <r>
    <s v="ZGD-94763-868"/>
    <x v="265"/>
    <s v="53086-67334-KT"/>
    <s v="E-L-2.5"/>
    <n v="1"/>
    <s v="Melli Brockway"/>
    <s v="mbrockway8r@ibm.com"/>
    <x v="0"/>
    <x v="1"/>
    <s v="L"/>
    <x v="2"/>
    <n v="34.154999999999994"/>
    <n v="34.154999999999994"/>
    <x v="1"/>
    <x v="1"/>
    <x v="0"/>
  </r>
  <r>
    <s v="CZY-70361-485"/>
    <x v="266"/>
    <s v="83308-82257-UN"/>
    <s v="E-L-2.5"/>
    <n v="6"/>
    <s v="Nanny Lush"/>
    <s v="nlush8s@dedecms.com"/>
    <x v="1"/>
    <x v="1"/>
    <s v="L"/>
    <x v="2"/>
    <n v="34.154999999999994"/>
    <n v="204.92999999999995"/>
    <x v="1"/>
    <x v="1"/>
    <x v="1"/>
  </r>
  <r>
    <s v="RJR-12175-899"/>
    <x v="267"/>
    <s v="37274-08534-FM"/>
    <s v="E-D-0.5"/>
    <n v="3"/>
    <s v="Selma McMillian"/>
    <s v="smcmillian8t@csmonitor.com"/>
    <x v="0"/>
    <x v="1"/>
    <s v="D"/>
    <x v="1"/>
    <n v="7.29"/>
    <n v="21.87"/>
    <x v="1"/>
    <x v="2"/>
    <x v="1"/>
  </r>
  <r>
    <s v="ELB-07929-407"/>
    <x v="204"/>
    <s v="54004-04664-AA"/>
    <s v="A-M-2.5"/>
    <n v="2"/>
    <s v="Tess Bennison"/>
    <s v="tbennison8u@google.cn"/>
    <x v="0"/>
    <x v="2"/>
    <s v="M"/>
    <x v="2"/>
    <n v="25.874999999999996"/>
    <n v="51.749999999999993"/>
    <x v="2"/>
    <x v="0"/>
    <x v="0"/>
  </r>
  <r>
    <s v="UJQ-54441-340"/>
    <x v="268"/>
    <s v="26822-19510-SD"/>
    <s v="E-M-0.2"/>
    <n v="2"/>
    <s v="Gabie Tweed"/>
    <s v="gtweed8v@yolasite.com"/>
    <x v="0"/>
    <x v="1"/>
    <s v="M"/>
    <x v="3"/>
    <n v="4.125"/>
    <n v="8.25"/>
    <x v="1"/>
    <x v="0"/>
    <x v="0"/>
  </r>
  <r>
    <s v="UJQ-54441-340"/>
    <x v="268"/>
    <s v="26822-19510-SD"/>
    <s v="A-L-0.2"/>
    <n v="5"/>
    <s v="Gabie Tweed"/>
    <s v="gtweed8v@yolasite.com"/>
    <x v="0"/>
    <x v="2"/>
    <s v="L"/>
    <x v="3"/>
    <n v="3.8849999999999998"/>
    <n v="19.424999999999997"/>
    <x v="2"/>
    <x v="1"/>
    <x v="0"/>
  </r>
  <r>
    <s v="OWY-43108-475"/>
    <x v="269"/>
    <s v="06432-73165-ML"/>
    <s v="A-M-0.2"/>
    <n v="6"/>
    <s v="Gaile Goggin"/>
    <s v="ggoggin8x@wix.com"/>
    <x v="1"/>
    <x v="2"/>
    <s v="M"/>
    <x v="3"/>
    <n v="3.375"/>
    <n v="20.25"/>
    <x v="2"/>
    <x v="0"/>
    <x v="0"/>
  </r>
  <r>
    <s v="GNO-91911-159"/>
    <x v="145"/>
    <s v="96503-31833-CW"/>
    <s v="L-D-0.5"/>
    <n v="3"/>
    <s v="Skylar Jeyness"/>
    <s v="sjeyness8y@biglobe.ne.jp"/>
    <x v="1"/>
    <x v="3"/>
    <s v="D"/>
    <x v="1"/>
    <n v="7.77"/>
    <n v="23.31"/>
    <x v="3"/>
    <x v="2"/>
    <x v="1"/>
  </r>
  <r>
    <s v="CNY-06284-066"/>
    <x v="270"/>
    <s v="63985-64148-MG"/>
    <s v="E-D-0.2"/>
    <n v="5"/>
    <s v="Donica Bonhome"/>
    <s v="dbonhome8z@shinystat.com"/>
    <x v="0"/>
    <x v="1"/>
    <s v="D"/>
    <x v="3"/>
    <n v="3.645"/>
    <n v="18.225000000000001"/>
    <x v="1"/>
    <x v="2"/>
    <x v="0"/>
  </r>
  <r>
    <s v="OQS-46321-904"/>
    <x v="271"/>
    <s v="19597-91185-CM"/>
    <s v="E-M-1"/>
    <n v="1"/>
    <s v="Diena Peetermann"/>
    <s v=""/>
    <x v="0"/>
    <x v="1"/>
    <s v="M"/>
    <x v="0"/>
    <n v="13.75"/>
    <n v="13.75"/>
    <x v="1"/>
    <x v="0"/>
    <x v="1"/>
  </r>
  <r>
    <s v="IBW-87442-480"/>
    <x v="272"/>
    <s v="79814-23626-JR"/>
    <s v="A-L-2.5"/>
    <n v="1"/>
    <s v="Trina Le Sarr"/>
    <s v="tle91@epa.gov"/>
    <x v="0"/>
    <x v="2"/>
    <s v="L"/>
    <x v="2"/>
    <n v="29.784999999999997"/>
    <n v="29.784999999999997"/>
    <x v="2"/>
    <x v="1"/>
    <x v="0"/>
  </r>
  <r>
    <s v="DGZ-82537-477"/>
    <x v="252"/>
    <s v="43439-94003-DW"/>
    <s v="R-D-1"/>
    <n v="5"/>
    <s v="Flynn Antony"/>
    <s v=""/>
    <x v="0"/>
    <x v="0"/>
    <s v="D"/>
    <x v="0"/>
    <n v="8.9499999999999993"/>
    <n v="44.75"/>
    <x v="0"/>
    <x v="2"/>
    <x v="1"/>
  </r>
  <r>
    <s v="LPS-39089-432"/>
    <x v="273"/>
    <s v="97655-45555-LI"/>
    <s v="R-D-1"/>
    <n v="5"/>
    <s v="Baudoin Alldridge"/>
    <s v="balldridge93@yandex.ru"/>
    <x v="0"/>
    <x v="0"/>
    <s v="D"/>
    <x v="0"/>
    <n v="8.9499999999999993"/>
    <n v="44.75"/>
    <x v="0"/>
    <x v="2"/>
    <x v="0"/>
  </r>
  <r>
    <s v="MQU-86100-929"/>
    <x v="274"/>
    <s v="64418-01720-VW"/>
    <s v="L-L-0.5"/>
    <n v="4"/>
    <s v="Homer Dulany"/>
    <s v=""/>
    <x v="0"/>
    <x v="3"/>
    <s v="L"/>
    <x v="1"/>
    <n v="9.51"/>
    <n v="38.04"/>
    <x v="3"/>
    <x v="1"/>
    <x v="0"/>
  </r>
  <r>
    <s v="XUR-14132-391"/>
    <x v="275"/>
    <s v="96836-09258-RI"/>
    <s v="R-D-0.5"/>
    <n v="4"/>
    <s v="Lisa Goodger"/>
    <s v="lgoodger95@guardian.co.uk"/>
    <x v="0"/>
    <x v="0"/>
    <s v="D"/>
    <x v="1"/>
    <n v="5.3699999999999992"/>
    <n v="21.479999999999997"/>
    <x v="0"/>
    <x v="2"/>
    <x v="0"/>
  </r>
  <r>
    <s v="OVI-27064-381"/>
    <x v="276"/>
    <s v="37274-08534-FM"/>
    <s v="R-D-0.5"/>
    <n v="3"/>
    <s v="Selma McMillian"/>
    <s v="smcmillian8t@csmonitor.com"/>
    <x v="0"/>
    <x v="0"/>
    <s v="D"/>
    <x v="1"/>
    <n v="5.3699999999999992"/>
    <n v="16.11"/>
    <x v="0"/>
    <x v="2"/>
    <x v="1"/>
  </r>
  <r>
    <s v="SHP-17012-870"/>
    <x v="277"/>
    <s v="69529-07533-CV"/>
    <s v="R-M-2.5"/>
    <n v="1"/>
    <s v="Corine Drewett"/>
    <s v="cdrewett97@wikipedia.org"/>
    <x v="0"/>
    <x v="0"/>
    <s v="M"/>
    <x v="2"/>
    <n v="22.884999999999998"/>
    <n v="22.884999999999998"/>
    <x v="0"/>
    <x v="0"/>
    <x v="0"/>
  </r>
  <r>
    <s v="FDY-03414-903"/>
    <x v="278"/>
    <s v="94840-49457-UD"/>
    <s v="A-D-0.5"/>
    <n v="3"/>
    <s v="Quinn Parsons"/>
    <s v="qparsons98@blogtalkradio.com"/>
    <x v="0"/>
    <x v="2"/>
    <s v="D"/>
    <x v="1"/>
    <n v="5.97"/>
    <n v="17.91"/>
    <x v="2"/>
    <x v="2"/>
    <x v="0"/>
  </r>
  <r>
    <s v="WXT-85291-143"/>
    <x v="279"/>
    <s v="81414-81273-DK"/>
    <s v="R-M-0.5"/>
    <n v="4"/>
    <s v="Vivyan Ceely"/>
    <s v="vceely99@auda.org.au"/>
    <x v="0"/>
    <x v="0"/>
    <s v="M"/>
    <x v="1"/>
    <n v="5.97"/>
    <n v="23.88"/>
    <x v="0"/>
    <x v="0"/>
    <x v="0"/>
  </r>
  <r>
    <s v="QNP-18893-547"/>
    <x v="280"/>
    <s v="76930-61689-CH"/>
    <s v="R-L-1"/>
    <n v="5"/>
    <s v="Elonore Goodings"/>
    <s v=""/>
    <x v="0"/>
    <x v="0"/>
    <s v="L"/>
    <x v="0"/>
    <n v="11.95"/>
    <n v="59.75"/>
    <x v="0"/>
    <x v="1"/>
    <x v="1"/>
  </r>
  <r>
    <s v="DOH-92927-530"/>
    <x v="281"/>
    <s v="12839-56537-TQ"/>
    <s v="L-L-0.2"/>
    <n v="6"/>
    <s v="Clement Vasiliev"/>
    <s v="cvasiliev9b@discuz.net"/>
    <x v="0"/>
    <x v="3"/>
    <s v="L"/>
    <x v="3"/>
    <n v="4.7549999999999999"/>
    <n v="28.53"/>
    <x v="3"/>
    <x v="1"/>
    <x v="0"/>
  </r>
  <r>
    <s v="HGJ-82768-173"/>
    <x v="282"/>
    <s v="62741-01322-HU"/>
    <s v="A-M-1"/>
    <n v="4"/>
    <s v="Terencio O'Moylan"/>
    <s v="tomoylan9c@liveinternet.ru"/>
    <x v="2"/>
    <x v="2"/>
    <s v="M"/>
    <x v="0"/>
    <n v="11.25"/>
    <n v="45"/>
    <x v="2"/>
    <x v="0"/>
    <x v="1"/>
  </r>
  <r>
    <s v="YPT-95383-088"/>
    <x v="283"/>
    <s v="43439-94003-DW"/>
    <s v="E-D-2.5"/>
    <n v="2"/>
    <s v="Flynn Antony"/>
    <s v=""/>
    <x v="0"/>
    <x v="1"/>
    <s v="D"/>
    <x v="2"/>
    <n v="27.945"/>
    <n v="55.89"/>
    <x v="1"/>
    <x v="2"/>
    <x v="1"/>
  </r>
  <r>
    <s v="OYH-16533-767"/>
    <x v="284"/>
    <s v="44932-34838-RM"/>
    <s v="E-L-1"/>
    <n v="4"/>
    <s v="Wyatan Fetherston"/>
    <s v="wfetherston9e@constantcontact.com"/>
    <x v="0"/>
    <x v="1"/>
    <s v="L"/>
    <x v="0"/>
    <n v="14.85"/>
    <n v="59.4"/>
    <x v="1"/>
    <x v="1"/>
    <x v="1"/>
  </r>
  <r>
    <s v="DWW-28642-549"/>
    <x v="285"/>
    <s v="91181-19412-RQ"/>
    <s v="E-D-0.2"/>
    <n v="2"/>
    <s v="Emmaline Rasmus"/>
    <s v="erasmus9f@techcrunch.com"/>
    <x v="0"/>
    <x v="1"/>
    <s v="D"/>
    <x v="3"/>
    <n v="3.645"/>
    <n v="7.29"/>
    <x v="1"/>
    <x v="2"/>
    <x v="0"/>
  </r>
  <r>
    <s v="CGO-79583-871"/>
    <x v="286"/>
    <s v="37182-54930-XC"/>
    <s v="E-D-0.5"/>
    <n v="1"/>
    <s v="Wesley Giorgioni"/>
    <s v="wgiorgioni9g@wikipedia.org"/>
    <x v="0"/>
    <x v="1"/>
    <s v="D"/>
    <x v="1"/>
    <n v="7.29"/>
    <n v="7.29"/>
    <x v="1"/>
    <x v="2"/>
    <x v="0"/>
  </r>
  <r>
    <s v="TFY-52090-386"/>
    <x v="287"/>
    <s v="08613-17327-XT"/>
    <s v="E-L-0.5"/>
    <n v="2"/>
    <s v="Lucienne Scargle"/>
    <s v="lscargle9h@myspace.com"/>
    <x v="0"/>
    <x v="1"/>
    <s v="L"/>
    <x v="1"/>
    <n v="8.91"/>
    <n v="17.82"/>
    <x v="1"/>
    <x v="1"/>
    <x v="1"/>
  </r>
  <r>
    <s v="TFY-52090-386"/>
    <x v="287"/>
    <s v="08613-17327-XT"/>
    <s v="L-D-0.5"/>
    <n v="5"/>
    <s v="Lucienne Scargle"/>
    <s v="lscargle9h@myspace.com"/>
    <x v="0"/>
    <x v="3"/>
    <s v="D"/>
    <x v="1"/>
    <n v="7.77"/>
    <n v="38.849999999999994"/>
    <x v="3"/>
    <x v="2"/>
    <x v="1"/>
  </r>
  <r>
    <s v="NYY-73968-094"/>
    <x v="288"/>
    <s v="70451-38048-AH"/>
    <s v="R-D-0.5"/>
    <n v="6"/>
    <s v="Noam Climance"/>
    <s v="nclimance9j@europa.eu"/>
    <x v="0"/>
    <x v="0"/>
    <s v="D"/>
    <x v="1"/>
    <n v="5.3699999999999992"/>
    <n v="32.22"/>
    <x v="0"/>
    <x v="2"/>
    <x v="1"/>
  </r>
  <r>
    <s v="QEY-71761-460"/>
    <x v="250"/>
    <s v="35442-75769-PL"/>
    <s v="R-M-1"/>
    <n v="2"/>
    <s v="Catarina Donn"/>
    <s v=""/>
    <x v="1"/>
    <x v="0"/>
    <s v="M"/>
    <x v="0"/>
    <n v="9.9499999999999993"/>
    <n v="19.899999999999999"/>
    <x v="0"/>
    <x v="0"/>
    <x v="0"/>
  </r>
  <r>
    <s v="GKQ-82603-910"/>
    <x v="289"/>
    <s v="83737-56117-JE"/>
    <s v="R-L-1"/>
    <n v="5"/>
    <s v="Ameline Snazle"/>
    <s v="asnazle9l@oracle.com"/>
    <x v="0"/>
    <x v="0"/>
    <s v="L"/>
    <x v="0"/>
    <n v="11.95"/>
    <n v="59.75"/>
    <x v="0"/>
    <x v="1"/>
    <x v="1"/>
  </r>
  <r>
    <s v="IOB-32673-745"/>
    <x v="290"/>
    <s v="07095-81281-NJ"/>
    <s v="A-L-0.5"/>
    <n v="3"/>
    <s v="Rebeka Worg"/>
    <s v="rworg9m@arstechnica.com"/>
    <x v="0"/>
    <x v="2"/>
    <s v="L"/>
    <x v="1"/>
    <n v="7.77"/>
    <n v="23.31"/>
    <x v="2"/>
    <x v="1"/>
    <x v="0"/>
  </r>
  <r>
    <s v="YAU-98893-150"/>
    <x v="291"/>
    <s v="77043-48851-HG"/>
    <s v="L-M-1"/>
    <n v="3"/>
    <s v="Lewes Danes"/>
    <s v="ldanes9n@umn.edu"/>
    <x v="0"/>
    <x v="3"/>
    <s v="M"/>
    <x v="0"/>
    <n v="14.55"/>
    <n v="43.650000000000006"/>
    <x v="3"/>
    <x v="0"/>
    <x v="1"/>
  </r>
  <r>
    <s v="XNM-14163-951"/>
    <x v="292"/>
    <s v="78224-60622-KH"/>
    <s v="E-L-2.5"/>
    <n v="6"/>
    <s v="Shelli Keynd"/>
    <s v="skeynd9o@narod.ru"/>
    <x v="0"/>
    <x v="1"/>
    <s v="L"/>
    <x v="2"/>
    <n v="34.154999999999994"/>
    <n v="204.92999999999995"/>
    <x v="1"/>
    <x v="1"/>
    <x v="1"/>
  </r>
  <r>
    <s v="JPB-45297-000"/>
    <x v="293"/>
    <s v="83105-86631-IU"/>
    <s v="R-L-0.2"/>
    <n v="4"/>
    <s v="Dell Daveridge"/>
    <s v="ddaveridge9p@arstechnica.com"/>
    <x v="0"/>
    <x v="0"/>
    <s v="L"/>
    <x v="3"/>
    <n v="3.5849999999999995"/>
    <n v="14.339999999999998"/>
    <x v="0"/>
    <x v="1"/>
    <x v="1"/>
  </r>
  <r>
    <s v="MOU-74341-266"/>
    <x v="294"/>
    <s v="99358-65399-TC"/>
    <s v="A-D-0.5"/>
    <n v="4"/>
    <s v="Joshuah Awdry"/>
    <s v="jawdry9q@utexas.edu"/>
    <x v="0"/>
    <x v="2"/>
    <s v="D"/>
    <x v="1"/>
    <n v="5.97"/>
    <n v="23.88"/>
    <x v="2"/>
    <x v="2"/>
    <x v="1"/>
  </r>
  <r>
    <s v="DHJ-87461-571"/>
    <x v="295"/>
    <s v="94525-76037-JP"/>
    <s v="A-M-1"/>
    <n v="2"/>
    <s v="Ethel Ryles"/>
    <s v="eryles9r@fastcompany.com"/>
    <x v="0"/>
    <x v="2"/>
    <s v="M"/>
    <x v="0"/>
    <n v="11.25"/>
    <n v="22.5"/>
    <x v="2"/>
    <x v="0"/>
    <x v="1"/>
  </r>
  <r>
    <s v="DKM-97676-850"/>
    <x v="296"/>
    <s v="43439-94003-DW"/>
    <s v="E-D-0.5"/>
    <n v="5"/>
    <s v="Flynn Antony"/>
    <s v=""/>
    <x v="0"/>
    <x v="1"/>
    <s v="D"/>
    <x v="1"/>
    <n v="7.29"/>
    <n v="36.450000000000003"/>
    <x v="1"/>
    <x v="2"/>
    <x v="1"/>
  </r>
  <r>
    <s v="UEB-09112-118"/>
    <x v="297"/>
    <s v="82718-93677-XO"/>
    <s v="A-M-0.5"/>
    <n v="4"/>
    <s v="Maitilde Boxill"/>
    <s v=""/>
    <x v="0"/>
    <x v="2"/>
    <s v="M"/>
    <x v="1"/>
    <n v="6.75"/>
    <n v="27"/>
    <x v="2"/>
    <x v="0"/>
    <x v="0"/>
  </r>
  <r>
    <s v="ORZ-67699-748"/>
    <x v="298"/>
    <s v="44708-78241-DF"/>
    <s v="A-M-2.5"/>
    <n v="6"/>
    <s v="Jodee Caldicott"/>
    <s v="jcaldicott9u@usda.gov"/>
    <x v="0"/>
    <x v="2"/>
    <s v="M"/>
    <x v="2"/>
    <n v="25.874999999999996"/>
    <n v="155.24999999999997"/>
    <x v="2"/>
    <x v="0"/>
    <x v="1"/>
  </r>
  <r>
    <s v="JXP-28398-485"/>
    <x v="299"/>
    <s v="23039-93032-FN"/>
    <s v="A-D-2.5"/>
    <n v="5"/>
    <s v="Marianna Vedmore"/>
    <s v="mvedmore9v@a8.net"/>
    <x v="0"/>
    <x v="2"/>
    <s v="D"/>
    <x v="2"/>
    <n v="22.884999999999998"/>
    <n v="114.42499999999998"/>
    <x v="2"/>
    <x v="2"/>
    <x v="0"/>
  </r>
  <r>
    <s v="WWH-92259-198"/>
    <x v="300"/>
    <s v="35256-12529-FT"/>
    <s v="L-D-1"/>
    <n v="4"/>
    <s v="Willey Romao"/>
    <s v="wromao9w@chronoengine.com"/>
    <x v="0"/>
    <x v="3"/>
    <s v="D"/>
    <x v="0"/>
    <n v="12.95"/>
    <n v="51.8"/>
    <x v="3"/>
    <x v="2"/>
    <x v="0"/>
  </r>
  <r>
    <s v="FLR-82914-153"/>
    <x v="301"/>
    <s v="86100-33488-WP"/>
    <s v="A-M-2.5"/>
    <n v="6"/>
    <s v="Enriqueta Ixor"/>
    <s v=""/>
    <x v="0"/>
    <x v="2"/>
    <s v="M"/>
    <x v="2"/>
    <n v="25.874999999999996"/>
    <n v="155.24999999999997"/>
    <x v="2"/>
    <x v="0"/>
    <x v="1"/>
  </r>
  <r>
    <s v="AMB-93600-000"/>
    <x v="302"/>
    <s v="64435-53100-WM"/>
    <s v="A-L-2.5"/>
    <n v="1"/>
    <s v="Tomasina Cotmore"/>
    <s v="tcotmore9y@amazonaws.com"/>
    <x v="0"/>
    <x v="2"/>
    <s v="L"/>
    <x v="2"/>
    <n v="29.784999999999997"/>
    <n v="29.784999999999997"/>
    <x v="2"/>
    <x v="1"/>
    <x v="1"/>
  </r>
  <r>
    <s v="FEP-36895-658"/>
    <x v="303"/>
    <s v="44699-43836-UH"/>
    <s v="R-L-0.2"/>
    <n v="6"/>
    <s v="Yuma Skipsey"/>
    <s v="yskipsey9z@spotify.com"/>
    <x v="2"/>
    <x v="0"/>
    <s v="L"/>
    <x v="3"/>
    <n v="3.5849999999999995"/>
    <n v="21.509999999999998"/>
    <x v="0"/>
    <x v="1"/>
    <x v="1"/>
  </r>
  <r>
    <s v="RXW-91413-276"/>
    <x v="304"/>
    <s v="29588-35679-RG"/>
    <s v="R-D-2.5"/>
    <n v="2"/>
    <s v="Nicko Corps"/>
    <s v="ncorpsa0@gmpg.org"/>
    <x v="0"/>
    <x v="0"/>
    <s v="D"/>
    <x v="2"/>
    <n v="20.584999999999997"/>
    <n v="41.169999999999995"/>
    <x v="0"/>
    <x v="2"/>
    <x v="1"/>
  </r>
  <r>
    <s v="RXW-91413-276"/>
    <x v="304"/>
    <s v="29588-35679-RG"/>
    <s v="R-M-0.5"/>
    <n v="1"/>
    <s v="Nicko Corps"/>
    <s v="ncorpsa0@gmpg.org"/>
    <x v="0"/>
    <x v="0"/>
    <s v="M"/>
    <x v="1"/>
    <n v="5.97"/>
    <n v="5.97"/>
    <x v="0"/>
    <x v="0"/>
    <x v="1"/>
  </r>
  <r>
    <s v="SDB-77492-188"/>
    <x v="305"/>
    <s v="64815-54078-HH"/>
    <s v="E-L-1"/>
    <n v="5"/>
    <s v="Feliks Babber"/>
    <s v="fbabbera2@stanford.edu"/>
    <x v="0"/>
    <x v="1"/>
    <s v="L"/>
    <x v="0"/>
    <n v="14.85"/>
    <n v="74.25"/>
    <x v="1"/>
    <x v="1"/>
    <x v="0"/>
  </r>
  <r>
    <s v="RZN-65182-395"/>
    <x v="196"/>
    <s v="59572-41990-XY"/>
    <s v="L-M-1"/>
    <n v="6"/>
    <s v="Kaja Loxton"/>
    <s v="kloxtona3@opensource.org"/>
    <x v="0"/>
    <x v="3"/>
    <s v="M"/>
    <x v="0"/>
    <n v="14.55"/>
    <n v="87.300000000000011"/>
    <x v="3"/>
    <x v="0"/>
    <x v="1"/>
  </r>
  <r>
    <s v="HDQ-86094-507"/>
    <x v="110"/>
    <s v="32481-61533-ZJ"/>
    <s v="E-D-1"/>
    <n v="6"/>
    <s v="Parker Tofful"/>
    <s v="ptoffula4@posterous.com"/>
    <x v="0"/>
    <x v="1"/>
    <s v="D"/>
    <x v="0"/>
    <n v="12.15"/>
    <n v="72.900000000000006"/>
    <x v="1"/>
    <x v="2"/>
    <x v="0"/>
  </r>
  <r>
    <s v="YXO-79631-417"/>
    <x v="24"/>
    <s v="31587-92570-HL"/>
    <s v="L-D-0.5"/>
    <n v="1"/>
    <s v="Casi Gwinnett"/>
    <s v="cgwinnetta5@behance.net"/>
    <x v="0"/>
    <x v="3"/>
    <s v="D"/>
    <x v="1"/>
    <n v="7.77"/>
    <n v="7.77"/>
    <x v="3"/>
    <x v="2"/>
    <x v="1"/>
  </r>
  <r>
    <s v="SNF-57032-096"/>
    <x v="306"/>
    <s v="93832-04799-ID"/>
    <s v="E-D-0.5"/>
    <n v="6"/>
    <s v="Saree Ellesworth"/>
    <s v=""/>
    <x v="0"/>
    <x v="1"/>
    <s v="D"/>
    <x v="1"/>
    <n v="7.29"/>
    <n v="43.74"/>
    <x v="1"/>
    <x v="2"/>
    <x v="1"/>
  </r>
  <r>
    <s v="DGL-29648-995"/>
    <x v="307"/>
    <s v="59367-30821-ZQ"/>
    <s v="L-M-0.2"/>
    <n v="2"/>
    <s v="Silvio Iorizzi"/>
    <s v=""/>
    <x v="0"/>
    <x v="3"/>
    <s v="M"/>
    <x v="3"/>
    <n v="4.3650000000000002"/>
    <n v="8.73"/>
    <x v="3"/>
    <x v="0"/>
    <x v="0"/>
  </r>
  <r>
    <s v="GPU-65651-504"/>
    <x v="308"/>
    <s v="83947-45528-ET"/>
    <s v="E-M-2.5"/>
    <n v="2"/>
    <s v="Leesa Flaonier"/>
    <s v="lflaoniera8@wordpress.org"/>
    <x v="0"/>
    <x v="1"/>
    <s v="M"/>
    <x v="2"/>
    <n v="31.624999999999996"/>
    <n v="63.249999999999993"/>
    <x v="1"/>
    <x v="0"/>
    <x v="1"/>
  </r>
  <r>
    <s v="OJU-34452-896"/>
    <x v="309"/>
    <s v="60799-92593-CX"/>
    <s v="E-L-0.5"/>
    <n v="1"/>
    <s v="Abba Pummell"/>
    <s v=""/>
    <x v="0"/>
    <x v="1"/>
    <s v="L"/>
    <x v="1"/>
    <n v="8.91"/>
    <n v="8.91"/>
    <x v="1"/>
    <x v="1"/>
    <x v="0"/>
  </r>
  <r>
    <s v="GZS-50547-887"/>
    <x v="310"/>
    <s v="61600-55136-UM"/>
    <s v="E-D-1"/>
    <n v="2"/>
    <s v="Corinna Catcheside"/>
    <s v="ccatchesideaa@macromedia.com"/>
    <x v="0"/>
    <x v="1"/>
    <s v="D"/>
    <x v="0"/>
    <n v="12.15"/>
    <n v="24.3"/>
    <x v="1"/>
    <x v="2"/>
    <x v="0"/>
  </r>
  <r>
    <s v="ESR-54041-053"/>
    <x v="311"/>
    <s v="59771-90302-OF"/>
    <s v="A-L-0.5"/>
    <n v="6"/>
    <s v="Cortney Gibbonson"/>
    <s v="cgibbonsonab@accuweather.com"/>
    <x v="0"/>
    <x v="2"/>
    <s v="L"/>
    <x v="1"/>
    <n v="7.77"/>
    <n v="46.62"/>
    <x v="2"/>
    <x v="1"/>
    <x v="0"/>
  </r>
  <r>
    <s v="OGD-10781-526"/>
    <x v="132"/>
    <s v="16880-78077-FB"/>
    <s v="R-L-0.5"/>
    <n v="6"/>
    <s v="Terri Farra"/>
    <s v="tfarraac@behance.net"/>
    <x v="0"/>
    <x v="0"/>
    <s v="L"/>
    <x v="1"/>
    <n v="7.169999999999999"/>
    <n v="43.019999999999996"/>
    <x v="0"/>
    <x v="1"/>
    <x v="1"/>
  </r>
  <r>
    <s v="FVH-29271-315"/>
    <x v="312"/>
    <s v="74415-50873-FC"/>
    <s v="A-D-0.5"/>
    <n v="3"/>
    <s v="Corney Curme"/>
    <s v=""/>
    <x v="1"/>
    <x v="2"/>
    <s v="D"/>
    <x v="1"/>
    <n v="5.97"/>
    <n v="17.91"/>
    <x v="2"/>
    <x v="2"/>
    <x v="0"/>
  </r>
  <r>
    <s v="BNZ-20544-633"/>
    <x v="313"/>
    <s v="31798-95707-NR"/>
    <s v="L-L-0.5"/>
    <n v="4"/>
    <s v="Gothart Bamfield"/>
    <s v="gbamfieldae@yellowpages.com"/>
    <x v="0"/>
    <x v="3"/>
    <s v="L"/>
    <x v="1"/>
    <n v="9.51"/>
    <n v="38.04"/>
    <x v="3"/>
    <x v="1"/>
    <x v="0"/>
  </r>
  <r>
    <s v="FUX-85791-078"/>
    <x v="156"/>
    <s v="59122-08794-WT"/>
    <s v="A-M-0.2"/>
    <n v="2"/>
    <s v="Waylin Hollingdale"/>
    <s v="whollingdaleaf@about.me"/>
    <x v="0"/>
    <x v="2"/>
    <s v="M"/>
    <x v="3"/>
    <n v="3.375"/>
    <n v="6.75"/>
    <x v="2"/>
    <x v="0"/>
    <x v="0"/>
  </r>
  <r>
    <s v="YXP-20078-116"/>
    <x v="314"/>
    <s v="37238-52421-JJ"/>
    <s v="R-M-0.5"/>
    <n v="1"/>
    <s v="Judd De Leek"/>
    <s v="jdeag@xrea.com"/>
    <x v="0"/>
    <x v="0"/>
    <s v="M"/>
    <x v="1"/>
    <n v="5.97"/>
    <n v="5.97"/>
    <x v="0"/>
    <x v="0"/>
    <x v="0"/>
  </r>
  <r>
    <s v="VQV-59984-866"/>
    <x v="315"/>
    <s v="48854-01899-FN"/>
    <s v="R-D-0.2"/>
    <n v="3"/>
    <s v="Vanya Skullet"/>
    <s v="vskulletah@tinyurl.com"/>
    <x v="1"/>
    <x v="0"/>
    <s v="D"/>
    <x v="3"/>
    <n v="2.6849999999999996"/>
    <n v="8.0549999999999997"/>
    <x v="0"/>
    <x v="2"/>
    <x v="1"/>
  </r>
  <r>
    <s v="JEH-37276-048"/>
    <x v="316"/>
    <s v="80896-38819-DW"/>
    <s v="A-L-0.5"/>
    <n v="3"/>
    <s v="Jany Rudeforth"/>
    <s v="jrudeforthai@wunderground.com"/>
    <x v="1"/>
    <x v="2"/>
    <s v="L"/>
    <x v="1"/>
    <n v="7.77"/>
    <n v="23.31"/>
    <x v="2"/>
    <x v="1"/>
    <x v="0"/>
  </r>
  <r>
    <s v="VYD-28555-589"/>
    <x v="317"/>
    <s v="29814-01459-RC"/>
    <s v="R-L-0.5"/>
    <n v="6"/>
    <s v="Ashbey Tomaszewski"/>
    <s v="atomaszewskiaj@answers.com"/>
    <x v="2"/>
    <x v="0"/>
    <s v="L"/>
    <x v="1"/>
    <n v="7.169999999999999"/>
    <n v="43.019999999999996"/>
    <x v="0"/>
    <x v="1"/>
    <x v="0"/>
  </r>
  <r>
    <s v="WUG-76466-650"/>
    <x v="318"/>
    <s v="43439-94003-DW"/>
    <s v="L-D-0.5"/>
    <n v="3"/>
    <s v="Flynn Antony"/>
    <s v=""/>
    <x v="0"/>
    <x v="3"/>
    <s v="D"/>
    <x v="1"/>
    <n v="7.77"/>
    <n v="23.31"/>
    <x v="3"/>
    <x v="2"/>
    <x v="1"/>
  </r>
  <r>
    <s v="RJV-08261-583"/>
    <x v="182"/>
    <s v="48497-29281-FE"/>
    <s v="A-D-0.2"/>
    <n v="5"/>
    <s v="Pren Bess"/>
    <s v="pbessal@qq.com"/>
    <x v="0"/>
    <x v="2"/>
    <s v="D"/>
    <x v="3"/>
    <n v="2.9849999999999999"/>
    <n v="14.924999999999999"/>
    <x v="2"/>
    <x v="2"/>
    <x v="0"/>
  </r>
  <r>
    <s v="PMR-56062-609"/>
    <x v="319"/>
    <s v="43605-12616-YH"/>
    <s v="E-D-0.5"/>
    <n v="3"/>
    <s v="Elka Windress"/>
    <s v="ewindressam@marketwatch.com"/>
    <x v="0"/>
    <x v="1"/>
    <s v="D"/>
    <x v="1"/>
    <n v="7.29"/>
    <n v="21.87"/>
    <x v="1"/>
    <x v="2"/>
    <x v="1"/>
  </r>
  <r>
    <s v="XLD-12920-505"/>
    <x v="320"/>
    <s v="21907-75962-VB"/>
    <s v="E-L-0.5"/>
    <n v="6"/>
    <s v="Marty Kidstoun"/>
    <s v=""/>
    <x v="0"/>
    <x v="1"/>
    <s v="L"/>
    <x v="1"/>
    <n v="8.91"/>
    <n v="53.46"/>
    <x v="1"/>
    <x v="1"/>
    <x v="0"/>
  </r>
  <r>
    <s v="UBW-50312-037"/>
    <x v="321"/>
    <s v="69503-12127-YD"/>
    <s v="A-L-2.5"/>
    <n v="4"/>
    <s v="Nickey Dimbleby"/>
    <s v=""/>
    <x v="0"/>
    <x v="2"/>
    <s v="L"/>
    <x v="2"/>
    <n v="29.784999999999997"/>
    <n v="119.13999999999999"/>
    <x v="2"/>
    <x v="1"/>
    <x v="1"/>
  </r>
  <r>
    <s v="QAW-05889-019"/>
    <x v="322"/>
    <s v="68810-07329-EU"/>
    <s v="L-M-0.5"/>
    <n v="5"/>
    <s v="Virgil Baumadier"/>
    <s v="vbaumadierap@google.cn"/>
    <x v="0"/>
    <x v="3"/>
    <s v="M"/>
    <x v="1"/>
    <n v="8.73"/>
    <n v="43.650000000000006"/>
    <x v="3"/>
    <x v="0"/>
    <x v="0"/>
  </r>
  <r>
    <s v="EPT-12715-397"/>
    <x v="128"/>
    <s v="08478-75251-OG"/>
    <s v="A-D-0.2"/>
    <n v="6"/>
    <s v="Lenore Messenbird"/>
    <s v=""/>
    <x v="0"/>
    <x v="2"/>
    <s v="D"/>
    <x v="3"/>
    <n v="2.9849999999999999"/>
    <n v="17.91"/>
    <x v="2"/>
    <x v="2"/>
    <x v="0"/>
  </r>
  <r>
    <s v="DHT-93810-053"/>
    <x v="323"/>
    <s v="17005-82030-EA"/>
    <s v="E-L-1"/>
    <n v="5"/>
    <s v="Shirleen Welds"/>
    <s v="sweldsar@wired.com"/>
    <x v="0"/>
    <x v="1"/>
    <s v="L"/>
    <x v="0"/>
    <n v="14.85"/>
    <n v="74.25"/>
    <x v="1"/>
    <x v="1"/>
    <x v="0"/>
  </r>
  <r>
    <s v="DMY-96037-963"/>
    <x v="324"/>
    <s v="42179-95059-DO"/>
    <s v="L-D-0.2"/>
    <n v="3"/>
    <s v="Maisie Sarvar"/>
    <s v="msarvaras@artisteer.com"/>
    <x v="0"/>
    <x v="3"/>
    <s v="D"/>
    <x v="3"/>
    <n v="3.8849999999999998"/>
    <n v="11.654999999999999"/>
    <x v="3"/>
    <x v="2"/>
    <x v="0"/>
  </r>
  <r>
    <s v="MBM-55936-917"/>
    <x v="325"/>
    <s v="55989-39849-WO"/>
    <s v="L-D-0.5"/>
    <n v="3"/>
    <s v="Andrej Havick"/>
    <s v="ahavickat@nsw.gov.au"/>
    <x v="0"/>
    <x v="3"/>
    <s v="D"/>
    <x v="1"/>
    <n v="7.77"/>
    <n v="23.31"/>
    <x v="3"/>
    <x v="2"/>
    <x v="0"/>
  </r>
  <r>
    <s v="TPA-93614-840"/>
    <x v="326"/>
    <s v="28932-49296-TM"/>
    <s v="E-D-0.5"/>
    <n v="2"/>
    <s v="Sloan Diviny"/>
    <s v="sdivinyau@ask.com"/>
    <x v="0"/>
    <x v="1"/>
    <s v="D"/>
    <x v="1"/>
    <n v="7.29"/>
    <n v="14.58"/>
    <x v="1"/>
    <x v="2"/>
    <x v="0"/>
  </r>
  <r>
    <s v="WDM-77521-710"/>
    <x v="327"/>
    <s v="86144-10144-CB"/>
    <s v="A-M-0.5"/>
    <n v="2"/>
    <s v="Itch Norquoy"/>
    <s v="inorquoyav@businessweek.com"/>
    <x v="0"/>
    <x v="2"/>
    <s v="M"/>
    <x v="1"/>
    <n v="6.75"/>
    <n v="13.5"/>
    <x v="2"/>
    <x v="0"/>
    <x v="1"/>
  </r>
  <r>
    <s v="EIP-19142-462"/>
    <x v="328"/>
    <s v="60973-72562-DQ"/>
    <s v="E-L-1"/>
    <n v="6"/>
    <s v="Anson Iddison"/>
    <s v="aiddisonaw@usa.gov"/>
    <x v="0"/>
    <x v="1"/>
    <s v="L"/>
    <x v="0"/>
    <n v="14.85"/>
    <n v="89.1"/>
    <x v="1"/>
    <x v="1"/>
    <x v="1"/>
  </r>
  <r>
    <s v="EIP-19142-462"/>
    <x v="328"/>
    <s v="60973-72562-DQ"/>
    <s v="A-L-0.2"/>
    <n v="1"/>
    <s v="Anson Iddison"/>
    <s v="aiddisonaw@usa.gov"/>
    <x v="0"/>
    <x v="2"/>
    <s v="L"/>
    <x v="3"/>
    <n v="3.8849999999999998"/>
    <n v="3.8849999999999998"/>
    <x v="2"/>
    <x v="1"/>
    <x v="1"/>
  </r>
  <r>
    <s v="ZZL-76364-387"/>
    <x v="128"/>
    <s v="11263-86515-VU"/>
    <s v="R-L-2.5"/>
    <n v="4"/>
    <s v="Randal Longfield"/>
    <s v="rlongfielday@bluehost.com"/>
    <x v="0"/>
    <x v="0"/>
    <s v="L"/>
    <x v="2"/>
    <n v="27.484999999999996"/>
    <n v="109.93999999999998"/>
    <x v="0"/>
    <x v="1"/>
    <x v="1"/>
  </r>
  <r>
    <s v="GMF-18638-786"/>
    <x v="329"/>
    <s v="60004-62976-NI"/>
    <s v="L-D-0.5"/>
    <n v="6"/>
    <s v="Gregorius Kislingbury"/>
    <s v="gkislingburyaz@samsung.com"/>
    <x v="0"/>
    <x v="3"/>
    <s v="D"/>
    <x v="1"/>
    <n v="7.77"/>
    <n v="46.62"/>
    <x v="3"/>
    <x v="2"/>
    <x v="0"/>
  </r>
  <r>
    <s v="TDJ-20844-787"/>
    <x v="330"/>
    <s v="77876-28498-HI"/>
    <s v="A-L-0.5"/>
    <n v="5"/>
    <s v="Xenos Gibbons"/>
    <s v="xgibbonsb0@artisteer.com"/>
    <x v="0"/>
    <x v="2"/>
    <s v="L"/>
    <x v="1"/>
    <n v="7.77"/>
    <n v="38.849999999999994"/>
    <x v="2"/>
    <x v="1"/>
    <x v="1"/>
  </r>
  <r>
    <s v="BWK-39400-446"/>
    <x v="331"/>
    <s v="61302-06948-EH"/>
    <s v="L-D-0.5"/>
    <n v="4"/>
    <s v="Fleur Parres"/>
    <s v="fparresb1@imageshack.us"/>
    <x v="0"/>
    <x v="3"/>
    <s v="D"/>
    <x v="1"/>
    <n v="7.77"/>
    <n v="31.08"/>
    <x v="3"/>
    <x v="2"/>
    <x v="0"/>
  </r>
  <r>
    <s v="LCB-02099-995"/>
    <x v="332"/>
    <s v="06757-96251-UH"/>
    <s v="A-D-0.2"/>
    <n v="6"/>
    <s v="Gran Sibray"/>
    <s v="gsibrayb2@wsj.com"/>
    <x v="0"/>
    <x v="2"/>
    <s v="D"/>
    <x v="3"/>
    <n v="2.9849999999999999"/>
    <n v="17.91"/>
    <x v="2"/>
    <x v="2"/>
    <x v="0"/>
  </r>
  <r>
    <s v="UBA-43678-174"/>
    <x v="333"/>
    <s v="44530-75983-OD"/>
    <s v="E-D-2.5"/>
    <n v="6"/>
    <s v="Ingelbert Hotchkin"/>
    <s v="ihotchkinb3@mit.edu"/>
    <x v="2"/>
    <x v="1"/>
    <s v="D"/>
    <x v="2"/>
    <n v="27.945"/>
    <n v="167.67000000000002"/>
    <x v="1"/>
    <x v="2"/>
    <x v="1"/>
  </r>
  <r>
    <s v="UDH-24280-432"/>
    <x v="334"/>
    <s v="44865-58249-RY"/>
    <s v="L-L-1"/>
    <n v="4"/>
    <s v="Neely Broadberrie"/>
    <s v="nbroadberrieb4@gnu.org"/>
    <x v="0"/>
    <x v="3"/>
    <s v="L"/>
    <x v="0"/>
    <n v="15.85"/>
    <n v="63.4"/>
    <x v="3"/>
    <x v="1"/>
    <x v="1"/>
  </r>
  <r>
    <s v="IDQ-20193-502"/>
    <x v="335"/>
    <s v="36021-61205-DF"/>
    <s v="L-M-0.2"/>
    <n v="2"/>
    <s v="Rutger Pithcock"/>
    <s v="rpithcockb5@yellowbook.com"/>
    <x v="0"/>
    <x v="3"/>
    <s v="M"/>
    <x v="3"/>
    <n v="4.3650000000000002"/>
    <n v="8.73"/>
    <x v="3"/>
    <x v="0"/>
    <x v="0"/>
  </r>
  <r>
    <s v="DJG-14442-608"/>
    <x v="336"/>
    <s v="75716-12782-SS"/>
    <s v="R-D-1"/>
    <n v="3"/>
    <s v="Gale Croysdale"/>
    <s v="gcroysdaleb6@nih.gov"/>
    <x v="0"/>
    <x v="0"/>
    <s v="D"/>
    <x v="0"/>
    <n v="8.9499999999999993"/>
    <n v="26.849999999999998"/>
    <x v="0"/>
    <x v="2"/>
    <x v="0"/>
  </r>
  <r>
    <s v="DWB-61381-370"/>
    <x v="337"/>
    <s v="11812-00461-KH"/>
    <s v="L-L-0.2"/>
    <n v="2"/>
    <s v="Benedetto Gozzett"/>
    <s v="bgozzettb7@github.com"/>
    <x v="0"/>
    <x v="3"/>
    <s v="L"/>
    <x v="3"/>
    <n v="4.7549999999999999"/>
    <n v="9.51"/>
    <x v="3"/>
    <x v="1"/>
    <x v="1"/>
  </r>
  <r>
    <s v="FRD-17347-990"/>
    <x v="80"/>
    <s v="46681-78850-ZW"/>
    <s v="A-D-1"/>
    <n v="4"/>
    <s v="Tania Craggs"/>
    <s v="tcraggsb8@house.gov"/>
    <x v="1"/>
    <x v="2"/>
    <s v="D"/>
    <x v="0"/>
    <n v="9.9499999999999993"/>
    <n v="39.799999999999997"/>
    <x v="2"/>
    <x v="2"/>
    <x v="1"/>
  </r>
  <r>
    <s v="YPP-27450-525"/>
    <x v="338"/>
    <s v="01932-87052-KO"/>
    <s v="E-M-0.5"/>
    <n v="3"/>
    <s v="Leonie Cullrford"/>
    <s v="lcullrfordb9@xing.com"/>
    <x v="0"/>
    <x v="1"/>
    <s v="M"/>
    <x v="1"/>
    <n v="8.25"/>
    <n v="24.75"/>
    <x v="1"/>
    <x v="0"/>
    <x v="0"/>
  </r>
  <r>
    <s v="EFC-39577-424"/>
    <x v="339"/>
    <s v="16046-34805-ZF"/>
    <s v="E-M-1"/>
    <n v="5"/>
    <s v="Auguste Rizon"/>
    <s v="arizonba@xing.com"/>
    <x v="0"/>
    <x v="1"/>
    <s v="M"/>
    <x v="0"/>
    <n v="13.75"/>
    <n v="68.75"/>
    <x v="1"/>
    <x v="0"/>
    <x v="0"/>
  </r>
  <r>
    <s v="LAW-80062-016"/>
    <x v="340"/>
    <s v="34546-70516-LR"/>
    <s v="E-M-0.5"/>
    <n v="6"/>
    <s v="Lorin Guerrazzi"/>
    <s v=""/>
    <x v="1"/>
    <x v="1"/>
    <s v="M"/>
    <x v="1"/>
    <n v="8.25"/>
    <n v="49.5"/>
    <x v="1"/>
    <x v="0"/>
    <x v="1"/>
  </r>
  <r>
    <s v="WKL-27981-758"/>
    <x v="177"/>
    <s v="73699-93557-FZ"/>
    <s v="A-M-2.5"/>
    <n v="2"/>
    <s v="Felice Miell"/>
    <s v="fmiellbc@spiegel.de"/>
    <x v="0"/>
    <x v="2"/>
    <s v="M"/>
    <x v="2"/>
    <n v="25.874999999999996"/>
    <n v="51.749999999999993"/>
    <x v="2"/>
    <x v="0"/>
    <x v="0"/>
  </r>
  <r>
    <s v="VRT-39834-265"/>
    <x v="341"/>
    <s v="86686-37462-CK"/>
    <s v="L-L-1"/>
    <n v="3"/>
    <s v="Hamish Skeech"/>
    <s v=""/>
    <x v="1"/>
    <x v="3"/>
    <s v="L"/>
    <x v="0"/>
    <n v="15.85"/>
    <n v="47.55"/>
    <x v="3"/>
    <x v="1"/>
    <x v="0"/>
  </r>
  <r>
    <s v="QTC-71005-730"/>
    <x v="342"/>
    <s v="14298-02150-KH"/>
    <s v="A-L-0.2"/>
    <n v="4"/>
    <s v="Giordano Lorenzin"/>
    <s v=""/>
    <x v="0"/>
    <x v="2"/>
    <s v="L"/>
    <x v="3"/>
    <n v="3.8849999999999998"/>
    <n v="15.54"/>
    <x v="2"/>
    <x v="1"/>
    <x v="1"/>
  </r>
  <r>
    <s v="TNX-09857-717"/>
    <x v="343"/>
    <s v="48675-07824-HJ"/>
    <s v="L-M-1"/>
    <n v="6"/>
    <s v="Harwilll Bishell"/>
    <s v=""/>
    <x v="0"/>
    <x v="3"/>
    <s v="M"/>
    <x v="0"/>
    <n v="14.55"/>
    <n v="87.300000000000011"/>
    <x v="3"/>
    <x v="0"/>
    <x v="0"/>
  </r>
  <r>
    <s v="JZV-43874-185"/>
    <x v="344"/>
    <s v="18551-80943-YQ"/>
    <s v="A-M-1"/>
    <n v="5"/>
    <s v="Freeland Missenden"/>
    <s v=""/>
    <x v="0"/>
    <x v="2"/>
    <s v="M"/>
    <x v="0"/>
    <n v="11.25"/>
    <n v="56.25"/>
    <x v="2"/>
    <x v="0"/>
    <x v="0"/>
  </r>
  <r>
    <s v="ICF-17486-106"/>
    <x v="47"/>
    <s v="19196-09748-DB"/>
    <s v="L-L-2.5"/>
    <n v="1"/>
    <s v="Waylan Springall"/>
    <s v="wspringallbh@jugem.jp"/>
    <x v="0"/>
    <x v="3"/>
    <s v="L"/>
    <x v="2"/>
    <n v="36.454999999999998"/>
    <n v="36.454999999999998"/>
    <x v="3"/>
    <x v="1"/>
    <x v="0"/>
  </r>
  <r>
    <s v="BMK-49520-383"/>
    <x v="345"/>
    <s v="72233-08665-IP"/>
    <s v="R-L-0.2"/>
    <n v="3"/>
    <s v="Kiri Avramow"/>
    <s v=""/>
    <x v="0"/>
    <x v="0"/>
    <s v="L"/>
    <x v="3"/>
    <n v="3.5849999999999995"/>
    <n v="10.754999999999999"/>
    <x v="0"/>
    <x v="1"/>
    <x v="0"/>
  </r>
  <r>
    <s v="HTS-15020-632"/>
    <x v="169"/>
    <s v="53817-13148-RK"/>
    <s v="R-M-0.2"/>
    <n v="3"/>
    <s v="Gregg Hawkyens"/>
    <s v="ghawkyensbj@census.gov"/>
    <x v="0"/>
    <x v="0"/>
    <s v="M"/>
    <x v="3"/>
    <n v="2.9849999999999999"/>
    <n v="8.9550000000000001"/>
    <x v="0"/>
    <x v="0"/>
    <x v="1"/>
  </r>
  <r>
    <s v="YLE-18247-749"/>
    <x v="346"/>
    <s v="92227-49331-QR"/>
    <s v="A-L-0.5"/>
    <n v="3"/>
    <s v="Reggis Pracy"/>
    <s v=""/>
    <x v="0"/>
    <x v="2"/>
    <s v="L"/>
    <x v="1"/>
    <n v="7.77"/>
    <n v="23.31"/>
    <x v="2"/>
    <x v="1"/>
    <x v="0"/>
  </r>
  <r>
    <s v="KJJ-12573-591"/>
    <x v="347"/>
    <s v="12997-41076-FQ"/>
    <s v="A-L-2.5"/>
    <n v="1"/>
    <s v="Paula Denis"/>
    <s v=""/>
    <x v="0"/>
    <x v="2"/>
    <s v="L"/>
    <x v="2"/>
    <n v="29.784999999999997"/>
    <n v="29.784999999999997"/>
    <x v="2"/>
    <x v="1"/>
    <x v="0"/>
  </r>
  <r>
    <s v="RGU-43561-950"/>
    <x v="348"/>
    <s v="44220-00348-MB"/>
    <s v="A-L-2.5"/>
    <n v="5"/>
    <s v="Broderick McGilvra"/>
    <s v="bmcgilvrabm@so-net.ne.jp"/>
    <x v="0"/>
    <x v="2"/>
    <s v="L"/>
    <x v="2"/>
    <n v="29.784999999999997"/>
    <n v="148.92499999999998"/>
    <x v="2"/>
    <x v="1"/>
    <x v="0"/>
  </r>
  <r>
    <s v="JSN-73975-443"/>
    <x v="349"/>
    <s v="93047-98331-DD"/>
    <s v="L-M-0.5"/>
    <n v="1"/>
    <s v="Annabella Danzey"/>
    <s v="adanzeybn@github.com"/>
    <x v="0"/>
    <x v="3"/>
    <s v="M"/>
    <x v="1"/>
    <n v="8.73"/>
    <n v="8.73"/>
    <x v="3"/>
    <x v="0"/>
    <x v="0"/>
  </r>
  <r>
    <s v="WNR-71736-993"/>
    <x v="350"/>
    <s v="16880-78077-FB"/>
    <s v="L-D-0.5"/>
    <n v="4"/>
    <s v="Terri Farra"/>
    <s v="tfarraac@behance.net"/>
    <x v="0"/>
    <x v="3"/>
    <s v="D"/>
    <x v="1"/>
    <n v="7.77"/>
    <n v="31.08"/>
    <x v="3"/>
    <x v="2"/>
    <x v="1"/>
  </r>
  <r>
    <s v="WNR-71736-993"/>
    <x v="350"/>
    <s v="16880-78077-FB"/>
    <s v="A-D-2.5"/>
    <n v="6"/>
    <s v="Terri Farra"/>
    <s v="tfarraac@behance.net"/>
    <x v="0"/>
    <x v="2"/>
    <s v="D"/>
    <x v="2"/>
    <n v="22.884999999999998"/>
    <n v="137.31"/>
    <x v="2"/>
    <x v="2"/>
    <x v="1"/>
  </r>
  <r>
    <s v="HNI-91338-546"/>
    <x v="54"/>
    <s v="67285-75317-XI"/>
    <s v="A-D-0.5"/>
    <n v="5"/>
    <s v="Nevins Glowacz"/>
    <s v=""/>
    <x v="0"/>
    <x v="2"/>
    <s v="D"/>
    <x v="1"/>
    <n v="5.97"/>
    <n v="29.849999999999998"/>
    <x v="2"/>
    <x v="2"/>
    <x v="1"/>
  </r>
  <r>
    <s v="CYH-53243-218"/>
    <x v="237"/>
    <s v="88167-57964-PH"/>
    <s v="R-M-0.5"/>
    <n v="3"/>
    <s v="Adelice Isabell"/>
    <s v=""/>
    <x v="0"/>
    <x v="0"/>
    <s v="M"/>
    <x v="1"/>
    <n v="5.97"/>
    <n v="17.91"/>
    <x v="0"/>
    <x v="0"/>
    <x v="1"/>
  </r>
  <r>
    <s v="SVD-75407-177"/>
    <x v="351"/>
    <s v="16106-36039-QS"/>
    <s v="E-L-0.5"/>
    <n v="3"/>
    <s v="Yulma Dombrell"/>
    <s v="ydombrellbs@dedecms.com"/>
    <x v="0"/>
    <x v="1"/>
    <s v="L"/>
    <x v="1"/>
    <n v="8.91"/>
    <n v="26.73"/>
    <x v="1"/>
    <x v="1"/>
    <x v="0"/>
  </r>
  <r>
    <s v="NVN-66443-451"/>
    <x v="352"/>
    <s v="98921-82417-GN"/>
    <s v="R-D-1"/>
    <n v="2"/>
    <s v="Alric Darth"/>
    <s v="adarthbt@t.co"/>
    <x v="0"/>
    <x v="0"/>
    <s v="D"/>
    <x v="0"/>
    <n v="8.9499999999999993"/>
    <n v="17.899999999999999"/>
    <x v="0"/>
    <x v="2"/>
    <x v="1"/>
  </r>
  <r>
    <s v="JUA-13580-095"/>
    <x v="102"/>
    <s v="55265-75151-AK"/>
    <s v="R-L-0.2"/>
    <n v="4"/>
    <s v="Manuel Darrigoe"/>
    <s v="mdarrigoebu@hud.gov"/>
    <x v="1"/>
    <x v="0"/>
    <s v="L"/>
    <x v="3"/>
    <n v="3.5849999999999995"/>
    <n v="14.339999999999998"/>
    <x v="0"/>
    <x v="1"/>
    <x v="0"/>
  </r>
  <r>
    <s v="ACY-56225-839"/>
    <x v="353"/>
    <s v="47386-50743-FG"/>
    <s v="A-M-2.5"/>
    <n v="3"/>
    <s v="Kynthia Berick"/>
    <s v=""/>
    <x v="0"/>
    <x v="2"/>
    <s v="M"/>
    <x v="2"/>
    <n v="25.874999999999996"/>
    <n v="77.624999999999986"/>
    <x v="2"/>
    <x v="0"/>
    <x v="0"/>
  </r>
  <r>
    <s v="QBB-07903-622"/>
    <x v="354"/>
    <s v="32622-54551-UC"/>
    <s v="R-L-1"/>
    <n v="5"/>
    <s v="Minetta Ackrill"/>
    <s v="mackrillbw@bandcamp.com"/>
    <x v="0"/>
    <x v="0"/>
    <s v="L"/>
    <x v="0"/>
    <n v="11.95"/>
    <n v="59.75"/>
    <x v="0"/>
    <x v="1"/>
    <x v="1"/>
  </r>
  <r>
    <s v="JLJ-81802-619"/>
    <x v="135"/>
    <s v="16880-78077-FB"/>
    <s v="A-L-1"/>
    <n v="6"/>
    <s v="Terri Farra"/>
    <s v="tfarraac@behance.net"/>
    <x v="0"/>
    <x v="2"/>
    <s v="L"/>
    <x v="0"/>
    <n v="12.95"/>
    <n v="77.699999999999989"/>
    <x v="2"/>
    <x v="1"/>
    <x v="1"/>
  </r>
  <r>
    <s v="HFT-77191-168"/>
    <x v="343"/>
    <s v="48419-02347-XP"/>
    <s v="R-D-0.2"/>
    <n v="2"/>
    <s v="Melosa Kippen"/>
    <s v="mkippenby@dion.ne.jp"/>
    <x v="0"/>
    <x v="0"/>
    <s v="D"/>
    <x v="3"/>
    <n v="2.6849999999999996"/>
    <n v="5.3699999999999992"/>
    <x v="0"/>
    <x v="2"/>
    <x v="0"/>
  </r>
  <r>
    <s v="SZR-35951-530"/>
    <x v="89"/>
    <s v="14121-20527-OJ"/>
    <s v="E-D-2.5"/>
    <n v="3"/>
    <s v="Witty Ranson"/>
    <s v="wransonbz@ted.com"/>
    <x v="1"/>
    <x v="1"/>
    <s v="D"/>
    <x v="2"/>
    <n v="27.945"/>
    <n v="83.835000000000008"/>
    <x v="1"/>
    <x v="2"/>
    <x v="0"/>
  </r>
  <r>
    <s v="IKL-95976-565"/>
    <x v="355"/>
    <s v="53486-73919-BQ"/>
    <s v="A-M-1"/>
    <n v="2"/>
    <s v="Rod Gowdie"/>
    <s v=""/>
    <x v="0"/>
    <x v="2"/>
    <s v="M"/>
    <x v="0"/>
    <n v="11.25"/>
    <n v="22.5"/>
    <x v="2"/>
    <x v="0"/>
    <x v="1"/>
  </r>
  <r>
    <s v="XEY-48929-474"/>
    <x v="204"/>
    <s v="21889-94615-WT"/>
    <s v="L-M-2.5"/>
    <n v="6"/>
    <s v="Lemuel Rignold"/>
    <s v="lrignoldc1@miibeian.gov.cn"/>
    <x v="0"/>
    <x v="3"/>
    <s v="M"/>
    <x v="2"/>
    <n v="33.464999999999996"/>
    <n v="200.78999999999996"/>
    <x v="3"/>
    <x v="0"/>
    <x v="0"/>
  </r>
  <r>
    <s v="SQT-07286-736"/>
    <x v="356"/>
    <s v="87726-16941-QW"/>
    <s v="A-M-1"/>
    <n v="6"/>
    <s v="Nevsa Fields"/>
    <s v=""/>
    <x v="0"/>
    <x v="2"/>
    <s v="M"/>
    <x v="0"/>
    <n v="11.25"/>
    <n v="67.5"/>
    <x v="2"/>
    <x v="0"/>
    <x v="1"/>
  </r>
  <r>
    <s v="QDU-45390-361"/>
    <x v="357"/>
    <s v="03677-09134-BC"/>
    <s v="E-M-0.5"/>
    <n v="1"/>
    <s v="Chance Rowthorn"/>
    <s v="crowthornc3@msn.com"/>
    <x v="0"/>
    <x v="1"/>
    <s v="M"/>
    <x v="1"/>
    <n v="8.25"/>
    <n v="8.25"/>
    <x v="1"/>
    <x v="0"/>
    <x v="1"/>
  </r>
  <r>
    <s v="RUJ-30649-712"/>
    <x v="300"/>
    <s v="93224-71517-WV"/>
    <s v="L-L-0.2"/>
    <n v="2"/>
    <s v="Orly Ryland"/>
    <s v="orylandc4@deviantart.com"/>
    <x v="0"/>
    <x v="3"/>
    <s v="L"/>
    <x v="3"/>
    <n v="4.7549999999999999"/>
    <n v="9.51"/>
    <x v="3"/>
    <x v="1"/>
    <x v="0"/>
  </r>
  <r>
    <s v="WSV-49732-075"/>
    <x v="358"/>
    <s v="76263-95145-GJ"/>
    <s v="L-D-2.5"/>
    <n v="1"/>
    <s v="Willabella Abramski"/>
    <s v=""/>
    <x v="0"/>
    <x v="3"/>
    <s v="D"/>
    <x v="2"/>
    <n v="29.784999999999997"/>
    <n v="29.784999999999997"/>
    <x v="3"/>
    <x v="2"/>
    <x v="1"/>
  </r>
  <r>
    <s v="VJF-46305-323"/>
    <x v="161"/>
    <s v="68555-89840-GZ"/>
    <s v="L-D-0.5"/>
    <n v="2"/>
    <s v="Morgen Seson"/>
    <s v="msesonck@census.gov"/>
    <x v="0"/>
    <x v="3"/>
    <s v="D"/>
    <x v="1"/>
    <n v="7.77"/>
    <n v="15.54"/>
    <x v="3"/>
    <x v="2"/>
    <x v="1"/>
  </r>
  <r>
    <s v="CXD-74176-600"/>
    <x v="129"/>
    <s v="70624-19112-AO"/>
    <s v="E-L-0.5"/>
    <n v="4"/>
    <s v="Chickie Ragless"/>
    <s v="craglessc7@webmd.com"/>
    <x v="1"/>
    <x v="1"/>
    <s v="L"/>
    <x v="1"/>
    <n v="8.91"/>
    <n v="35.64"/>
    <x v="1"/>
    <x v="1"/>
    <x v="1"/>
  </r>
  <r>
    <s v="ADX-50674-975"/>
    <x v="359"/>
    <s v="58916-61837-QH"/>
    <s v="A-M-2.5"/>
    <n v="4"/>
    <s v="Freda Hollows"/>
    <s v="fhollowsc8@blogtalkradio.com"/>
    <x v="0"/>
    <x v="2"/>
    <s v="M"/>
    <x v="2"/>
    <n v="25.874999999999996"/>
    <n v="103.49999999999999"/>
    <x v="2"/>
    <x v="0"/>
    <x v="0"/>
  </r>
  <r>
    <s v="RRP-51647-420"/>
    <x v="360"/>
    <s v="89292-52335-YZ"/>
    <s v="E-D-1"/>
    <n v="3"/>
    <s v="Livy Lathleiff"/>
    <s v="llathleiffc9@nationalgeographic.com"/>
    <x v="1"/>
    <x v="1"/>
    <s v="D"/>
    <x v="0"/>
    <n v="12.15"/>
    <n v="36.450000000000003"/>
    <x v="1"/>
    <x v="2"/>
    <x v="0"/>
  </r>
  <r>
    <s v="PKJ-99134-523"/>
    <x v="361"/>
    <s v="77284-34297-YY"/>
    <s v="R-L-0.5"/>
    <n v="5"/>
    <s v="Koralle Heads"/>
    <s v="kheadsca@jalbum.net"/>
    <x v="0"/>
    <x v="0"/>
    <s v="L"/>
    <x v="1"/>
    <n v="7.169999999999999"/>
    <n v="35.849999999999994"/>
    <x v="0"/>
    <x v="1"/>
    <x v="1"/>
  </r>
  <r>
    <s v="FZQ-29439-457"/>
    <x v="362"/>
    <s v="50449-80974-BZ"/>
    <s v="E-L-0.2"/>
    <n v="5"/>
    <s v="Theo Bowne"/>
    <s v="tbownecb@unicef.org"/>
    <x v="1"/>
    <x v="1"/>
    <s v="L"/>
    <x v="3"/>
    <n v="4.4550000000000001"/>
    <n v="22.274999999999999"/>
    <x v="1"/>
    <x v="1"/>
    <x v="0"/>
  </r>
  <r>
    <s v="USN-68115-161"/>
    <x v="363"/>
    <s v="08120-16183-AW"/>
    <s v="E-M-0.2"/>
    <n v="6"/>
    <s v="Rasia Jacquemard"/>
    <s v="rjacquemardcc@acquirethisname.com"/>
    <x v="1"/>
    <x v="1"/>
    <s v="M"/>
    <x v="3"/>
    <n v="4.125"/>
    <n v="24.75"/>
    <x v="1"/>
    <x v="0"/>
    <x v="1"/>
  </r>
  <r>
    <s v="IXU-20263-532"/>
    <x v="364"/>
    <s v="68044-89277-ML"/>
    <s v="L-M-2.5"/>
    <n v="2"/>
    <s v="Kizzie Warman"/>
    <s v="kwarmancd@printfriendly.com"/>
    <x v="1"/>
    <x v="3"/>
    <s v="M"/>
    <x v="2"/>
    <n v="33.464999999999996"/>
    <n v="66.929999999999993"/>
    <x v="3"/>
    <x v="0"/>
    <x v="0"/>
  </r>
  <r>
    <s v="CBT-15092-420"/>
    <x v="85"/>
    <s v="71364-35210-HS"/>
    <s v="L-M-0.5"/>
    <n v="1"/>
    <s v="Wain Cholomin"/>
    <s v="wcholomince@about.com"/>
    <x v="2"/>
    <x v="3"/>
    <s v="M"/>
    <x v="1"/>
    <n v="8.73"/>
    <n v="8.73"/>
    <x v="3"/>
    <x v="0"/>
    <x v="0"/>
  </r>
  <r>
    <s v="PKQ-46841-696"/>
    <x v="365"/>
    <s v="37177-68797-ON"/>
    <s v="R-M-0.5"/>
    <n v="3"/>
    <s v="Arleen Braidman"/>
    <s v="abraidmancf@census.gov"/>
    <x v="0"/>
    <x v="0"/>
    <s v="M"/>
    <x v="1"/>
    <n v="5.97"/>
    <n v="17.91"/>
    <x v="0"/>
    <x v="0"/>
    <x v="1"/>
  </r>
  <r>
    <s v="XDU-05471-219"/>
    <x v="366"/>
    <s v="60308-06944-GS"/>
    <s v="R-L-0.5"/>
    <n v="1"/>
    <s v="Pru Durban"/>
    <s v="pdurbancg@symantec.com"/>
    <x v="1"/>
    <x v="0"/>
    <s v="L"/>
    <x v="1"/>
    <n v="7.169999999999999"/>
    <n v="7.169999999999999"/>
    <x v="0"/>
    <x v="1"/>
    <x v="1"/>
  </r>
  <r>
    <s v="NID-20149-329"/>
    <x v="367"/>
    <s v="49888-39458-PF"/>
    <s v="R-D-0.2"/>
    <n v="2"/>
    <s v="Antone Harrold"/>
    <s v="aharroldch@miibeian.gov.cn"/>
    <x v="0"/>
    <x v="0"/>
    <s v="D"/>
    <x v="3"/>
    <n v="2.6849999999999996"/>
    <n v="5.3699999999999992"/>
    <x v="0"/>
    <x v="2"/>
    <x v="1"/>
  </r>
  <r>
    <s v="SVU-27222-213"/>
    <x v="142"/>
    <s v="60748-46813-DZ"/>
    <s v="L-L-0.2"/>
    <n v="5"/>
    <s v="Sim Pamphilon"/>
    <s v="spamphilonci@mlb.com"/>
    <x v="1"/>
    <x v="3"/>
    <s v="L"/>
    <x v="3"/>
    <n v="4.7549999999999999"/>
    <n v="23.774999999999999"/>
    <x v="3"/>
    <x v="1"/>
    <x v="1"/>
  </r>
  <r>
    <s v="RWI-84131-848"/>
    <x v="368"/>
    <s v="16385-11286-NX"/>
    <s v="R-D-2.5"/>
    <n v="2"/>
    <s v="Mohandis Spurden"/>
    <s v="mspurdencj@exblog.jp"/>
    <x v="0"/>
    <x v="0"/>
    <s v="D"/>
    <x v="2"/>
    <n v="20.584999999999997"/>
    <n v="41.169999999999995"/>
    <x v="0"/>
    <x v="2"/>
    <x v="0"/>
  </r>
  <r>
    <s v="GUU-40666-525"/>
    <x v="31"/>
    <s v="68555-89840-GZ"/>
    <s v="A-L-0.2"/>
    <n v="3"/>
    <s v="Morgen Seson"/>
    <s v="msesonck@census.gov"/>
    <x v="0"/>
    <x v="2"/>
    <s v="L"/>
    <x v="3"/>
    <n v="3.8849999999999998"/>
    <n v="11.654999999999999"/>
    <x v="2"/>
    <x v="1"/>
    <x v="1"/>
  </r>
  <r>
    <s v="SCN-51395-066"/>
    <x v="369"/>
    <s v="72164-90254-EJ"/>
    <s v="L-L-0.5"/>
    <n v="4"/>
    <s v="Nalani Pirrone"/>
    <s v="npirronecl@weibo.com"/>
    <x v="0"/>
    <x v="3"/>
    <s v="L"/>
    <x v="1"/>
    <n v="9.51"/>
    <n v="38.04"/>
    <x v="3"/>
    <x v="1"/>
    <x v="1"/>
  </r>
  <r>
    <s v="ULA-24644-321"/>
    <x v="370"/>
    <s v="67010-92988-CT"/>
    <s v="R-D-2.5"/>
    <n v="4"/>
    <s v="Reube Cawley"/>
    <s v="rcawleycm@yellowbook.com"/>
    <x v="1"/>
    <x v="0"/>
    <s v="D"/>
    <x v="2"/>
    <n v="20.584999999999997"/>
    <n v="82.339999999999989"/>
    <x v="0"/>
    <x v="2"/>
    <x v="0"/>
  </r>
  <r>
    <s v="EOL-92666-762"/>
    <x v="371"/>
    <s v="15776-91507-GT"/>
    <s v="L-L-0.2"/>
    <n v="2"/>
    <s v="Stan Barribal"/>
    <s v="sbarribalcn@microsoft.com"/>
    <x v="1"/>
    <x v="3"/>
    <s v="L"/>
    <x v="3"/>
    <n v="4.7549999999999999"/>
    <n v="9.51"/>
    <x v="3"/>
    <x v="1"/>
    <x v="0"/>
  </r>
  <r>
    <s v="AJV-18231-334"/>
    <x v="372"/>
    <s v="23473-41001-CD"/>
    <s v="R-D-2.5"/>
    <n v="2"/>
    <s v="Agnes Adamides"/>
    <s v="aadamidesco@bizjournals.com"/>
    <x v="2"/>
    <x v="0"/>
    <s v="D"/>
    <x v="2"/>
    <n v="20.584999999999997"/>
    <n v="41.169999999999995"/>
    <x v="0"/>
    <x v="2"/>
    <x v="1"/>
  </r>
  <r>
    <s v="ZQI-47236-301"/>
    <x v="373"/>
    <s v="23446-47798-ID"/>
    <s v="L-L-0.5"/>
    <n v="5"/>
    <s v="Carmelita Thowes"/>
    <s v="cthowescp@craigslist.org"/>
    <x v="0"/>
    <x v="3"/>
    <s v="L"/>
    <x v="1"/>
    <n v="9.51"/>
    <n v="47.55"/>
    <x v="3"/>
    <x v="1"/>
    <x v="1"/>
  </r>
  <r>
    <s v="ZCR-15721-658"/>
    <x v="374"/>
    <s v="28327-84469-ND"/>
    <s v="A-M-1"/>
    <n v="4"/>
    <s v="Rodolfo Willoway"/>
    <s v="rwillowaycq@admin.ch"/>
    <x v="0"/>
    <x v="2"/>
    <s v="M"/>
    <x v="0"/>
    <n v="11.25"/>
    <n v="45"/>
    <x v="2"/>
    <x v="0"/>
    <x v="1"/>
  </r>
  <r>
    <s v="QEW-47945-682"/>
    <x v="319"/>
    <s v="42466-87067-DT"/>
    <s v="L-L-0.2"/>
    <n v="5"/>
    <s v="Alvis Elwin"/>
    <s v="aelwincr@privacy.gov.au"/>
    <x v="0"/>
    <x v="3"/>
    <s v="L"/>
    <x v="3"/>
    <n v="4.7549999999999999"/>
    <n v="23.774999999999999"/>
    <x v="3"/>
    <x v="1"/>
    <x v="1"/>
  </r>
  <r>
    <s v="PSY-45485-542"/>
    <x v="375"/>
    <s v="62246-99443-HF"/>
    <s v="R-D-0.5"/>
    <n v="3"/>
    <s v="Araldo Bilbrook"/>
    <s v="abilbrookcs@booking.com"/>
    <x v="1"/>
    <x v="0"/>
    <s v="D"/>
    <x v="1"/>
    <n v="5.3699999999999992"/>
    <n v="16.11"/>
    <x v="0"/>
    <x v="2"/>
    <x v="0"/>
  </r>
  <r>
    <s v="BAQ-74241-156"/>
    <x v="376"/>
    <s v="99869-55718-UU"/>
    <s v="R-D-0.2"/>
    <n v="4"/>
    <s v="Ransell McKall"/>
    <s v="rmckallct@sakura.ne.jp"/>
    <x v="2"/>
    <x v="0"/>
    <s v="D"/>
    <x v="3"/>
    <n v="2.6849999999999996"/>
    <n v="10.739999999999998"/>
    <x v="0"/>
    <x v="2"/>
    <x v="0"/>
  </r>
  <r>
    <s v="BVU-77367-451"/>
    <x v="377"/>
    <s v="77421-46059-RY"/>
    <s v="A-D-1"/>
    <n v="5"/>
    <s v="Borg Daile"/>
    <s v="bdailecu@vistaprint.com"/>
    <x v="0"/>
    <x v="2"/>
    <s v="D"/>
    <x v="0"/>
    <n v="9.9499999999999993"/>
    <n v="49.75"/>
    <x v="2"/>
    <x v="2"/>
    <x v="0"/>
  </r>
  <r>
    <s v="TJE-91516-344"/>
    <x v="378"/>
    <s v="49894-06550-OQ"/>
    <s v="E-M-1"/>
    <n v="2"/>
    <s v="Adolphe Treherne"/>
    <s v="atrehernecv@state.tx.us"/>
    <x v="1"/>
    <x v="1"/>
    <s v="M"/>
    <x v="0"/>
    <n v="13.75"/>
    <n v="27.5"/>
    <x v="1"/>
    <x v="0"/>
    <x v="1"/>
  </r>
  <r>
    <s v="LIS-96202-702"/>
    <x v="277"/>
    <s v="72028-63343-SU"/>
    <s v="L-D-2.5"/>
    <n v="4"/>
    <s v="Annetta Brentnall"/>
    <s v="abrentnallcw@biglobe.ne.jp"/>
    <x v="2"/>
    <x v="3"/>
    <s v="D"/>
    <x v="2"/>
    <n v="29.784999999999997"/>
    <n v="119.13999999999999"/>
    <x v="3"/>
    <x v="2"/>
    <x v="1"/>
  </r>
  <r>
    <s v="VIO-27668-766"/>
    <x v="379"/>
    <s v="10074-20104-NN"/>
    <s v="R-D-2.5"/>
    <n v="1"/>
    <s v="Dick Drinkall"/>
    <s v="ddrinkallcx@psu.edu"/>
    <x v="0"/>
    <x v="0"/>
    <s v="D"/>
    <x v="2"/>
    <n v="20.584999999999997"/>
    <n v="20.584999999999997"/>
    <x v="0"/>
    <x v="2"/>
    <x v="0"/>
  </r>
  <r>
    <s v="ZVG-20473-043"/>
    <x v="86"/>
    <s v="71769-10219-IM"/>
    <s v="A-D-0.2"/>
    <n v="3"/>
    <s v="Dagny Kornel"/>
    <s v="dkornelcy@cyberchimps.com"/>
    <x v="0"/>
    <x v="2"/>
    <s v="D"/>
    <x v="3"/>
    <n v="2.9849999999999999"/>
    <n v="8.9550000000000001"/>
    <x v="2"/>
    <x v="2"/>
    <x v="0"/>
  </r>
  <r>
    <s v="KGZ-56395-231"/>
    <x v="380"/>
    <s v="22221-71106-JD"/>
    <s v="A-D-0.5"/>
    <n v="1"/>
    <s v="Rhona Lequeux"/>
    <s v="rlequeuxcz@newyorker.com"/>
    <x v="0"/>
    <x v="2"/>
    <s v="D"/>
    <x v="1"/>
    <n v="5.97"/>
    <n v="5.97"/>
    <x v="2"/>
    <x v="2"/>
    <x v="1"/>
  </r>
  <r>
    <s v="CUU-92244-729"/>
    <x v="381"/>
    <s v="99735-44927-OL"/>
    <s v="E-M-1"/>
    <n v="3"/>
    <s v="Julius Mccaull"/>
    <s v="jmccaulld0@parallels.com"/>
    <x v="0"/>
    <x v="1"/>
    <s v="M"/>
    <x v="0"/>
    <n v="13.75"/>
    <n v="41.25"/>
    <x v="1"/>
    <x v="0"/>
    <x v="0"/>
  </r>
  <r>
    <s v="EHE-94714-312"/>
    <x v="382"/>
    <s v="27132-68907-RC"/>
    <s v="E-L-0.2"/>
    <n v="5"/>
    <s v="Ailey Brash"/>
    <s v="abrashda@plala.or.jp"/>
    <x v="0"/>
    <x v="1"/>
    <s v="L"/>
    <x v="3"/>
    <n v="4.4550000000000001"/>
    <n v="22.274999999999999"/>
    <x v="1"/>
    <x v="1"/>
    <x v="0"/>
  </r>
  <r>
    <s v="RTL-16205-161"/>
    <x v="11"/>
    <s v="90440-62727-HI"/>
    <s v="A-M-0.5"/>
    <n v="1"/>
    <s v="Alberto Hutchinson"/>
    <s v="ahutchinsond2@imgur.com"/>
    <x v="0"/>
    <x v="2"/>
    <s v="M"/>
    <x v="1"/>
    <n v="6.75"/>
    <n v="6.75"/>
    <x v="2"/>
    <x v="0"/>
    <x v="0"/>
  </r>
  <r>
    <s v="GTS-22482-014"/>
    <x v="167"/>
    <s v="36769-16558-SX"/>
    <s v="L-M-2.5"/>
    <n v="4"/>
    <s v="Lamond Gheeraert"/>
    <s v=""/>
    <x v="0"/>
    <x v="3"/>
    <s v="M"/>
    <x v="2"/>
    <n v="33.464999999999996"/>
    <n v="133.85999999999999"/>
    <x v="3"/>
    <x v="0"/>
    <x v="0"/>
  </r>
  <r>
    <s v="DYG-25473-881"/>
    <x v="383"/>
    <s v="10138-31681-SD"/>
    <s v="A-D-0.2"/>
    <n v="2"/>
    <s v="Roxine Drivers"/>
    <s v="rdriversd4@hexun.com"/>
    <x v="0"/>
    <x v="2"/>
    <s v="D"/>
    <x v="3"/>
    <n v="2.9849999999999999"/>
    <n v="5.97"/>
    <x v="2"/>
    <x v="2"/>
    <x v="1"/>
  </r>
  <r>
    <s v="HTR-21838-286"/>
    <x v="18"/>
    <s v="24669-76297-SF"/>
    <s v="A-L-1"/>
    <n v="2"/>
    <s v="Heloise Zeal"/>
    <s v="hzeald5@google.de"/>
    <x v="0"/>
    <x v="2"/>
    <s v="L"/>
    <x v="0"/>
    <n v="12.95"/>
    <n v="25.9"/>
    <x v="2"/>
    <x v="1"/>
    <x v="1"/>
  </r>
  <r>
    <s v="KYG-28296-920"/>
    <x v="84"/>
    <s v="78050-20355-DI"/>
    <s v="E-M-2.5"/>
    <n v="1"/>
    <s v="Granger Smallcombe"/>
    <s v="gsmallcombed6@ucla.edu"/>
    <x v="1"/>
    <x v="1"/>
    <s v="M"/>
    <x v="2"/>
    <n v="31.624999999999996"/>
    <n v="31.624999999999996"/>
    <x v="1"/>
    <x v="0"/>
    <x v="0"/>
  </r>
  <r>
    <s v="NNB-20459-430"/>
    <x v="384"/>
    <s v="79825-17822-UH"/>
    <s v="L-M-0.2"/>
    <n v="2"/>
    <s v="Daryn Dibley"/>
    <s v="ddibleyd7@feedburner.com"/>
    <x v="0"/>
    <x v="3"/>
    <s v="M"/>
    <x v="3"/>
    <n v="4.3650000000000002"/>
    <n v="8.73"/>
    <x v="3"/>
    <x v="0"/>
    <x v="1"/>
  </r>
  <r>
    <s v="FEK-14025-351"/>
    <x v="385"/>
    <s v="03990-21586-MQ"/>
    <s v="E-L-0.2"/>
    <n v="6"/>
    <s v="Gardy Dimitriou"/>
    <s v="gdimitrioud8@chronoengine.com"/>
    <x v="0"/>
    <x v="1"/>
    <s v="L"/>
    <x v="3"/>
    <n v="4.4550000000000001"/>
    <n v="26.73"/>
    <x v="1"/>
    <x v="1"/>
    <x v="0"/>
  </r>
  <r>
    <s v="AWH-16980-469"/>
    <x v="386"/>
    <s v="27493-46921-TZ"/>
    <s v="L-M-0.2"/>
    <n v="6"/>
    <s v="Fanny Flanagan"/>
    <s v="fflanagand9@woothemes.com"/>
    <x v="0"/>
    <x v="3"/>
    <s v="M"/>
    <x v="3"/>
    <n v="4.3650000000000002"/>
    <n v="26.19"/>
    <x v="3"/>
    <x v="0"/>
    <x v="1"/>
  </r>
  <r>
    <s v="ZPW-31329-741"/>
    <x v="387"/>
    <s v="27132-68907-RC"/>
    <s v="R-D-1"/>
    <n v="6"/>
    <s v="Ailey Brash"/>
    <s v="abrashda@plala.or.jp"/>
    <x v="0"/>
    <x v="0"/>
    <s v="D"/>
    <x v="0"/>
    <n v="8.9499999999999993"/>
    <n v="53.699999999999996"/>
    <x v="0"/>
    <x v="2"/>
    <x v="0"/>
  </r>
  <r>
    <s v="ZPW-31329-741"/>
    <x v="387"/>
    <s v="27132-68907-RC"/>
    <s v="E-M-2.5"/>
    <n v="4"/>
    <s v="Ailey Brash"/>
    <s v="abrashda@plala.or.jp"/>
    <x v="0"/>
    <x v="1"/>
    <s v="M"/>
    <x v="2"/>
    <n v="31.624999999999996"/>
    <n v="126.49999999999999"/>
    <x v="1"/>
    <x v="0"/>
    <x v="0"/>
  </r>
  <r>
    <s v="ZPW-31329-741"/>
    <x v="387"/>
    <s v="27132-68907-RC"/>
    <s v="E-M-0.2"/>
    <n v="1"/>
    <s v="Ailey Brash"/>
    <s v="abrashda@plala.or.jp"/>
    <x v="0"/>
    <x v="1"/>
    <s v="M"/>
    <x v="3"/>
    <n v="4.125"/>
    <n v="4.125"/>
    <x v="1"/>
    <x v="0"/>
    <x v="0"/>
  </r>
  <r>
    <s v="UBI-83843-396"/>
    <x v="388"/>
    <s v="58816-74064-TF"/>
    <s v="R-L-1"/>
    <n v="2"/>
    <s v="Nanny Izhakov"/>
    <s v="nizhakovdd@aol.com"/>
    <x v="2"/>
    <x v="0"/>
    <s v="L"/>
    <x v="0"/>
    <n v="11.95"/>
    <n v="23.9"/>
    <x v="0"/>
    <x v="1"/>
    <x v="1"/>
  </r>
  <r>
    <s v="VID-40587-569"/>
    <x v="389"/>
    <s v="09818-59895-EH"/>
    <s v="E-D-2.5"/>
    <n v="5"/>
    <s v="Stanly Keets"/>
    <s v="skeetsde@answers.com"/>
    <x v="0"/>
    <x v="1"/>
    <s v="D"/>
    <x v="2"/>
    <n v="27.945"/>
    <n v="139.72499999999999"/>
    <x v="1"/>
    <x v="2"/>
    <x v="0"/>
  </r>
  <r>
    <s v="KBB-52530-416"/>
    <x v="229"/>
    <s v="06488-46303-IZ"/>
    <s v="L-D-2.5"/>
    <n v="2"/>
    <s v="Orion Dyott"/>
    <s v=""/>
    <x v="0"/>
    <x v="3"/>
    <s v="D"/>
    <x v="2"/>
    <n v="29.784999999999997"/>
    <n v="59.569999999999993"/>
    <x v="3"/>
    <x v="2"/>
    <x v="0"/>
  </r>
  <r>
    <s v="ISJ-48676-420"/>
    <x v="390"/>
    <s v="93046-67561-AY"/>
    <s v="L-L-0.5"/>
    <n v="6"/>
    <s v="Keefer Cake"/>
    <s v="kcakedg@huffingtonpost.com"/>
    <x v="0"/>
    <x v="3"/>
    <s v="L"/>
    <x v="1"/>
    <n v="9.51"/>
    <n v="57.06"/>
    <x v="3"/>
    <x v="1"/>
    <x v="1"/>
  </r>
  <r>
    <s v="MIF-17920-768"/>
    <x v="391"/>
    <s v="68946-40750-LK"/>
    <s v="R-L-0.2"/>
    <n v="6"/>
    <s v="Morna Hansed"/>
    <s v="mhanseddh@instagram.com"/>
    <x v="1"/>
    <x v="0"/>
    <s v="L"/>
    <x v="3"/>
    <n v="3.5849999999999995"/>
    <n v="21.509999999999998"/>
    <x v="0"/>
    <x v="1"/>
    <x v="0"/>
  </r>
  <r>
    <s v="CPX-19312-088"/>
    <x v="117"/>
    <s v="38387-64959-WW"/>
    <s v="L-M-0.5"/>
    <n v="6"/>
    <s v="Franny Kienlein"/>
    <s v="fkienleindi@trellian.com"/>
    <x v="1"/>
    <x v="3"/>
    <s v="M"/>
    <x v="1"/>
    <n v="8.73"/>
    <n v="52.38"/>
    <x v="3"/>
    <x v="0"/>
    <x v="0"/>
  </r>
  <r>
    <s v="RXI-67978-260"/>
    <x v="392"/>
    <s v="48418-60841-CC"/>
    <s v="E-D-1"/>
    <n v="6"/>
    <s v="Klarika Egglestone"/>
    <s v="kegglestonedj@sphinn.com"/>
    <x v="1"/>
    <x v="1"/>
    <s v="D"/>
    <x v="0"/>
    <n v="12.15"/>
    <n v="72.900000000000006"/>
    <x v="1"/>
    <x v="2"/>
    <x v="1"/>
  </r>
  <r>
    <s v="LKE-14821-285"/>
    <x v="393"/>
    <s v="13736-92418-JS"/>
    <s v="R-M-0.2"/>
    <n v="5"/>
    <s v="Becky Semkins"/>
    <s v="bsemkinsdk@unc.edu"/>
    <x v="1"/>
    <x v="0"/>
    <s v="M"/>
    <x v="3"/>
    <n v="2.9849999999999999"/>
    <n v="14.924999999999999"/>
    <x v="0"/>
    <x v="0"/>
    <x v="0"/>
  </r>
  <r>
    <s v="LRK-97117-150"/>
    <x v="394"/>
    <s v="33000-22405-LO"/>
    <s v="L-L-1"/>
    <n v="6"/>
    <s v="Sean Lorenzetti"/>
    <s v="slorenzettidl@is.gd"/>
    <x v="0"/>
    <x v="3"/>
    <s v="L"/>
    <x v="0"/>
    <n v="15.85"/>
    <n v="95.1"/>
    <x v="3"/>
    <x v="1"/>
    <x v="1"/>
  </r>
  <r>
    <s v="IGK-51227-573"/>
    <x v="137"/>
    <s v="46959-60474-LT"/>
    <s v="L-D-0.5"/>
    <n v="2"/>
    <s v="Bob Giannazzi"/>
    <s v="bgiannazzidm@apple.com"/>
    <x v="0"/>
    <x v="3"/>
    <s v="D"/>
    <x v="1"/>
    <n v="7.77"/>
    <n v="15.54"/>
    <x v="3"/>
    <x v="2"/>
    <x v="1"/>
  </r>
  <r>
    <s v="ZAY-43009-775"/>
    <x v="395"/>
    <s v="73431-39823-UP"/>
    <s v="L-D-0.2"/>
    <n v="6"/>
    <s v="Kendra Backshell"/>
    <s v=""/>
    <x v="0"/>
    <x v="3"/>
    <s v="D"/>
    <x v="3"/>
    <n v="3.8849999999999998"/>
    <n v="23.31"/>
    <x v="3"/>
    <x v="2"/>
    <x v="1"/>
  </r>
  <r>
    <s v="EMA-63190-618"/>
    <x v="396"/>
    <s v="90993-98984-JK"/>
    <s v="E-M-0.2"/>
    <n v="1"/>
    <s v="Uriah Lethbrig"/>
    <s v="ulethbrigdo@hc360.com"/>
    <x v="0"/>
    <x v="1"/>
    <s v="M"/>
    <x v="3"/>
    <n v="4.125"/>
    <n v="4.125"/>
    <x v="1"/>
    <x v="0"/>
    <x v="0"/>
  </r>
  <r>
    <s v="FBI-35855-418"/>
    <x v="189"/>
    <s v="06552-04430-AG"/>
    <s v="R-M-0.5"/>
    <n v="6"/>
    <s v="Sky Farnish"/>
    <s v="sfarnishdp@dmoz.org"/>
    <x v="2"/>
    <x v="0"/>
    <s v="M"/>
    <x v="1"/>
    <n v="5.97"/>
    <n v="35.82"/>
    <x v="0"/>
    <x v="0"/>
    <x v="1"/>
  </r>
  <r>
    <s v="TXB-80533-417"/>
    <x v="8"/>
    <s v="54597-57004-QM"/>
    <s v="L-L-1"/>
    <n v="2"/>
    <s v="Felicia Jecock"/>
    <s v="fjecockdq@unicef.org"/>
    <x v="0"/>
    <x v="3"/>
    <s v="L"/>
    <x v="0"/>
    <n v="15.85"/>
    <n v="31.7"/>
    <x v="3"/>
    <x v="1"/>
    <x v="1"/>
  </r>
  <r>
    <s v="MBM-00112-248"/>
    <x v="397"/>
    <s v="50238-24377-ZS"/>
    <s v="L-L-1"/>
    <n v="5"/>
    <s v="Currey MacAllister"/>
    <s v=""/>
    <x v="0"/>
    <x v="3"/>
    <s v="L"/>
    <x v="0"/>
    <n v="15.85"/>
    <n v="79.25"/>
    <x v="3"/>
    <x v="1"/>
    <x v="0"/>
  </r>
  <r>
    <s v="EUO-69145-988"/>
    <x v="398"/>
    <s v="60370-41934-IF"/>
    <s v="E-D-0.2"/>
    <n v="3"/>
    <s v="Hamlen Pallister"/>
    <s v="hpallisterds@ning.com"/>
    <x v="0"/>
    <x v="1"/>
    <s v="D"/>
    <x v="3"/>
    <n v="3.645"/>
    <n v="10.935"/>
    <x v="1"/>
    <x v="2"/>
    <x v="1"/>
  </r>
  <r>
    <s v="GYA-80327-368"/>
    <x v="399"/>
    <s v="06899-54551-EH"/>
    <s v="A-D-1"/>
    <n v="4"/>
    <s v="Chantal Mersh"/>
    <s v="cmershdt@drupal.org"/>
    <x v="1"/>
    <x v="2"/>
    <s v="D"/>
    <x v="0"/>
    <n v="9.9499999999999993"/>
    <n v="39.799999999999997"/>
    <x v="2"/>
    <x v="2"/>
    <x v="1"/>
  </r>
  <r>
    <s v="TNW-41601-420"/>
    <x v="400"/>
    <s v="66458-91190-YC"/>
    <s v="R-M-1"/>
    <n v="5"/>
    <s v="Marja Urion"/>
    <s v="murione5@alexa.com"/>
    <x v="1"/>
    <x v="0"/>
    <s v="M"/>
    <x v="0"/>
    <n v="9.9499999999999993"/>
    <n v="49.75"/>
    <x v="0"/>
    <x v="0"/>
    <x v="0"/>
  </r>
  <r>
    <s v="ALR-62963-723"/>
    <x v="401"/>
    <s v="80463-43913-WZ"/>
    <s v="R-D-0.2"/>
    <n v="3"/>
    <s v="Malynda Purbrick"/>
    <s v=""/>
    <x v="1"/>
    <x v="0"/>
    <s v="D"/>
    <x v="3"/>
    <n v="2.6849999999999996"/>
    <n v="8.0549999999999997"/>
    <x v="0"/>
    <x v="2"/>
    <x v="0"/>
  </r>
  <r>
    <s v="JIG-27636-870"/>
    <x v="402"/>
    <s v="67204-04870-LG"/>
    <s v="R-L-1"/>
    <n v="4"/>
    <s v="Alf Housaman"/>
    <s v=""/>
    <x v="0"/>
    <x v="0"/>
    <s v="L"/>
    <x v="0"/>
    <n v="11.95"/>
    <n v="47.8"/>
    <x v="0"/>
    <x v="1"/>
    <x v="1"/>
  </r>
  <r>
    <s v="CTE-31437-326"/>
    <x v="6"/>
    <s v="22721-63196-UJ"/>
    <s v="R-M-0.2"/>
    <n v="4"/>
    <s v="Gladi Ducker"/>
    <s v="gduckerdx@patch.com"/>
    <x v="2"/>
    <x v="0"/>
    <s v="M"/>
    <x v="3"/>
    <n v="2.9849999999999999"/>
    <n v="11.94"/>
    <x v="0"/>
    <x v="0"/>
    <x v="1"/>
  </r>
  <r>
    <s v="CTE-31437-326"/>
    <x v="6"/>
    <s v="22721-63196-UJ"/>
    <s v="E-M-0.2"/>
    <n v="4"/>
    <s v="Gladi Ducker"/>
    <s v="gduckerdx@patch.com"/>
    <x v="2"/>
    <x v="1"/>
    <s v="M"/>
    <x v="3"/>
    <n v="4.125"/>
    <n v="16.5"/>
    <x v="1"/>
    <x v="0"/>
    <x v="1"/>
  </r>
  <r>
    <s v="CTE-31437-326"/>
    <x v="6"/>
    <s v="22721-63196-UJ"/>
    <s v="L-D-1"/>
    <n v="4"/>
    <s v="Gladi Ducker"/>
    <s v="gduckerdx@patch.com"/>
    <x v="2"/>
    <x v="3"/>
    <s v="D"/>
    <x v="0"/>
    <n v="12.95"/>
    <n v="51.8"/>
    <x v="3"/>
    <x v="2"/>
    <x v="1"/>
  </r>
  <r>
    <s v="CTE-31437-326"/>
    <x v="6"/>
    <s v="22721-63196-UJ"/>
    <s v="L-L-0.2"/>
    <n v="3"/>
    <s v="Gladi Ducker"/>
    <s v="gduckerdx@patch.com"/>
    <x v="2"/>
    <x v="3"/>
    <s v="L"/>
    <x v="3"/>
    <n v="4.7549999999999999"/>
    <n v="14.265000000000001"/>
    <x v="3"/>
    <x v="1"/>
    <x v="1"/>
  </r>
  <r>
    <s v="SLD-63003-334"/>
    <x v="403"/>
    <s v="55515-37571-RS"/>
    <s v="L-M-0.2"/>
    <n v="6"/>
    <s v="Wain Stearley"/>
    <s v="wstearleye1@census.gov"/>
    <x v="0"/>
    <x v="3"/>
    <s v="M"/>
    <x v="3"/>
    <n v="4.3650000000000002"/>
    <n v="26.19"/>
    <x v="3"/>
    <x v="0"/>
    <x v="1"/>
  </r>
  <r>
    <s v="BXN-64230-789"/>
    <x v="404"/>
    <s v="25598-77476-CB"/>
    <s v="A-L-1"/>
    <n v="2"/>
    <s v="Diane-marie Wincer"/>
    <s v="dwincere2@marriott.com"/>
    <x v="0"/>
    <x v="2"/>
    <s v="L"/>
    <x v="0"/>
    <n v="12.95"/>
    <n v="25.9"/>
    <x v="2"/>
    <x v="1"/>
    <x v="0"/>
  </r>
  <r>
    <s v="XEE-37895-169"/>
    <x v="21"/>
    <s v="14888-85625-TM"/>
    <s v="A-L-2.5"/>
    <n v="3"/>
    <s v="Perry Lyfield"/>
    <s v="plyfielde3@baidu.com"/>
    <x v="0"/>
    <x v="2"/>
    <s v="L"/>
    <x v="2"/>
    <n v="29.784999999999997"/>
    <n v="89.35499999999999"/>
    <x v="2"/>
    <x v="1"/>
    <x v="0"/>
  </r>
  <r>
    <s v="ZTX-80764-911"/>
    <x v="239"/>
    <s v="92793-68332-NR"/>
    <s v="L-D-0.5"/>
    <n v="6"/>
    <s v="Heall Perris"/>
    <s v="hperrise4@studiopress.com"/>
    <x v="1"/>
    <x v="3"/>
    <s v="D"/>
    <x v="1"/>
    <n v="7.77"/>
    <n v="46.62"/>
    <x v="3"/>
    <x v="2"/>
    <x v="1"/>
  </r>
  <r>
    <s v="WVT-88135-549"/>
    <x v="405"/>
    <s v="66458-91190-YC"/>
    <s v="A-D-1"/>
    <n v="3"/>
    <s v="Marja Urion"/>
    <s v="murione5@alexa.com"/>
    <x v="1"/>
    <x v="2"/>
    <s v="D"/>
    <x v="0"/>
    <n v="9.9499999999999993"/>
    <n v="29.849999999999998"/>
    <x v="2"/>
    <x v="2"/>
    <x v="0"/>
  </r>
  <r>
    <s v="IPA-94170-889"/>
    <x v="292"/>
    <s v="64439-27325-LG"/>
    <s v="R-L-0.2"/>
    <n v="3"/>
    <s v="Camellia Kid"/>
    <s v="ckide6@narod.ru"/>
    <x v="1"/>
    <x v="0"/>
    <s v="L"/>
    <x v="3"/>
    <n v="3.5849999999999995"/>
    <n v="10.754999999999999"/>
    <x v="0"/>
    <x v="1"/>
    <x v="0"/>
  </r>
  <r>
    <s v="YQL-63755-365"/>
    <x v="117"/>
    <s v="78570-76770-LB"/>
    <s v="A-M-0.2"/>
    <n v="4"/>
    <s v="Carolann Beine"/>
    <s v="cbeinee7@xinhuanet.com"/>
    <x v="0"/>
    <x v="2"/>
    <s v="M"/>
    <x v="3"/>
    <n v="3.375"/>
    <n v="13.5"/>
    <x v="2"/>
    <x v="0"/>
    <x v="0"/>
  </r>
  <r>
    <s v="RKW-81145-984"/>
    <x v="406"/>
    <s v="98661-69719-VI"/>
    <s v="L-L-1"/>
    <n v="3"/>
    <s v="Celia Bakeup"/>
    <s v="cbakeupe8@globo.com"/>
    <x v="0"/>
    <x v="3"/>
    <s v="L"/>
    <x v="0"/>
    <n v="15.85"/>
    <n v="47.55"/>
    <x v="3"/>
    <x v="1"/>
    <x v="1"/>
  </r>
  <r>
    <s v="MBT-23379-866"/>
    <x v="407"/>
    <s v="82990-92703-IX"/>
    <s v="L-L-1"/>
    <n v="5"/>
    <s v="Nataniel Helkin"/>
    <s v="nhelkine9@example.com"/>
    <x v="0"/>
    <x v="3"/>
    <s v="L"/>
    <x v="0"/>
    <n v="15.85"/>
    <n v="79.25"/>
    <x v="3"/>
    <x v="1"/>
    <x v="1"/>
  </r>
  <r>
    <s v="GEJ-39834-935"/>
    <x v="408"/>
    <s v="49412-86877-VY"/>
    <s v="L-M-0.2"/>
    <n v="6"/>
    <s v="Pippo Witherington"/>
    <s v="pwitheringtonea@networkadvertising.org"/>
    <x v="0"/>
    <x v="3"/>
    <s v="M"/>
    <x v="3"/>
    <n v="4.3650000000000002"/>
    <n v="26.19"/>
    <x v="3"/>
    <x v="0"/>
    <x v="0"/>
  </r>
  <r>
    <s v="KRW-91640-596"/>
    <x v="409"/>
    <s v="70879-00984-FJ"/>
    <s v="R-L-0.5"/>
    <n v="3"/>
    <s v="Tildie Tilzey"/>
    <s v="ttilzeyeb@hostgator.com"/>
    <x v="0"/>
    <x v="0"/>
    <s v="L"/>
    <x v="1"/>
    <n v="7.169999999999999"/>
    <n v="21.509999999999998"/>
    <x v="0"/>
    <x v="1"/>
    <x v="1"/>
  </r>
  <r>
    <s v="AOT-70449-651"/>
    <x v="410"/>
    <s v="53414-73391-CR"/>
    <s v="R-D-2.5"/>
    <n v="5"/>
    <s v="Cindra Burling"/>
    <s v=""/>
    <x v="0"/>
    <x v="0"/>
    <s v="D"/>
    <x v="2"/>
    <n v="20.584999999999997"/>
    <n v="102.92499999999998"/>
    <x v="0"/>
    <x v="2"/>
    <x v="0"/>
  </r>
  <r>
    <s v="DGC-21813-731"/>
    <x v="127"/>
    <s v="43606-83072-OA"/>
    <s v="L-D-0.2"/>
    <n v="2"/>
    <s v="Channa Belamy"/>
    <s v=""/>
    <x v="0"/>
    <x v="3"/>
    <s v="D"/>
    <x v="3"/>
    <n v="3.8849999999999998"/>
    <n v="7.77"/>
    <x v="3"/>
    <x v="2"/>
    <x v="1"/>
  </r>
  <r>
    <s v="JBE-92943-643"/>
    <x v="411"/>
    <s v="84466-22864-CE"/>
    <s v="E-D-2.5"/>
    <n v="5"/>
    <s v="Karl Imorts"/>
    <s v="kimortsee@alexa.com"/>
    <x v="0"/>
    <x v="1"/>
    <s v="D"/>
    <x v="2"/>
    <n v="27.945"/>
    <n v="139.72499999999999"/>
    <x v="1"/>
    <x v="2"/>
    <x v="1"/>
  </r>
  <r>
    <s v="ZIL-34948-499"/>
    <x v="112"/>
    <s v="66458-91190-YC"/>
    <s v="A-D-0.5"/>
    <n v="2"/>
    <s v="Marja Urion"/>
    <s v="murione5@alexa.com"/>
    <x v="1"/>
    <x v="2"/>
    <s v="D"/>
    <x v="1"/>
    <n v="5.97"/>
    <n v="11.94"/>
    <x v="2"/>
    <x v="2"/>
    <x v="0"/>
  </r>
  <r>
    <s v="JSU-23781-256"/>
    <x v="412"/>
    <s v="76499-89100-JQ"/>
    <s v="L-D-0.2"/>
    <n v="1"/>
    <s v="Mag Armistead"/>
    <s v="marmisteadeg@blogtalkradio.com"/>
    <x v="0"/>
    <x v="3"/>
    <s v="D"/>
    <x v="3"/>
    <n v="3.8849999999999998"/>
    <n v="3.8849999999999998"/>
    <x v="3"/>
    <x v="2"/>
    <x v="1"/>
  </r>
  <r>
    <s v="JSU-23781-256"/>
    <x v="412"/>
    <s v="76499-89100-JQ"/>
    <s v="R-M-1"/>
    <n v="4"/>
    <s v="Mag Armistead"/>
    <s v="marmisteadeg@blogtalkradio.com"/>
    <x v="0"/>
    <x v="0"/>
    <s v="M"/>
    <x v="0"/>
    <n v="9.9499999999999993"/>
    <n v="39.799999999999997"/>
    <x v="0"/>
    <x v="0"/>
    <x v="1"/>
  </r>
  <r>
    <s v="VPX-44956-367"/>
    <x v="413"/>
    <s v="39582-35773-ZJ"/>
    <s v="R-M-0.5"/>
    <n v="5"/>
    <s v="Vasili Upstone"/>
    <s v="vupstoneei@google.pl"/>
    <x v="0"/>
    <x v="0"/>
    <s v="M"/>
    <x v="1"/>
    <n v="5.97"/>
    <n v="29.849999999999998"/>
    <x v="0"/>
    <x v="0"/>
    <x v="1"/>
  </r>
  <r>
    <s v="VTB-46451-959"/>
    <x v="414"/>
    <s v="66240-46962-IO"/>
    <s v="L-D-2.5"/>
    <n v="1"/>
    <s v="Berty Beelby"/>
    <s v="bbeelbyej@rediff.com"/>
    <x v="1"/>
    <x v="3"/>
    <s v="D"/>
    <x v="2"/>
    <n v="29.784999999999997"/>
    <n v="29.784999999999997"/>
    <x v="3"/>
    <x v="2"/>
    <x v="1"/>
  </r>
  <r>
    <s v="DNZ-11665-950"/>
    <x v="415"/>
    <s v="10637-45522-ID"/>
    <s v="L-L-2.5"/>
    <n v="2"/>
    <s v="Erny Stenyng"/>
    <s v=""/>
    <x v="0"/>
    <x v="3"/>
    <s v="L"/>
    <x v="2"/>
    <n v="36.454999999999998"/>
    <n v="72.91"/>
    <x v="3"/>
    <x v="1"/>
    <x v="1"/>
  </r>
  <r>
    <s v="ITR-54735-364"/>
    <x v="416"/>
    <s v="92599-58687-CS"/>
    <s v="R-D-0.2"/>
    <n v="5"/>
    <s v="Edin Yantsurev"/>
    <s v=""/>
    <x v="0"/>
    <x v="0"/>
    <s v="D"/>
    <x v="3"/>
    <n v="2.6849999999999996"/>
    <n v="13.424999999999997"/>
    <x v="0"/>
    <x v="2"/>
    <x v="0"/>
  </r>
  <r>
    <s v="YDS-02797-307"/>
    <x v="417"/>
    <s v="06058-48844-PI"/>
    <s v="E-M-2.5"/>
    <n v="4"/>
    <s v="Webb Speechly"/>
    <s v="wspeechlyem@amazon.com"/>
    <x v="0"/>
    <x v="1"/>
    <s v="M"/>
    <x v="2"/>
    <n v="31.624999999999996"/>
    <n v="126.49999999999999"/>
    <x v="1"/>
    <x v="0"/>
    <x v="0"/>
  </r>
  <r>
    <s v="BPG-68988-842"/>
    <x v="418"/>
    <s v="53631-24432-SY"/>
    <s v="E-M-0.5"/>
    <n v="5"/>
    <s v="Irvine Phillpot"/>
    <s v="iphillpoten@buzzfeed.com"/>
    <x v="2"/>
    <x v="1"/>
    <s v="M"/>
    <x v="1"/>
    <n v="8.25"/>
    <n v="41.25"/>
    <x v="1"/>
    <x v="0"/>
    <x v="1"/>
  </r>
  <r>
    <s v="XZG-51938-658"/>
    <x v="419"/>
    <s v="18275-73980-KL"/>
    <s v="E-L-0.5"/>
    <n v="6"/>
    <s v="Lem Pennacci"/>
    <s v="lpennaccieo@statcounter.com"/>
    <x v="0"/>
    <x v="1"/>
    <s v="L"/>
    <x v="1"/>
    <n v="8.91"/>
    <n v="53.46"/>
    <x v="1"/>
    <x v="1"/>
    <x v="1"/>
  </r>
  <r>
    <s v="KAR-24978-271"/>
    <x v="420"/>
    <s v="23187-65750-HZ"/>
    <s v="R-M-1"/>
    <n v="6"/>
    <s v="Starr Arpin"/>
    <s v="sarpinep@moonfruit.com"/>
    <x v="0"/>
    <x v="0"/>
    <s v="M"/>
    <x v="0"/>
    <n v="9.9499999999999993"/>
    <n v="59.699999999999996"/>
    <x v="0"/>
    <x v="0"/>
    <x v="1"/>
  </r>
  <r>
    <s v="FQK-28730-361"/>
    <x v="421"/>
    <s v="22725-79522-GP"/>
    <s v="R-M-1"/>
    <n v="6"/>
    <s v="Donny Fries"/>
    <s v="dfrieseq@cargocollective.com"/>
    <x v="0"/>
    <x v="0"/>
    <s v="M"/>
    <x v="0"/>
    <n v="9.9499999999999993"/>
    <n v="59.699999999999996"/>
    <x v="0"/>
    <x v="0"/>
    <x v="1"/>
  </r>
  <r>
    <s v="BGB-67996-089"/>
    <x v="422"/>
    <s v="06279-72603-JE"/>
    <s v="R-D-1"/>
    <n v="5"/>
    <s v="Rana Sharer"/>
    <s v="rsharerer@flavors.me"/>
    <x v="0"/>
    <x v="0"/>
    <s v="D"/>
    <x v="0"/>
    <n v="8.9499999999999993"/>
    <n v="44.75"/>
    <x v="0"/>
    <x v="2"/>
    <x v="1"/>
  </r>
  <r>
    <s v="XMC-20620-809"/>
    <x v="423"/>
    <s v="83543-79246-ON"/>
    <s v="E-M-0.5"/>
    <n v="2"/>
    <s v="Nannie Naseby"/>
    <s v="nnasebyes@umich.edu"/>
    <x v="0"/>
    <x v="1"/>
    <s v="M"/>
    <x v="1"/>
    <n v="8.25"/>
    <n v="16.5"/>
    <x v="1"/>
    <x v="0"/>
    <x v="0"/>
  </r>
  <r>
    <s v="ZSO-58292-191"/>
    <x v="109"/>
    <s v="66794-66795-VW"/>
    <s v="R-D-0.5"/>
    <n v="4"/>
    <s v="Rea Offell"/>
    <s v=""/>
    <x v="0"/>
    <x v="0"/>
    <s v="D"/>
    <x v="1"/>
    <n v="5.3699999999999992"/>
    <n v="21.479999999999997"/>
    <x v="0"/>
    <x v="2"/>
    <x v="1"/>
  </r>
  <r>
    <s v="LWJ-06793-303"/>
    <x v="204"/>
    <s v="95424-67020-AP"/>
    <s v="R-M-2.5"/>
    <n v="2"/>
    <s v="Kris O'Cullen"/>
    <s v="koculleneu@ca.gov"/>
    <x v="1"/>
    <x v="0"/>
    <s v="M"/>
    <x v="2"/>
    <n v="22.884999999999998"/>
    <n v="45.769999999999996"/>
    <x v="0"/>
    <x v="0"/>
    <x v="0"/>
  </r>
  <r>
    <s v="FLM-82229-989"/>
    <x v="424"/>
    <s v="73017-69644-MS"/>
    <s v="L-L-0.2"/>
    <n v="2"/>
    <s v="Timoteo Glisane"/>
    <s v=""/>
    <x v="1"/>
    <x v="3"/>
    <s v="L"/>
    <x v="3"/>
    <n v="4.7549999999999999"/>
    <n v="9.51"/>
    <x v="3"/>
    <x v="1"/>
    <x v="1"/>
  </r>
  <r>
    <s v="CPV-90280-133"/>
    <x v="13"/>
    <s v="66458-91190-YC"/>
    <s v="R-D-0.2"/>
    <n v="3"/>
    <s v="Marja Urion"/>
    <s v="murione5@alexa.com"/>
    <x v="1"/>
    <x v="0"/>
    <s v="D"/>
    <x v="3"/>
    <n v="2.6849999999999996"/>
    <n v="8.0549999999999997"/>
    <x v="0"/>
    <x v="2"/>
    <x v="0"/>
  </r>
  <r>
    <s v="OGW-60685-912"/>
    <x v="224"/>
    <s v="67423-10113-LM"/>
    <s v="E-D-2.5"/>
    <n v="4"/>
    <s v="Hildegarde Brangan"/>
    <s v="hbranganex@woothemes.com"/>
    <x v="0"/>
    <x v="1"/>
    <s v="D"/>
    <x v="2"/>
    <n v="27.945"/>
    <n v="111.78"/>
    <x v="1"/>
    <x v="2"/>
    <x v="0"/>
  </r>
  <r>
    <s v="DEC-11160-362"/>
    <x v="220"/>
    <s v="48582-05061-RY"/>
    <s v="R-D-0.2"/>
    <n v="4"/>
    <s v="Amii Gallyon"/>
    <s v="agallyoney@engadget.com"/>
    <x v="0"/>
    <x v="0"/>
    <s v="D"/>
    <x v="3"/>
    <n v="2.6849999999999996"/>
    <n v="10.739999999999998"/>
    <x v="0"/>
    <x v="2"/>
    <x v="0"/>
  </r>
  <r>
    <s v="WCT-07869-499"/>
    <x v="91"/>
    <s v="32031-49093-KE"/>
    <s v="R-D-0.5"/>
    <n v="5"/>
    <s v="Birgit Domange"/>
    <s v="bdomangeez@yahoo.co.jp"/>
    <x v="0"/>
    <x v="0"/>
    <s v="D"/>
    <x v="1"/>
    <n v="5.3699999999999992"/>
    <n v="26.849999999999994"/>
    <x v="0"/>
    <x v="2"/>
    <x v="1"/>
  </r>
  <r>
    <s v="FHD-89872-325"/>
    <x v="425"/>
    <s v="31715-98714-OO"/>
    <s v="L-L-1"/>
    <n v="4"/>
    <s v="Killian Osler"/>
    <s v="koslerf0@gmpg.org"/>
    <x v="0"/>
    <x v="3"/>
    <s v="L"/>
    <x v="0"/>
    <n v="15.85"/>
    <n v="63.4"/>
    <x v="3"/>
    <x v="1"/>
    <x v="0"/>
  </r>
  <r>
    <s v="AZF-45991-584"/>
    <x v="426"/>
    <s v="73759-17258-KA"/>
    <s v="A-D-2.5"/>
    <n v="1"/>
    <s v="Lora Dukes"/>
    <s v=""/>
    <x v="1"/>
    <x v="2"/>
    <s v="D"/>
    <x v="2"/>
    <n v="22.884999999999998"/>
    <n v="22.884999999999998"/>
    <x v="2"/>
    <x v="2"/>
    <x v="0"/>
  </r>
  <r>
    <s v="MDG-14481-513"/>
    <x v="427"/>
    <s v="64897-79178-MH"/>
    <s v="A-M-2.5"/>
    <n v="4"/>
    <s v="Zack Pellett"/>
    <s v="zpellettf2@dailymotion.com"/>
    <x v="0"/>
    <x v="2"/>
    <s v="M"/>
    <x v="2"/>
    <n v="25.874999999999996"/>
    <n v="103.49999999999999"/>
    <x v="2"/>
    <x v="0"/>
    <x v="1"/>
  </r>
  <r>
    <s v="OFN-49424-848"/>
    <x v="428"/>
    <s v="73346-85564-JB"/>
    <s v="R-L-2.5"/>
    <n v="2"/>
    <s v="Ilaire Sprakes"/>
    <s v="isprakesf3@spiegel.de"/>
    <x v="0"/>
    <x v="0"/>
    <s v="L"/>
    <x v="2"/>
    <n v="27.484999999999996"/>
    <n v="54.969999999999992"/>
    <x v="0"/>
    <x v="1"/>
    <x v="1"/>
  </r>
  <r>
    <s v="NFA-03411-746"/>
    <x v="383"/>
    <s v="07476-13102-NJ"/>
    <s v="A-L-0.5"/>
    <n v="2"/>
    <s v="Heda Fromant"/>
    <s v="hfromantf4@ucsd.edu"/>
    <x v="0"/>
    <x v="2"/>
    <s v="L"/>
    <x v="1"/>
    <n v="7.77"/>
    <n v="15.54"/>
    <x v="2"/>
    <x v="1"/>
    <x v="1"/>
  </r>
  <r>
    <s v="CYM-74988-450"/>
    <x v="156"/>
    <s v="87223-37422-SK"/>
    <s v="L-D-0.2"/>
    <n v="4"/>
    <s v="Rufus Flear"/>
    <s v="rflearf5@artisteer.com"/>
    <x v="2"/>
    <x v="3"/>
    <s v="D"/>
    <x v="3"/>
    <n v="3.8849999999999998"/>
    <n v="15.54"/>
    <x v="3"/>
    <x v="2"/>
    <x v="1"/>
  </r>
  <r>
    <s v="WTV-24996-658"/>
    <x v="429"/>
    <s v="57837-15577-YK"/>
    <s v="E-D-2.5"/>
    <n v="3"/>
    <s v="Dom Milella"/>
    <s v=""/>
    <x v="1"/>
    <x v="1"/>
    <s v="D"/>
    <x v="2"/>
    <n v="27.945"/>
    <n v="83.835000000000008"/>
    <x v="1"/>
    <x v="2"/>
    <x v="1"/>
  </r>
  <r>
    <s v="DSL-69915-544"/>
    <x v="103"/>
    <s v="10142-55267-YO"/>
    <s v="R-L-0.2"/>
    <n v="3"/>
    <s v="Wilek Lightollers"/>
    <s v="wlightollersf9@baidu.com"/>
    <x v="0"/>
    <x v="0"/>
    <s v="L"/>
    <x v="3"/>
    <n v="3.5849999999999995"/>
    <n v="10.754999999999999"/>
    <x v="0"/>
    <x v="1"/>
    <x v="0"/>
  </r>
  <r>
    <s v="NBT-35757-542"/>
    <x v="361"/>
    <s v="73647-66148-VM"/>
    <s v="E-L-0.2"/>
    <n v="3"/>
    <s v="Bette-ann Munden"/>
    <s v="bmundenf8@elpais.com"/>
    <x v="0"/>
    <x v="1"/>
    <s v="L"/>
    <x v="3"/>
    <n v="4.4550000000000001"/>
    <n v="13.365"/>
    <x v="1"/>
    <x v="1"/>
    <x v="0"/>
  </r>
  <r>
    <s v="OYU-25085-528"/>
    <x v="120"/>
    <s v="10142-55267-YO"/>
    <s v="E-L-0.2"/>
    <n v="4"/>
    <s v="Wilek Lightollers"/>
    <s v="wlightollersf9@baidu.com"/>
    <x v="0"/>
    <x v="1"/>
    <s v="L"/>
    <x v="3"/>
    <n v="4.4550000000000001"/>
    <n v="17.82"/>
    <x v="1"/>
    <x v="1"/>
    <x v="0"/>
  </r>
  <r>
    <s v="XCG-07109-195"/>
    <x v="430"/>
    <s v="92976-19453-DT"/>
    <s v="L-D-0.2"/>
    <n v="6"/>
    <s v="Nick Brakespear"/>
    <s v="nbrakespearfa@rediff.com"/>
    <x v="0"/>
    <x v="3"/>
    <s v="D"/>
    <x v="3"/>
    <n v="3.8849999999999998"/>
    <n v="23.31"/>
    <x v="3"/>
    <x v="2"/>
    <x v="0"/>
  </r>
  <r>
    <s v="YZA-25234-630"/>
    <x v="125"/>
    <s v="89757-51438-HX"/>
    <s v="E-D-0.2"/>
    <n v="2"/>
    <s v="Malynda Glawsop"/>
    <s v="mglawsopfb@reverbnation.com"/>
    <x v="0"/>
    <x v="1"/>
    <s v="D"/>
    <x v="3"/>
    <n v="3.645"/>
    <n v="7.29"/>
    <x v="1"/>
    <x v="2"/>
    <x v="1"/>
  </r>
  <r>
    <s v="OKU-29966-417"/>
    <x v="431"/>
    <s v="76192-13390-HZ"/>
    <s v="E-L-0.2"/>
    <n v="4"/>
    <s v="Granville Alberts"/>
    <s v="galbertsfc@etsy.com"/>
    <x v="2"/>
    <x v="1"/>
    <s v="L"/>
    <x v="3"/>
    <n v="4.4550000000000001"/>
    <n v="17.82"/>
    <x v="1"/>
    <x v="1"/>
    <x v="0"/>
  </r>
  <r>
    <s v="MEX-29350-659"/>
    <x v="40"/>
    <s v="02009-87294-SY"/>
    <s v="E-M-1"/>
    <n v="5"/>
    <s v="Vasily Polglase"/>
    <s v="vpolglasefd@about.me"/>
    <x v="0"/>
    <x v="1"/>
    <s v="M"/>
    <x v="0"/>
    <n v="13.75"/>
    <n v="68.75"/>
    <x v="1"/>
    <x v="0"/>
    <x v="1"/>
  </r>
  <r>
    <s v="NOY-99738-977"/>
    <x v="432"/>
    <s v="82872-34456-LJ"/>
    <s v="R-L-2.5"/>
    <n v="2"/>
    <s v="Madelaine Sharples"/>
    <s v=""/>
    <x v="2"/>
    <x v="0"/>
    <s v="L"/>
    <x v="2"/>
    <n v="27.484999999999996"/>
    <n v="54.969999999999992"/>
    <x v="0"/>
    <x v="1"/>
    <x v="0"/>
  </r>
  <r>
    <s v="TCR-01064-030"/>
    <x v="254"/>
    <s v="13181-04387-LI"/>
    <s v="E-M-1"/>
    <n v="6"/>
    <s v="Sigfrid Busch"/>
    <s v="sbuschff@so-net.ne.jp"/>
    <x v="1"/>
    <x v="1"/>
    <s v="M"/>
    <x v="0"/>
    <n v="13.75"/>
    <n v="82.5"/>
    <x v="1"/>
    <x v="0"/>
    <x v="1"/>
  </r>
  <r>
    <s v="YUL-42750-776"/>
    <x v="219"/>
    <s v="24845-36117-TI"/>
    <s v="L-M-0.2"/>
    <n v="2"/>
    <s v="Cissiee Raisbeck"/>
    <s v="craisbeckfg@webnode.com"/>
    <x v="0"/>
    <x v="3"/>
    <s v="M"/>
    <x v="3"/>
    <n v="4.3650000000000002"/>
    <n v="8.73"/>
    <x v="3"/>
    <x v="0"/>
    <x v="0"/>
  </r>
  <r>
    <s v="XQJ-86887-506"/>
    <x v="433"/>
    <s v="66458-91190-YC"/>
    <s v="E-L-1"/>
    <n v="4"/>
    <s v="Marja Urion"/>
    <s v="murione5@alexa.com"/>
    <x v="1"/>
    <x v="1"/>
    <s v="L"/>
    <x v="0"/>
    <n v="14.85"/>
    <n v="59.4"/>
    <x v="1"/>
    <x v="1"/>
    <x v="0"/>
  </r>
  <r>
    <s v="CUN-90044-279"/>
    <x v="434"/>
    <s v="86646-65810-TD"/>
    <s v="L-D-0.2"/>
    <n v="4"/>
    <s v="Kenton Wetherick"/>
    <s v=""/>
    <x v="0"/>
    <x v="3"/>
    <s v="D"/>
    <x v="3"/>
    <n v="3.8849999999999998"/>
    <n v="15.54"/>
    <x v="3"/>
    <x v="2"/>
    <x v="0"/>
  </r>
  <r>
    <s v="ICC-73030-502"/>
    <x v="435"/>
    <s v="59480-02795-IU"/>
    <s v="A-L-1"/>
    <n v="3"/>
    <s v="Reamonn Aynold"/>
    <s v="raynoldfj@ustream.tv"/>
    <x v="0"/>
    <x v="2"/>
    <s v="L"/>
    <x v="0"/>
    <n v="12.95"/>
    <n v="38.849999999999994"/>
    <x v="2"/>
    <x v="1"/>
    <x v="0"/>
  </r>
  <r>
    <s v="ADP-04506-084"/>
    <x v="436"/>
    <s v="61809-87758-LJ"/>
    <s v="E-M-2.5"/>
    <n v="6"/>
    <s v="Hatty Dovydenas"/>
    <s v=""/>
    <x v="0"/>
    <x v="1"/>
    <s v="M"/>
    <x v="2"/>
    <n v="31.624999999999996"/>
    <n v="189.74999999999997"/>
    <x v="1"/>
    <x v="0"/>
    <x v="0"/>
  </r>
  <r>
    <s v="PNU-22150-408"/>
    <x v="437"/>
    <s v="77408-43873-RS"/>
    <s v="A-D-0.2"/>
    <n v="6"/>
    <s v="Nathaniel Bloxland"/>
    <s v=""/>
    <x v="1"/>
    <x v="2"/>
    <s v="D"/>
    <x v="3"/>
    <n v="2.9849999999999999"/>
    <n v="17.91"/>
    <x v="2"/>
    <x v="2"/>
    <x v="0"/>
  </r>
  <r>
    <s v="VSQ-07182-513"/>
    <x v="438"/>
    <s v="18366-65239-WF"/>
    <s v="L-L-0.2"/>
    <n v="6"/>
    <s v="Brendan Grece"/>
    <s v="bgrecefm@naver.com"/>
    <x v="2"/>
    <x v="3"/>
    <s v="L"/>
    <x v="3"/>
    <n v="4.7549999999999999"/>
    <n v="28.53"/>
    <x v="3"/>
    <x v="1"/>
    <x v="1"/>
  </r>
  <r>
    <s v="SPF-31673-217"/>
    <x v="439"/>
    <s v="19485-98072-PS"/>
    <s v="E-M-1"/>
    <n v="6"/>
    <s v="Don Flintiff"/>
    <s v="dflintiffg1@e-recht24.de"/>
    <x v="2"/>
    <x v="1"/>
    <s v="M"/>
    <x v="0"/>
    <n v="13.75"/>
    <n v="82.5"/>
    <x v="1"/>
    <x v="0"/>
    <x v="1"/>
  </r>
  <r>
    <s v="NEX-63825-598"/>
    <x v="175"/>
    <s v="72072-33025-SD"/>
    <s v="R-L-0.5"/>
    <n v="2"/>
    <s v="Abbe Thys"/>
    <s v="athysfo@cdc.gov"/>
    <x v="0"/>
    <x v="0"/>
    <s v="L"/>
    <x v="1"/>
    <n v="7.169999999999999"/>
    <n v="14.339999999999998"/>
    <x v="0"/>
    <x v="1"/>
    <x v="1"/>
  </r>
  <r>
    <s v="XPG-66112-335"/>
    <x v="440"/>
    <s v="58118-22461-GC"/>
    <s v="R-D-2.5"/>
    <n v="4"/>
    <s v="Jackquelin Chugg"/>
    <s v="jchuggfp@about.me"/>
    <x v="0"/>
    <x v="0"/>
    <s v="D"/>
    <x v="2"/>
    <n v="20.584999999999997"/>
    <n v="82.339999999999989"/>
    <x v="0"/>
    <x v="2"/>
    <x v="1"/>
  </r>
  <r>
    <s v="NSQ-72210-345"/>
    <x v="441"/>
    <s v="90940-63327-DJ"/>
    <s v="A-M-0.2"/>
    <n v="6"/>
    <s v="Audra Kelston"/>
    <s v="akelstonfq@sakura.ne.jp"/>
    <x v="0"/>
    <x v="2"/>
    <s v="M"/>
    <x v="3"/>
    <n v="3.375"/>
    <n v="20.25"/>
    <x v="2"/>
    <x v="0"/>
    <x v="0"/>
  </r>
  <r>
    <s v="XRR-28376-277"/>
    <x v="442"/>
    <s v="64481-42546-II"/>
    <s v="R-L-2.5"/>
    <n v="6"/>
    <s v="Elvina Angel"/>
    <s v=""/>
    <x v="1"/>
    <x v="0"/>
    <s v="L"/>
    <x v="2"/>
    <n v="27.484999999999996"/>
    <n v="164.90999999999997"/>
    <x v="0"/>
    <x v="1"/>
    <x v="1"/>
  </r>
  <r>
    <s v="WHQ-25197-475"/>
    <x v="443"/>
    <s v="27536-28463-NJ"/>
    <s v="L-L-0.2"/>
    <n v="4"/>
    <s v="Claiborne Mottram"/>
    <s v="cmottramfs@harvard.edu"/>
    <x v="0"/>
    <x v="3"/>
    <s v="L"/>
    <x v="3"/>
    <n v="4.7549999999999999"/>
    <n v="19.02"/>
    <x v="3"/>
    <x v="1"/>
    <x v="0"/>
  </r>
  <r>
    <s v="HMB-30634-745"/>
    <x v="216"/>
    <s v="19485-98072-PS"/>
    <s v="A-D-2.5"/>
    <n v="6"/>
    <s v="Don Flintiff"/>
    <s v="dflintiffg1@e-recht24.de"/>
    <x v="2"/>
    <x v="2"/>
    <s v="D"/>
    <x v="2"/>
    <n v="22.884999999999998"/>
    <n v="137.31"/>
    <x v="2"/>
    <x v="2"/>
    <x v="1"/>
  </r>
  <r>
    <s v="XTL-68000-371"/>
    <x v="444"/>
    <s v="70140-82812-KD"/>
    <s v="A-M-0.5"/>
    <n v="4"/>
    <s v="Donalt Sangwin"/>
    <s v="dsangwinfu@weebly.com"/>
    <x v="0"/>
    <x v="2"/>
    <s v="M"/>
    <x v="1"/>
    <n v="6.75"/>
    <n v="27"/>
    <x v="2"/>
    <x v="0"/>
    <x v="1"/>
  </r>
  <r>
    <s v="YES-51109-625"/>
    <x v="37"/>
    <s v="91895-55605-LS"/>
    <s v="E-L-0.5"/>
    <n v="4"/>
    <s v="Elizabet Aizikowitz"/>
    <s v="eaizikowitzfv@virginia.edu"/>
    <x v="2"/>
    <x v="1"/>
    <s v="L"/>
    <x v="1"/>
    <n v="8.91"/>
    <n v="35.64"/>
    <x v="1"/>
    <x v="1"/>
    <x v="1"/>
  </r>
  <r>
    <s v="EAY-89850-211"/>
    <x v="445"/>
    <s v="43155-71724-XP"/>
    <s v="A-D-0.2"/>
    <n v="2"/>
    <s v="Herbie Peppard"/>
    <s v=""/>
    <x v="0"/>
    <x v="2"/>
    <s v="D"/>
    <x v="3"/>
    <n v="2.9849999999999999"/>
    <n v="5.97"/>
    <x v="2"/>
    <x v="2"/>
    <x v="0"/>
  </r>
  <r>
    <s v="IOQ-84840-827"/>
    <x v="446"/>
    <s v="32038-81174-JF"/>
    <s v="A-M-1"/>
    <n v="6"/>
    <s v="Cornie Venour"/>
    <s v="cvenourfx@ask.com"/>
    <x v="0"/>
    <x v="2"/>
    <s v="M"/>
    <x v="0"/>
    <n v="11.25"/>
    <n v="67.5"/>
    <x v="2"/>
    <x v="0"/>
    <x v="1"/>
  </r>
  <r>
    <s v="FBD-56220-430"/>
    <x v="245"/>
    <s v="59205-20324-NB"/>
    <s v="R-L-0.2"/>
    <n v="6"/>
    <s v="Maggy Harby"/>
    <s v="mharbyfy@163.com"/>
    <x v="0"/>
    <x v="0"/>
    <s v="L"/>
    <x v="3"/>
    <n v="3.5849999999999995"/>
    <n v="21.509999999999998"/>
    <x v="0"/>
    <x v="1"/>
    <x v="0"/>
  </r>
  <r>
    <s v="COV-52659-202"/>
    <x v="447"/>
    <s v="99899-54612-NX"/>
    <s v="L-M-2.5"/>
    <n v="2"/>
    <s v="Reggie Thickpenny"/>
    <s v="rthickpennyfz@cafepress.com"/>
    <x v="0"/>
    <x v="3"/>
    <s v="M"/>
    <x v="2"/>
    <n v="33.464999999999996"/>
    <n v="66.929999999999993"/>
    <x v="3"/>
    <x v="0"/>
    <x v="1"/>
  </r>
  <r>
    <s v="YUO-76652-814"/>
    <x v="448"/>
    <s v="26248-84194-FI"/>
    <s v="A-D-0.2"/>
    <n v="6"/>
    <s v="Phyllys Ormerod"/>
    <s v="pormerodg0@redcross.org"/>
    <x v="0"/>
    <x v="2"/>
    <s v="D"/>
    <x v="3"/>
    <n v="2.9849999999999999"/>
    <n v="17.91"/>
    <x v="2"/>
    <x v="2"/>
    <x v="1"/>
  </r>
  <r>
    <s v="PBT-36926-102"/>
    <x v="344"/>
    <s v="19485-98072-PS"/>
    <s v="L-M-1"/>
    <n v="4"/>
    <s v="Don Flintiff"/>
    <s v="dflintiffg1@e-recht24.de"/>
    <x v="2"/>
    <x v="3"/>
    <s v="M"/>
    <x v="0"/>
    <n v="14.55"/>
    <n v="58.2"/>
    <x v="3"/>
    <x v="0"/>
    <x v="1"/>
  </r>
  <r>
    <s v="BLV-60087-454"/>
    <x v="152"/>
    <s v="84493-71314-WX"/>
    <s v="E-L-0.2"/>
    <n v="3"/>
    <s v="Tymon Zanetti"/>
    <s v="tzanettig2@gravatar.com"/>
    <x v="1"/>
    <x v="1"/>
    <s v="L"/>
    <x v="3"/>
    <n v="4.4550000000000001"/>
    <n v="13.365"/>
    <x v="1"/>
    <x v="1"/>
    <x v="1"/>
  </r>
  <r>
    <s v="BLV-60087-454"/>
    <x v="152"/>
    <s v="84493-71314-WX"/>
    <s v="A-M-0.5"/>
    <n v="5"/>
    <s v="Tymon Zanetti"/>
    <s v="tzanettig2@gravatar.com"/>
    <x v="1"/>
    <x v="2"/>
    <s v="M"/>
    <x v="1"/>
    <n v="6.75"/>
    <n v="33.75"/>
    <x v="2"/>
    <x v="0"/>
    <x v="1"/>
  </r>
  <r>
    <s v="QYC-63914-195"/>
    <x v="449"/>
    <s v="39789-43945-IV"/>
    <s v="E-L-1"/>
    <n v="3"/>
    <s v="Reinaldos Kirtley"/>
    <s v="rkirtleyg4@hatena.ne.jp"/>
    <x v="0"/>
    <x v="1"/>
    <s v="L"/>
    <x v="0"/>
    <n v="14.85"/>
    <n v="44.55"/>
    <x v="1"/>
    <x v="1"/>
    <x v="0"/>
  </r>
  <r>
    <s v="OIB-77163-890"/>
    <x v="450"/>
    <s v="38972-89678-ZM"/>
    <s v="E-L-0.5"/>
    <n v="5"/>
    <s v="Carney Clemencet"/>
    <s v="cclemencetg5@weather.com"/>
    <x v="2"/>
    <x v="1"/>
    <s v="L"/>
    <x v="1"/>
    <n v="8.91"/>
    <n v="44.55"/>
    <x v="1"/>
    <x v="1"/>
    <x v="0"/>
  </r>
  <r>
    <s v="SGS-87525-238"/>
    <x v="451"/>
    <s v="91465-84526-IJ"/>
    <s v="E-D-1"/>
    <n v="5"/>
    <s v="Russell Donet"/>
    <s v="rdonetg6@oakley.com"/>
    <x v="0"/>
    <x v="1"/>
    <s v="D"/>
    <x v="0"/>
    <n v="12.15"/>
    <n v="60.75"/>
    <x v="1"/>
    <x v="2"/>
    <x v="1"/>
  </r>
  <r>
    <s v="GQR-12490-152"/>
    <x v="83"/>
    <s v="22832-98538-RB"/>
    <s v="R-L-0.2"/>
    <n v="1"/>
    <s v="Sidney Gawen"/>
    <s v="sgaweng7@creativecommons.org"/>
    <x v="0"/>
    <x v="0"/>
    <s v="L"/>
    <x v="3"/>
    <n v="3.5849999999999995"/>
    <n v="3.5849999999999995"/>
    <x v="0"/>
    <x v="1"/>
    <x v="0"/>
  </r>
  <r>
    <s v="UOJ-28238-299"/>
    <x v="452"/>
    <s v="30844-91890-ZA"/>
    <s v="R-L-0.2"/>
    <n v="6"/>
    <s v="Rickey Readie"/>
    <s v="rreadieg8@guardian.co.uk"/>
    <x v="0"/>
    <x v="0"/>
    <s v="L"/>
    <x v="3"/>
    <n v="3.5849999999999995"/>
    <n v="21.509999999999998"/>
    <x v="0"/>
    <x v="1"/>
    <x v="1"/>
  </r>
  <r>
    <s v="ETD-58130-674"/>
    <x v="453"/>
    <s v="05325-97750-WP"/>
    <s v="E-M-0.5"/>
    <n v="2"/>
    <s v="Cody Verissimo"/>
    <s v="cverissimogh@theglobeandmail.com"/>
    <x v="2"/>
    <x v="1"/>
    <s v="M"/>
    <x v="1"/>
    <n v="8.25"/>
    <n v="16.5"/>
    <x v="1"/>
    <x v="0"/>
    <x v="0"/>
  </r>
  <r>
    <s v="UPF-60123-025"/>
    <x v="454"/>
    <s v="88992-49081-AT"/>
    <s v="R-L-2.5"/>
    <n v="3"/>
    <s v="Zilvia Claisse"/>
    <s v=""/>
    <x v="0"/>
    <x v="0"/>
    <s v="L"/>
    <x v="2"/>
    <n v="27.484999999999996"/>
    <n v="82.454999999999984"/>
    <x v="0"/>
    <x v="1"/>
    <x v="1"/>
  </r>
  <r>
    <s v="NQS-01613-687"/>
    <x v="455"/>
    <s v="10204-31464-SA"/>
    <s v="L-D-0.5"/>
    <n v="1"/>
    <s v="Bar O' Mahony"/>
    <s v="bogb@elpais.com"/>
    <x v="0"/>
    <x v="3"/>
    <s v="D"/>
    <x v="1"/>
    <n v="7.77"/>
    <n v="7.77"/>
    <x v="3"/>
    <x v="2"/>
    <x v="0"/>
  </r>
  <r>
    <s v="MGH-36050-573"/>
    <x v="456"/>
    <s v="75156-80911-YT"/>
    <s v="R-M-0.5"/>
    <n v="2"/>
    <s v="Valenka Stansbury"/>
    <s v="vstansburygc@unblog.fr"/>
    <x v="0"/>
    <x v="0"/>
    <s v="M"/>
    <x v="1"/>
    <n v="5.97"/>
    <n v="11.94"/>
    <x v="0"/>
    <x v="0"/>
    <x v="0"/>
  </r>
  <r>
    <s v="UVF-59322-459"/>
    <x v="373"/>
    <s v="53971-49906-PZ"/>
    <s v="E-L-2.5"/>
    <n v="6"/>
    <s v="Daniel Heinonen"/>
    <s v="dheinonengd@printfriendly.com"/>
    <x v="0"/>
    <x v="1"/>
    <s v="L"/>
    <x v="2"/>
    <n v="34.154999999999994"/>
    <n v="204.92999999999995"/>
    <x v="1"/>
    <x v="1"/>
    <x v="1"/>
  </r>
  <r>
    <s v="VET-41158-896"/>
    <x v="457"/>
    <s v="10728-17633-ST"/>
    <s v="E-M-2.5"/>
    <n v="2"/>
    <s v="Jewelle Shenton"/>
    <s v="jshentonge@google.com.hk"/>
    <x v="0"/>
    <x v="1"/>
    <s v="M"/>
    <x v="2"/>
    <n v="31.624999999999996"/>
    <n v="63.249999999999993"/>
    <x v="1"/>
    <x v="0"/>
    <x v="0"/>
  </r>
  <r>
    <s v="XYL-52196-459"/>
    <x v="458"/>
    <s v="13549-65017-VE"/>
    <s v="R-D-0.2"/>
    <n v="3"/>
    <s v="Jennifer Wilkisson"/>
    <s v="jwilkissongf@nba.com"/>
    <x v="0"/>
    <x v="0"/>
    <s v="D"/>
    <x v="3"/>
    <n v="2.6849999999999996"/>
    <n v="8.0549999999999997"/>
    <x v="0"/>
    <x v="2"/>
    <x v="0"/>
  </r>
  <r>
    <s v="BPZ-51283-916"/>
    <x v="264"/>
    <s v="87688-42420-TO"/>
    <s v="A-M-2.5"/>
    <n v="2"/>
    <s v="Kylie Mowat"/>
    <s v=""/>
    <x v="0"/>
    <x v="2"/>
    <s v="M"/>
    <x v="2"/>
    <n v="25.874999999999996"/>
    <n v="51.749999999999993"/>
    <x v="2"/>
    <x v="0"/>
    <x v="1"/>
  </r>
  <r>
    <s v="VQW-91903-926"/>
    <x v="459"/>
    <s v="05325-97750-WP"/>
    <s v="E-D-2.5"/>
    <n v="1"/>
    <s v="Cody Verissimo"/>
    <s v="cverissimogh@theglobeandmail.com"/>
    <x v="2"/>
    <x v="1"/>
    <s v="D"/>
    <x v="2"/>
    <n v="27.945"/>
    <n v="27.945"/>
    <x v="1"/>
    <x v="2"/>
    <x v="0"/>
  </r>
  <r>
    <s v="OLF-77983-457"/>
    <x v="460"/>
    <s v="51901-35210-UI"/>
    <s v="A-L-2.5"/>
    <n v="2"/>
    <s v="Gabriel Starcks"/>
    <s v="gstarcksgi@abc.net.au"/>
    <x v="0"/>
    <x v="2"/>
    <s v="L"/>
    <x v="2"/>
    <n v="29.784999999999997"/>
    <n v="59.569999999999993"/>
    <x v="2"/>
    <x v="1"/>
    <x v="1"/>
  </r>
  <r>
    <s v="MVI-04946-827"/>
    <x v="461"/>
    <s v="62483-50867-OM"/>
    <s v="E-L-1"/>
    <n v="1"/>
    <s v="Darby Dummer"/>
    <s v=""/>
    <x v="2"/>
    <x v="1"/>
    <s v="L"/>
    <x v="0"/>
    <n v="14.85"/>
    <n v="14.85"/>
    <x v="1"/>
    <x v="1"/>
    <x v="1"/>
  </r>
  <r>
    <s v="UOG-94188-104"/>
    <x v="219"/>
    <s v="92753-50029-SD"/>
    <s v="A-M-0.5"/>
    <n v="5"/>
    <s v="Kienan Scholard"/>
    <s v="kscholardgk@sbwire.com"/>
    <x v="0"/>
    <x v="2"/>
    <s v="M"/>
    <x v="1"/>
    <n v="6.75"/>
    <n v="33.75"/>
    <x v="2"/>
    <x v="0"/>
    <x v="1"/>
  </r>
  <r>
    <s v="DSN-15872-519"/>
    <x v="462"/>
    <s v="53809-98498-SN"/>
    <s v="L-L-2.5"/>
    <n v="4"/>
    <s v="Bo Kindley"/>
    <s v="bkindleygl@wikimedia.org"/>
    <x v="0"/>
    <x v="3"/>
    <s v="L"/>
    <x v="2"/>
    <n v="36.454999999999998"/>
    <n v="145.82"/>
    <x v="3"/>
    <x v="1"/>
    <x v="0"/>
  </r>
  <r>
    <s v="OUQ-73954-002"/>
    <x v="463"/>
    <s v="66308-13503-KD"/>
    <s v="R-M-0.2"/>
    <n v="4"/>
    <s v="Krissie Hammett"/>
    <s v="khammettgm@dmoz.org"/>
    <x v="0"/>
    <x v="0"/>
    <s v="M"/>
    <x v="3"/>
    <n v="2.9849999999999999"/>
    <n v="11.94"/>
    <x v="0"/>
    <x v="0"/>
    <x v="0"/>
  </r>
  <r>
    <s v="LGL-16843-667"/>
    <x v="464"/>
    <s v="82458-87830-JE"/>
    <s v="A-D-0.2"/>
    <n v="4"/>
    <s v="Alisha Hulburt"/>
    <s v="ahulburtgn@fda.gov"/>
    <x v="0"/>
    <x v="2"/>
    <s v="D"/>
    <x v="3"/>
    <n v="2.9849999999999999"/>
    <n v="11.94"/>
    <x v="2"/>
    <x v="2"/>
    <x v="0"/>
  </r>
  <r>
    <s v="TCC-89722-031"/>
    <x v="465"/>
    <s v="41611-34336-WT"/>
    <s v="L-D-0.5"/>
    <n v="1"/>
    <s v="Peyter Lauritzen"/>
    <s v="plauritzengo@photobucket.com"/>
    <x v="0"/>
    <x v="3"/>
    <s v="D"/>
    <x v="1"/>
    <n v="7.77"/>
    <n v="7.77"/>
    <x v="3"/>
    <x v="2"/>
    <x v="1"/>
  </r>
  <r>
    <s v="TRA-79507-007"/>
    <x v="466"/>
    <s v="70089-27418-UJ"/>
    <s v="R-L-2.5"/>
    <n v="4"/>
    <s v="Aurelia Burgwin"/>
    <s v="aburgwingp@redcross.org"/>
    <x v="0"/>
    <x v="0"/>
    <s v="L"/>
    <x v="2"/>
    <n v="27.484999999999996"/>
    <n v="109.93999999999998"/>
    <x v="0"/>
    <x v="1"/>
    <x v="0"/>
  </r>
  <r>
    <s v="MZJ-77284-941"/>
    <x v="467"/>
    <s v="99978-56910-BN"/>
    <s v="E-L-0.2"/>
    <n v="5"/>
    <s v="Emalee Rolin"/>
    <s v="erolingq@google.fr"/>
    <x v="0"/>
    <x v="1"/>
    <s v="L"/>
    <x v="3"/>
    <n v="4.4550000000000001"/>
    <n v="22.274999999999999"/>
    <x v="1"/>
    <x v="1"/>
    <x v="0"/>
  </r>
  <r>
    <s v="AXN-57779-891"/>
    <x v="468"/>
    <s v="09668-23340-IC"/>
    <s v="R-M-0.2"/>
    <n v="3"/>
    <s v="Donavon Fowle"/>
    <s v="dfowlegr@epa.gov"/>
    <x v="0"/>
    <x v="0"/>
    <s v="M"/>
    <x v="3"/>
    <n v="2.9849999999999999"/>
    <n v="8.9550000000000001"/>
    <x v="0"/>
    <x v="0"/>
    <x v="1"/>
  </r>
  <r>
    <s v="PJB-15659-994"/>
    <x v="469"/>
    <s v="39457-62611-YK"/>
    <s v="L-D-2.5"/>
    <n v="4"/>
    <s v="Jorge Bettison"/>
    <s v=""/>
    <x v="1"/>
    <x v="3"/>
    <s v="D"/>
    <x v="2"/>
    <n v="29.784999999999997"/>
    <n v="119.13999999999999"/>
    <x v="3"/>
    <x v="2"/>
    <x v="1"/>
  </r>
  <r>
    <s v="LTS-03470-353"/>
    <x v="470"/>
    <s v="90985-89807-RW"/>
    <s v="A-L-2.5"/>
    <n v="5"/>
    <s v="Wang Powlesland"/>
    <s v="wpowleslandgt@soundcloud.com"/>
    <x v="0"/>
    <x v="2"/>
    <s v="L"/>
    <x v="2"/>
    <n v="29.784999999999997"/>
    <n v="148.92499999999998"/>
    <x v="2"/>
    <x v="1"/>
    <x v="0"/>
  </r>
  <r>
    <s v="UMM-28497-689"/>
    <x v="471"/>
    <s v="05325-97750-WP"/>
    <s v="L-L-2.5"/>
    <n v="3"/>
    <s v="Cody Verissimo"/>
    <s v="cverissimogh@theglobeandmail.com"/>
    <x v="2"/>
    <x v="3"/>
    <s v="L"/>
    <x v="2"/>
    <n v="36.454999999999998"/>
    <n v="109.36499999999999"/>
    <x v="3"/>
    <x v="1"/>
    <x v="0"/>
  </r>
  <r>
    <s v="MJZ-93232-402"/>
    <x v="472"/>
    <s v="17816-67941-ZS"/>
    <s v="E-D-0.2"/>
    <n v="1"/>
    <s v="Laurence Ellingham"/>
    <s v="lellinghamgv@sciencedaily.com"/>
    <x v="0"/>
    <x v="1"/>
    <s v="D"/>
    <x v="3"/>
    <n v="3.645"/>
    <n v="3.645"/>
    <x v="1"/>
    <x v="2"/>
    <x v="0"/>
  </r>
  <r>
    <s v="UHW-74617-126"/>
    <x v="173"/>
    <s v="90816-65619-LM"/>
    <s v="E-D-2.5"/>
    <n v="2"/>
    <s v="Billy Neiland"/>
    <s v=""/>
    <x v="0"/>
    <x v="1"/>
    <s v="D"/>
    <x v="2"/>
    <n v="27.945"/>
    <n v="55.89"/>
    <x v="1"/>
    <x v="2"/>
    <x v="1"/>
  </r>
  <r>
    <s v="RIK-61730-794"/>
    <x v="473"/>
    <s v="69761-61146-KD"/>
    <s v="L-M-0.2"/>
    <n v="6"/>
    <s v="Ancell Fendt"/>
    <s v="afendtgx@forbes.com"/>
    <x v="0"/>
    <x v="3"/>
    <s v="M"/>
    <x v="3"/>
    <n v="4.3650000000000002"/>
    <n v="26.19"/>
    <x v="3"/>
    <x v="0"/>
    <x v="0"/>
  </r>
  <r>
    <s v="IDJ-55379-750"/>
    <x v="474"/>
    <s v="24040-20817-QB"/>
    <s v="R-M-1"/>
    <n v="4"/>
    <s v="Angelia Cleyburn"/>
    <s v="acleyburngy@lycos.com"/>
    <x v="0"/>
    <x v="0"/>
    <s v="M"/>
    <x v="0"/>
    <n v="9.9499999999999993"/>
    <n v="39.799999999999997"/>
    <x v="0"/>
    <x v="0"/>
    <x v="1"/>
  </r>
  <r>
    <s v="OHX-11953-965"/>
    <x v="475"/>
    <s v="19524-21432-XP"/>
    <s v="E-L-2.5"/>
    <n v="2"/>
    <s v="Temple Castiglione"/>
    <s v="tcastiglionegz@xing.com"/>
    <x v="0"/>
    <x v="1"/>
    <s v="L"/>
    <x v="2"/>
    <n v="34.154999999999994"/>
    <n v="68.309999999999988"/>
    <x v="1"/>
    <x v="1"/>
    <x v="1"/>
  </r>
  <r>
    <s v="TVV-42245-088"/>
    <x v="476"/>
    <s v="14398-43114-RV"/>
    <s v="A-M-0.2"/>
    <n v="4"/>
    <s v="Betti Lacasa"/>
    <s v=""/>
    <x v="1"/>
    <x v="2"/>
    <s v="M"/>
    <x v="3"/>
    <n v="3.375"/>
    <n v="13.5"/>
    <x v="2"/>
    <x v="0"/>
    <x v="1"/>
  </r>
  <r>
    <s v="DYP-74337-787"/>
    <x v="431"/>
    <s v="41486-52502-QQ"/>
    <s v="R-M-0.5"/>
    <n v="1"/>
    <s v="Gunilla Lynch"/>
    <s v=""/>
    <x v="0"/>
    <x v="0"/>
    <s v="M"/>
    <x v="1"/>
    <n v="5.97"/>
    <n v="5.97"/>
    <x v="0"/>
    <x v="0"/>
    <x v="1"/>
  </r>
  <r>
    <s v="OKA-93124-100"/>
    <x v="477"/>
    <s v="05325-97750-WP"/>
    <s v="R-M-0.5"/>
    <n v="5"/>
    <s v="Cody Verissimo"/>
    <s v="cverissimogh@theglobeandmail.com"/>
    <x v="2"/>
    <x v="0"/>
    <s v="M"/>
    <x v="1"/>
    <n v="5.97"/>
    <n v="29.849999999999998"/>
    <x v="0"/>
    <x v="0"/>
    <x v="0"/>
  </r>
  <r>
    <s v="IXW-20780-268"/>
    <x v="478"/>
    <s v="20236-64364-QL"/>
    <s v="L-L-2.5"/>
    <n v="2"/>
    <s v="Shay Couronne"/>
    <s v="scouronneh3@mozilla.org"/>
    <x v="0"/>
    <x v="3"/>
    <s v="L"/>
    <x v="2"/>
    <n v="36.454999999999998"/>
    <n v="72.91"/>
    <x v="3"/>
    <x v="1"/>
    <x v="0"/>
  </r>
  <r>
    <s v="NGG-24006-937"/>
    <x v="45"/>
    <s v="29102-40100-TZ"/>
    <s v="E-M-2.5"/>
    <n v="4"/>
    <s v="Linus Flippelli"/>
    <s v="lflippellih4@github.io"/>
    <x v="2"/>
    <x v="1"/>
    <s v="M"/>
    <x v="2"/>
    <n v="31.624999999999996"/>
    <n v="126.49999999999999"/>
    <x v="1"/>
    <x v="0"/>
    <x v="1"/>
  </r>
  <r>
    <s v="JZC-31180-557"/>
    <x v="444"/>
    <s v="09171-42203-EB"/>
    <s v="L-M-2.5"/>
    <n v="1"/>
    <s v="Rachelle Elizabeth"/>
    <s v="relizabethh5@live.com"/>
    <x v="0"/>
    <x v="3"/>
    <s v="M"/>
    <x v="2"/>
    <n v="33.464999999999996"/>
    <n v="33.464999999999996"/>
    <x v="3"/>
    <x v="0"/>
    <x v="1"/>
  </r>
  <r>
    <s v="ZMU-63715-204"/>
    <x v="479"/>
    <s v="29060-75856-UI"/>
    <s v="E-D-1"/>
    <n v="6"/>
    <s v="Innis Renhard"/>
    <s v="irenhardh6@i2i.jp"/>
    <x v="0"/>
    <x v="1"/>
    <s v="D"/>
    <x v="0"/>
    <n v="12.15"/>
    <n v="72.900000000000006"/>
    <x v="1"/>
    <x v="2"/>
    <x v="0"/>
  </r>
  <r>
    <s v="GND-08192-056"/>
    <x v="480"/>
    <s v="17088-16989-PL"/>
    <s v="L-D-0.5"/>
    <n v="2"/>
    <s v="Winne Roche"/>
    <s v="wrocheh7@xinhuanet.com"/>
    <x v="0"/>
    <x v="3"/>
    <s v="D"/>
    <x v="1"/>
    <n v="7.77"/>
    <n v="15.54"/>
    <x v="3"/>
    <x v="2"/>
    <x v="0"/>
  </r>
  <r>
    <s v="RYY-38961-093"/>
    <x v="481"/>
    <s v="14756-18321-CL"/>
    <s v="A-M-0.2"/>
    <n v="6"/>
    <s v="Linn Alaway"/>
    <s v="lalawayhh@weather.com"/>
    <x v="0"/>
    <x v="2"/>
    <s v="M"/>
    <x v="3"/>
    <n v="3.375"/>
    <n v="20.25"/>
    <x v="2"/>
    <x v="0"/>
    <x v="1"/>
  </r>
  <r>
    <s v="CVA-64996-969"/>
    <x v="478"/>
    <s v="13324-78688-MI"/>
    <s v="A-L-1"/>
    <n v="6"/>
    <s v="Cordy Odgaard"/>
    <s v="codgaardh9@nsw.gov.au"/>
    <x v="0"/>
    <x v="2"/>
    <s v="L"/>
    <x v="0"/>
    <n v="12.95"/>
    <n v="77.699999999999989"/>
    <x v="2"/>
    <x v="1"/>
    <x v="1"/>
  </r>
  <r>
    <s v="XTH-67276-442"/>
    <x v="482"/>
    <s v="73799-04749-BM"/>
    <s v="L-M-2.5"/>
    <n v="4"/>
    <s v="Bertine Byrd"/>
    <s v="bbyrdha@4shared.com"/>
    <x v="0"/>
    <x v="3"/>
    <s v="M"/>
    <x v="2"/>
    <n v="33.464999999999996"/>
    <n v="133.85999999999999"/>
    <x v="3"/>
    <x v="0"/>
    <x v="1"/>
  </r>
  <r>
    <s v="PVU-02950-470"/>
    <x v="353"/>
    <s v="01927-46702-YT"/>
    <s v="E-D-1"/>
    <n v="1"/>
    <s v="Nelie Garnson"/>
    <s v=""/>
    <x v="2"/>
    <x v="1"/>
    <s v="D"/>
    <x v="0"/>
    <n v="12.15"/>
    <n v="12.15"/>
    <x v="1"/>
    <x v="2"/>
    <x v="1"/>
  </r>
  <r>
    <s v="XSN-26809-910"/>
    <x v="199"/>
    <s v="80467-17137-TO"/>
    <s v="E-M-2.5"/>
    <n v="2"/>
    <s v="Dianne Chardin"/>
    <s v="dchardinhc@nhs.uk"/>
    <x v="1"/>
    <x v="1"/>
    <s v="M"/>
    <x v="2"/>
    <n v="31.624999999999996"/>
    <n v="63.249999999999993"/>
    <x v="1"/>
    <x v="0"/>
    <x v="0"/>
  </r>
  <r>
    <s v="UDN-88321-005"/>
    <x v="372"/>
    <s v="14640-87215-BK"/>
    <s v="R-L-0.5"/>
    <n v="5"/>
    <s v="Hailee Radbone"/>
    <s v="hradbonehd@newsvine.com"/>
    <x v="0"/>
    <x v="0"/>
    <s v="L"/>
    <x v="1"/>
    <n v="7.169999999999999"/>
    <n v="35.849999999999994"/>
    <x v="0"/>
    <x v="1"/>
    <x v="1"/>
  </r>
  <r>
    <s v="EXP-21628-670"/>
    <x v="267"/>
    <s v="94447-35885-HK"/>
    <s v="A-M-2.5"/>
    <n v="3"/>
    <s v="Wallis Bernth"/>
    <s v="wbernthhe@miitbeian.gov.cn"/>
    <x v="0"/>
    <x v="2"/>
    <s v="M"/>
    <x v="2"/>
    <n v="25.874999999999996"/>
    <n v="77.624999999999986"/>
    <x v="2"/>
    <x v="0"/>
    <x v="1"/>
  </r>
  <r>
    <s v="VGM-24161-361"/>
    <x v="480"/>
    <s v="71034-49694-CS"/>
    <s v="E-M-2.5"/>
    <n v="2"/>
    <s v="Byron Acarson"/>
    <s v="bacarsonhf@cnn.com"/>
    <x v="0"/>
    <x v="1"/>
    <s v="M"/>
    <x v="2"/>
    <n v="31.624999999999996"/>
    <n v="63.249999999999993"/>
    <x v="1"/>
    <x v="0"/>
    <x v="0"/>
  </r>
  <r>
    <s v="PKN-19556-918"/>
    <x v="483"/>
    <s v="00445-42781-KX"/>
    <s v="E-L-0.2"/>
    <n v="6"/>
    <s v="Faunie Brigham"/>
    <s v="fbrighamhg@blog.com"/>
    <x v="1"/>
    <x v="1"/>
    <s v="L"/>
    <x v="3"/>
    <n v="4.4550000000000001"/>
    <n v="26.73"/>
    <x v="1"/>
    <x v="1"/>
    <x v="0"/>
  </r>
  <r>
    <s v="PKN-19556-918"/>
    <x v="483"/>
    <s v="00445-42781-KX"/>
    <s v="L-D-0.5"/>
    <n v="4"/>
    <s v="Faunie Brigham"/>
    <s v="fbrighamhg@blog.com"/>
    <x v="1"/>
    <x v="3"/>
    <s v="D"/>
    <x v="1"/>
    <n v="7.77"/>
    <n v="31.08"/>
    <x v="3"/>
    <x v="2"/>
    <x v="0"/>
  </r>
  <r>
    <s v="PKN-19556-918"/>
    <x v="483"/>
    <s v="00445-42781-KX"/>
    <s v="A-D-0.2"/>
    <n v="1"/>
    <s v="Faunie Brigham"/>
    <s v="fbrighamhg@blog.com"/>
    <x v="1"/>
    <x v="2"/>
    <s v="D"/>
    <x v="3"/>
    <n v="2.9849999999999999"/>
    <n v="2.9849999999999999"/>
    <x v="2"/>
    <x v="2"/>
    <x v="0"/>
  </r>
  <r>
    <s v="PKN-19556-918"/>
    <x v="483"/>
    <s v="00445-42781-KX"/>
    <s v="R-D-2.5"/>
    <n v="5"/>
    <s v="Faunie Brigham"/>
    <s v="fbrighamhg@blog.com"/>
    <x v="1"/>
    <x v="0"/>
    <s v="D"/>
    <x v="2"/>
    <n v="20.584999999999997"/>
    <n v="102.92499999999998"/>
    <x v="0"/>
    <x v="2"/>
    <x v="0"/>
  </r>
  <r>
    <s v="DXQ-44537-297"/>
    <x v="484"/>
    <s v="96116-24737-LV"/>
    <s v="E-L-0.5"/>
    <n v="4"/>
    <s v="Marjorie Yoxen"/>
    <s v="myoxenhk@google.com"/>
    <x v="0"/>
    <x v="1"/>
    <s v="L"/>
    <x v="1"/>
    <n v="8.91"/>
    <n v="35.64"/>
    <x v="1"/>
    <x v="1"/>
    <x v="1"/>
  </r>
  <r>
    <s v="BPC-54727-307"/>
    <x v="485"/>
    <s v="18684-73088-YL"/>
    <s v="R-L-1"/>
    <n v="4"/>
    <s v="Gaspar McGavin"/>
    <s v="gmcgavinhl@histats.com"/>
    <x v="0"/>
    <x v="0"/>
    <s v="L"/>
    <x v="0"/>
    <n v="11.95"/>
    <n v="47.8"/>
    <x v="0"/>
    <x v="1"/>
    <x v="1"/>
  </r>
  <r>
    <s v="KSH-47717-456"/>
    <x v="486"/>
    <s v="74671-55639-TU"/>
    <s v="L-M-1"/>
    <n v="3"/>
    <s v="Lindy Uttermare"/>
    <s v="luttermarehm@engadget.com"/>
    <x v="0"/>
    <x v="3"/>
    <s v="M"/>
    <x v="0"/>
    <n v="14.55"/>
    <n v="43.650000000000006"/>
    <x v="3"/>
    <x v="0"/>
    <x v="1"/>
  </r>
  <r>
    <s v="ANK-59436-446"/>
    <x v="487"/>
    <s v="17488-65879-XL"/>
    <s v="E-L-0.5"/>
    <n v="4"/>
    <s v="Eal D'Ambrogio"/>
    <s v="edambrogiohn@techcrunch.com"/>
    <x v="0"/>
    <x v="1"/>
    <s v="L"/>
    <x v="1"/>
    <n v="8.91"/>
    <n v="35.64"/>
    <x v="1"/>
    <x v="1"/>
    <x v="0"/>
  </r>
  <r>
    <s v="AYY-83051-752"/>
    <x v="488"/>
    <s v="46431-09298-OU"/>
    <s v="L-L-1"/>
    <n v="6"/>
    <s v="Carolee Winchcombe"/>
    <s v="cwinchcombeho@jiathis.com"/>
    <x v="0"/>
    <x v="3"/>
    <s v="L"/>
    <x v="0"/>
    <n v="15.85"/>
    <n v="95.1"/>
    <x v="3"/>
    <x v="1"/>
    <x v="0"/>
  </r>
  <r>
    <s v="CSW-59644-267"/>
    <x v="489"/>
    <s v="60378-26473-FE"/>
    <s v="E-M-2.5"/>
    <n v="1"/>
    <s v="Benedikta Paumier"/>
    <s v="bpaumierhp@umn.edu"/>
    <x v="1"/>
    <x v="1"/>
    <s v="M"/>
    <x v="2"/>
    <n v="31.624999999999996"/>
    <n v="31.624999999999996"/>
    <x v="1"/>
    <x v="0"/>
    <x v="0"/>
  </r>
  <r>
    <s v="ITY-92466-909"/>
    <x v="162"/>
    <s v="34927-68586-ZV"/>
    <s v="A-M-2.5"/>
    <n v="3"/>
    <s v="Neville Piatto"/>
    <s v=""/>
    <x v="1"/>
    <x v="2"/>
    <s v="M"/>
    <x v="2"/>
    <n v="25.874999999999996"/>
    <n v="77.624999999999986"/>
    <x v="2"/>
    <x v="0"/>
    <x v="0"/>
  </r>
  <r>
    <s v="IGW-04801-466"/>
    <x v="490"/>
    <s v="29051-27555-GD"/>
    <s v="L-D-0.2"/>
    <n v="1"/>
    <s v="Jeno Capey"/>
    <s v="jcapeyhr@bravesites.com"/>
    <x v="0"/>
    <x v="3"/>
    <s v="D"/>
    <x v="3"/>
    <n v="3.8849999999999998"/>
    <n v="3.8849999999999998"/>
    <x v="3"/>
    <x v="2"/>
    <x v="0"/>
  </r>
  <r>
    <s v="LJN-34281-921"/>
    <x v="491"/>
    <s v="52143-35672-JF"/>
    <s v="R-L-2.5"/>
    <n v="5"/>
    <s v="Tuckie Mathonnet"/>
    <s v="tmathonneti0@google.co.jp"/>
    <x v="0"/>
    <x v="0"/>
    <s v="L"/>
    <x v="2"/>
    <n v="27.484999999999996"/>
    <n v="137.42499999999998"/>
    <x v="0"/>
    <x v="1"/>
    <x v="1"/>
  </r>
  <r>
    <s v="BWZ-46364-547"/>
    <x v="301"/>
    <s v="64918-67725-MN"/>
    <s v="R-L-1"/>
    <n v="3"/>
    <s v="Yardley Basill"/>
    <s v="ybasillht@theguardian.com"/>
    <x v="0"/>
    <x v="0"/>
    <s v="L"/>
    <x v="0"/>
    <n v="11.95"/>
    <n v="35.849999999999994"/>
    <x v="0"/>
    <x v="1"/>
    <x v="0"/>
  </r>
  <r>
    <s v="SBC-95710-706"/>
    <x v="194"/>
    <s v="85634-61759-ND"/>
    <s v="E-M-0.2"/>
    <n v="2"/>
    <s v="Maggy Baistow"/>
    <s v="mbaistowhu@i2i.jp"/>
    <x v="2"/>
    <x v="1"/>
    <s v="M"/>
    <x v="3"/>
    <n v="4.125"/>
    <n v="8.25"/>
    <x v="1"/>
    <x v="0"/>
    <x v="0"/>
  </r>
  <r>
    <s v="WRN-55114-031"/>
    <x v="26"/>
    <s v="40180-22940-QB"/>
    <s v="E-L-2.5"/>
    <n v="3"/>
    <s v="Courtney Pallant"/>
    <s v="cpallanthv@typepad.com"/>
    <x v="0"/>
    <x v="1"/>
    <s v="L"/>
    <x v="2"/>
    <n v="34.154999999999994"/>
    <n v="102.46499999999997"/>
    <x v="1"/>
    <x v="1"/>
    <x v="0"/>
  </r>
  <r>
    <s v="TZU-64255-831"/>
    <x v="125"/>
    <s v="34666-76738-SQ"/>
    <s v="R-D-2.5"/>
    <n v="2"/>
    <s v="Marne Mingey"/>
    <s v=""/>
    <x v="0"/>
    <x v="0"/>
    <s v="D"/>
    <x v="2"/>
    <n v="20.584999999999997"/>
    <n v="41.169999999999995"/>
    <x v="0"/>
    <x v="2"/>
    <x v="1"/>
  </r>
  <r>
    <s v="JVF-91003-729"/>
    <x v="492"/>
    <s v="98536-88616-FF"/>
    <s v="A-D-2.5"/>
    <n v="3"/>
    <s v="Denny O' Ronan"/>
    <s v="dohx@redcross.org"/>
    <x v="0"/>
    <x v="2"/>
    <s v="D"/>
    <x v="2"/>
    <n v="22.884999999999998"/>
    <n v="68.655000000000001"/>
    <x v="2"/>
    <x v="2"/>
    <x v="0"/>
  </r>
  <r>
    <s v="MVB-22135-665"/>
    <x v="462"/>
    <s v="55621-06130-SA"/>
    <s v="A-D-1"/>
    <n v="1"/>
    <s v="Dottie Rallin"/>
    <s v="drallinhy@howstuffworks.com"/>
    <x v="0"/>
    <x v="2"/>
    <s v="D"/>
    <x v="0"/>
    <n v="9.9499999999999993"/>
    <n v="9.9499999999999993"/>
    <x v="2"/>
    <x v="2"/>
    <x v="0"/>
  </r>
  <r>
    <s v="CKS-47815-571"/>
    <x v="493"/>
    <s v="45666-86771-EH"/>
    <s v="L-L-0.5"/>
    <n v="3"/>
    <s v="Ardith Chill"/>
    <s v="achillhz@epa.gov"/>
    <x v="2"/>
    <x v="3"/>
    <s v="L"/>
    <x v="1"/>
    <n v="9.51"/>
    <n v="28.53"/>
    <x v="3"/>
    <x v="1"/>
    <x v="0"/>
  </r>
  <r>
    <s v="OAW-17338-101"/>
    <x v="494"/>
    <s v="52143-35672-JF"/>
    <s v="R-D-0.2"/>
    <n v="6"/>
    <s v="Tuckie Mathonnet"/>
    <s v="tmathonneti0@google.co.jp"/>
    <x v="0"/>
    <x v="0"/>
    <s v="D"/>
    <x v="3"/>
    <n v="2.6849999999999996"/>
    <n v="16.11"/>
    <x v="0"/>
    <x v="2"/>
    <x v="1"/>
  </r>
  <r>
    <s v="ALP-37623-536"/>
    <x v="495"/>
    <s v="24689-69376-XX"/>
    <s v="L-L-1"/>
    <n v="6"/>
    <s v="Charmane Denys"/>
    <s v="cdenysi1@is.gd"/>
    <x v="2"/>
    <x v="3"/>
    <s v="L"/>
    <x v="0"/>
    <n v="15.85"/>
    <n v="95.1"/>
    <x v="3"/>
    <x v="1"/>
    <x v="1"/>
  </r>
  <r>
    <s v="WMU-87639-108"/>
    <x v="496"/>
    <s v="71891-51101-VQ"/>
    <s v="R-D-0.5"/>
    <n v="1"/>
    <s v="Cecily Stebbings"/>
    <s v="cstebbingsi2@drupal.org"/>
    <x v="0"/>
    <x v="0"/>
    <s v="D"/>
    <x v="1"/>
    <n v="5.3699999999999992"/>
    <n v="5.3699999999999992"/>
    <x v="0"/>
    <x v="2"/>
    <x v="0"/>
  </r>
  <r>
    <s v="USN-44968-231"/>
    <x v="497"/>
    <s v="71749-05400-CN"/>
    <s v="R-L-1"/>
    <n v="4"/>
    <s v="Giana Tonnesen"/>
    <s v=""/>
    <x v="0"/>
    <x v="0"/>
    <s v="L"/>
    <x v="0"/>
    <n v="11.95"/>
    <n v="47.8"/>
    <x v="0"/>
    <x v="1"/>
    <x v="1"/>
  </r>
  <r>
    <s v="YZG-20575-451"/>
    <x v="498"/>
    <s v="64845-00270-NO"/>
    <s v="L-L-1"/>
    <n v="4"/>
    <s v="Rhetta Zywicki"/>
    <s v="rzywickii4@ifeng.com"/>
    <x v="1"/>
    <x v="3"/>
    <s v="L"/>
    <x v="0"/>
    <n v="15.85"/>
    <n v="63.4"/>
    <x v="3"/>
    <x v="1"/>
    <x v="1"/>
  </r>
  <r>
    <s v="HTH-52867-812"/>
    <x v="382"/>
    <s v="29851-36402-UX"/>
    <s v="A-M-2.5"/>
    <n v="4"/>
    <s v="Almeria Burgett"/>
    <s v="aburgetti5@moonfruit.com"/>
    <x v="0"/>
    <x v="2"/>
    <s v="M"/>
    <x v="2"/>
    <n v="25.874999999999996"/>
    <n v="103.49999999999999"/>
    <x v="2"/>
    <x v="0"/>
    <x v="1"/>
  </r>
  <r>
    <s v="FWU-44971-444"/>
    <x v="499"/>
    <s v="12190-25421-WM"/>
    <s v="A-D-2.5"/>
    <n v="3"/>
    <s v="Marvin Malloy"/>
    <s v="mmalloyi6@seattletimes.com"/>
    <x v="0"/>
    <x v="2"/>
    <s v="D"/>
    <x v="2"/>
    <n v="22.884999999999998"/>
    <n v="68.655000000000001"/>
    <x v="2"/>
    <x v="2"/>
    <x v="1"/>
  </r>
  <r>
    <s v="EQI-82205-066"/>
    <x v="500"/>
    <s v="52316-30571-GD"/>
    <s v="R-M-2.5"/>
    <n v="2"/>
    <s v="Maxim McParland"/>
    <s v="mmcparlandi7@w3.org"/>
    <x v="0"/>
    <x v="0"/>
    <s v="M"/>
    <x v="2"/>
    <n v="22.884999999999998"/>
    <n v="45.769999999999996"/>
    <x v="0"/>
    <x v="0"/>
    <x v="0"/>
  </r>
  <r>
    <s v="NAR-00747-074"/>
    <x v="501"/>
    <s v="23243-92649-RY"/>
    <s v="L-D-1"/>
    <n v="4"/>
    <s v="Sylas Jennaroy"/>
    <s v="sjennaroyi8@purevolume.com"/>
    <x v="0"/>
    <x v="3"/>
    <s v="D"/>
    <x v="0"/>
    <n v="12.95"/>
    <n v="51.8"/>
    <x v="3"/>
    <x v="2"/>
    <x v="1"/>
  </r>
  <r>
    <s v="JYR-22052-185"/>
    <x v="502"/>
    <s v="39528-19971-OR"/>
    <s v="A-M-0.5"/>
    <n v="2"/>
    <s v="Wren Place"/>
    <s v="wplacei9@wsj.com"/>
    <x v="0"/>
    <x v="2"/>
    <s v="M"/>
    <x v="1"/>
    <n v="6.75"/>
    <n v="13.5"/>
    <x v="2"/>
    <x v="0"/>
    <x v="0"/>
  </r>
  <r>
    <s v="XKO-54097-932"/>
    <x v="503"/>
    <s v="32743-78448-KT"/>
    <s v="E-M-0.5"/>
    <n v="3"/>
    <s v="Janella Millett"/>
    <s v="jmillettik@addtoany.com"/>
    <x v="0"/>
    <x v="1"/>
    <s v="M"/>
    <x v="1"/>
    <n v="8.25"/>
    <n v="24.75"/>
    <x v="1"/>
    <x v="0"/>
    <x v="0"/>
  </r>
  <r>
    <s v="HXA-72415-025"/>
    <x v="504"/>
    <s v="93417-12322-YB"/>
    <s v="A-D-2.5"/>
    <n v="2"/>
    <s v="Dollie Gadsden"/>
    <s v="dgadsdenib@google.com.hk"/>
    <x v="1"/>
    <x v="2"/>
    <s v="D"/>
    <x v="2"/>
    <n v="22.884999999999998"/>
    <n v="45.769999999999996"/>
    <x v="2"/>
    <x v="2"/>
    <x v="0"/>
  </r>
  <r>
    <s v="MJF-20065-335"/>
    <x v="497"/>
    <s v="56891-86662-UY"/>
    <s v="E-L-0.5"/>
    <n v="6"/>
    <s v="Val Wakelin"/>
    <s v="vwakelinic@unesco.org"/>
    <x v="0"/>
    <x v="1"/>
    <s v="L"/>
    <x v="1"/>
    <n v="8.91"/>
    <n v="53.46"/>
    <x v="1"/>
    <x v="1"/>
    <x v="1"/>
  </r>
  <r>
    <s v="GFI-83300-059"/>
    <x v="501"/>
    <s v="40414-26467-VE"/>
    <s v="A-M-0.2"/>
    <n v="6"/>
    <s v="Annie Campsall"/>
    <s v="acampsallid@zimbio.com"/>
    <x v="0"/>
    <x v="2"/>
    <s v="M"/>
    <x v="3"/>
    <n v="3.375"/>
    <n v="20.25"/>
    <x v="2"/>
    <x v="0"/>
    <x v="0"/>
  </r>
  <r>
    <s v="WJR-51493-682"/>
    <x v="1"/>
    <s v="87858-83734-RK"/>
    <s v="L-D-2.5"/>
    <n v="5"/>
    <s v="Shermy Moseby"/>
    <s v="smosebyie@stanford.edu"/>
    <x v="0"/>
    <x v="3"/>
    <s v="D"/>
    <x v="2"/>
    <n v="29.784999999999997"/>
    <n v="148.92499999999998"/>
    <x v="3"/>
    <x v="2"/>
    <x v="1"/>
  </r>
  <r>
    <s v="SHP-55648-472"/>
    <x v="505"/>
    <s v="46818-20198-GB"/>
    <s v="A-M-1"/>
    <n v="6"/>
    <s v="Corrie Wass"/>
    <s v="cwassif@prweb.com"/>
    <x v="0"/>
    <x v="2"/>
    <s v="M"/>
    <x v="0"/>
    <n v="11.25"/>
    <n v="67.5"/>
    <x v="2"/>
    <x v="0"/>
    <x v="1"/>
  </r>
  <r>
    <s v="HYR-03455-684"/>
    <x v="506"/>
    <s v="29808-89098-XD"/>
    <s v="E-D-1"/>
    <n v="6"/>
    <s v="Ira Sjostrom"/>
    <s v="isjostromig@pbs.org"/>
    <x v="0"/>
    <x v="1"/>
    <s v="D"/>
    <x v="0"/>
    <n v="12.15"/>
    <n v="72.900000000000006"/>
    <x v="1"/>
    <x v="2"/>
    <x v="1"/>
  </r>
  <r>
    <s v="HYR-03455-684"/>
    <x v="506"/>
    <s v="29808-89098-XD"/>
    <s v="L-D-0.2"/>
    <n v="2"/>
    <s v="Ira Sjostrom"/>
    <s v="isjostromig@pbs.org"/>
    <x v="0"/>
    <x v="3"/>
    <s v="D"/>
    <x v="3"/>
    <n v="3.8849999999999998"/>
    <n v="7.77"/>
    <x v="3"/>
    <x v="2"/>
    <x v="1"/>
  </r>
  <r>
    <s v="HUG-52766-375"/>
    <x v="507"/>
    <s v="78786-77449-RQ"/>
    <s v="A-D-2.5"/>
    <n v="4"/>
    <s v="Jermaine Branchett"/>
    <s v="jbranchettii@bravesites.com"/>
    <x v="0"/>
    <x v="2"/>
    <s v="D"/>
    <x v="2"/>
    <n v="22.884999999999998"/>
    <n v="91.539999999999992"/>
    <x v="2"/>
    <x v="2"/>
    <x v="1"/>
  </r>
  <r>
    <s v="DAH-46595-917"/>
    <x v="508"/>
    <s v="27878-42224-QF"/>
    <s v="A-D-1"/>
    <n v="6"/>
    <s v="Nissie Rudland"/>
    <s v="nrudlandij@blogs.com"/>
    <x v="1"/>
    <x v="2"/>
    <s v="D"/>
    <x v="0"/>
    <n v="9.9499999999999993"/>
    <n v="59.699999999999996"/>
    <x v="2"/>
    <x v="2"/>
    <x v="1"/>
  </r>
  <r>
    <s v="VEM-79839-466"/>
    <x v="509"/>
    <s v="32743-78448-KT"/>
    <s v="R-L-2.5"/>
    <n v="5"/>
    <s v="Janella Millett"/>
    <s v="jmillettik@addtoany.com"/>
    <x v="0"/>
    <x v="0"/>
    <s v="L"/>
    <x v="2"/>
    <n v="27.484999999999996"/>
    <n v="137.42499999999998"/>
    <x v="0"/>
    <x v="1"/>
    <x v="0"/>
  </r>
  <r>
    <s v="OWH-11126-533"/>
    <x v="131"/>
    <s v="25331-13794-SB"/>
    <s v="L-M-2.5"/>
    <n v="2"/>
    <s v="Ferdie Tourry"/>
    <s v="ftourryil@google.de"/>
    <x v="0"/>
    <x v="3"/>
    <s v="M"/>
    <x v="2"/>
    <n v="33.464999999999996"/>
    <n v="66.929999999999993"/>
    <x v="3"/>
    <x v="0"/>
    <x v="1"/>
  </r>
  <r>
    <s v="UMT-26130-151"/>
    <x v="510"/>
    <s v="55864-37682-GQ"/>
    <s v="L-M-0.2"/>
    <n v="3"/>
    <s v="Cecil Weatherall"/>
    <s v="cweatherallim@toplist.cz"/>
    <x v="0"/>
    <x v="3"/>
    <s v="M"/>
    <x v="3"/>
    <n v="4.3650000000000002"/>
    <n v="13.095000000000001"/>
    <x v="3"/>
    <x v="0"/>
    <x v="0"/>
  </r>
  <r>
    <s v="JKA-27899-806"/>
    <x v="511"/>
    <s v="97005-25609-CQ"/>
    <s v="R-L-1"/>
    <n v="5"/>
    <s v="Gale Heindrick"/>
    <s v="gheindrickin@usda.gov"/>
    <x v="0"/>
    <x v="0"/>
    <s v="L"/>
    <x v="0"/>
    <n v="11.95"/>
    <n v="59.75"/>
    <x v="0"/>
    <x v="1"/>
    <x v="1"/>
  </r>
  <r>
    <s v="ULU-07744-724"/>
    <x v="512"/>
    <s v="94058-95794-IJ"/>
    <s v="L-M-0.5"/>
    <n v="5"/>
    <s v="Layne Imason"/>
    <s v="limasonio@discuz.net"/>
    <x v="0"/>
    <x v="3"/>
    <s v="M"/>
    <x v="1"/>
    <n v="8.73"/>
    <n v="43.650000000000006"/>
    <x v="3"/>
    <x v="0"/>
    <x v="0"/>
  </r>
  <r>
    <s v="NOM-56457-507"/>
    <x v="513"/>
    <s v="40214-03678-GU"/>
    <s v="E-M-1"/>
    <n v="6"/>
    <s v="Hazel Saill"/>
    <s v="hsaillip@odnoklassniki.ru"/>
    <x v="0"/>
    <x v="1"/>
    <s v="M"/>
    <x v="0"/>
    <n v="13.75"/>
    <n v="82.5"/>
    <x v="1"/>
    <x v="0"/>
    <x v="0"/>
  </r>
  <r>
    <s v="NZN-71683-705"/>
    <x v="514"/>
    <s v="04921-85445-SL"/>
    <s v="A-L-2.5"/>
    <n v="6"/>
    <s v="Hermann Larvor"/>
    <s v="hlarvoriq@last.fm"/>
    <x v="0"/>
    <x v="2"/>
    <s v="L"/>
    <x v="2"/>
    <n v="29.784999999999997"/>
    <n v="178.70999999999998"/>
    <x v="2"/>
    <x v="1"/>
    <x v="0"/>
  </r>
  <r>
    <s v="WMA-34232-850"/>
    <x v="7"/>
    <s v="53386-94266-LJ"/>
    <s v="L-D-2.5"/>
    <n v="4"/>
    <s v="Terri Lyford"/>
    <s v=""/>
    <x v="0"/>
    <x v="3"/>
    <s v="D"/>
    <x v="2"/>
    <n v="29.784999999999997"/>
    <n v="119.13999999999999"/>
    <x v="3"/>
    <x v="2"/>
    <x v="0"/>
  </r>
  <r>
    <s v="EZL-27919-704"/>
    <x v="481"/>
    <s v="49480-85909-DG"/>
    <s v="L-L-0.5"/>
    <n v="5"/>
    <s v="Gabey Cogan"/>
    <s v=""/>
    <x v="0"/>
    <x v="3"/>
    <s v="L"/>
    <x v="1"/>
    <n v="9.51"/>
    <n v="47.55"/>
    <x v="3"/>
    <x v="1"/>
    <x v="1"/>
  </r>
  <r>
    <s v="ZYU-11345-774"/>
    <x v="515"/>
    <s v="18293-78136-MN"/>
    <s v="L-M-0.5"/>
    <n v="5"/>
    <s v="Charin Penwarden"/>
    <s v="cpenwardenit@mlb.com"/>
    <x v="1"/>
    <x v="3"/>
    <s v="M"/>
    <x v="1"/>
    <n v="8.73"/>
    <n v="43.650000000000006"/>
    <x v="3"/>
    <x v="0"/>
    <x v="1"/>
  </r>
  <r>
    <s v="CPW-34587-459"/>
    <x v="516"/>
    <s v="84641-67384-TD"/>
    <s v="A-L-2.5"/>
    <n v="6"/>
    <s v="Milty Middis"/>
    <s v="mmiddisiu@dmoz.org"/>
    <x v="0"/>
    <x v="2"/>
    <s v="L"/>
    <x v="2"/>
    <n v="29.784999999999997"/>
    <n v="178.70999999999998"/>
    <x v="2"/>
    <x v="1"/>
    <x v="0"/>
  </r>
  <r>
    <s v="NQZ-82067-394"/>
    <x v="517"/>
    <s v="72320-29738-EB"/>
    <s v="R-L-2.5"/>
    <n v="1"/>
    <s v="Adrianne Vairow"/>
    <s v="avairowiv@studiopress.com"/>
    <x v="2"/>
    <x v="0"/>
    <s v="L"/>
    <x v="2"/>
    <n v="27.484999999999996"/>
    <n v="27.484999999999996"/>
    <x v="0"/>
    <x v="1"/>
    <x v="1"/>
  </r>
  <r>
    <s v="JBW-95055-851"/>
    <x v="518"/>
    <s v="47355-97488-XS"/>
    <s v="A-M-1"/>
    <n v="5"/>
    <s v="Anjanette Goldie"/>
    <s v="agoldieiw@goo.gl"/>
    <x v="0"/>
    <x v="2"/>
    <s v="M"/>
    <x v="0"/>
    <n v="11.25"/>
    <n v="56.25"/>
    <x v="2"/>
    <x v="0"/>
    <x v="1"/>
  </r>
  <r>
    <s v="AHY-20324-088"/>
    <x v="519"/>
    <s v="63499-24884-PP"/>
    <s v="L-L-0.2"/>
    <n v="2"/>
    <s v="Nicky Ayris"/>
    <s v="nayrisix@t-online.de"/>
    <x v="2"/>
    <x v="3"/>
    <s v="L"/>
    <x v="3"/>
    <n v="4.7549999999999999"/>
    <n v="9.51"/>
    <x v="3"/>
    <x v="1"/>
    <x v="0"/>
  </r>
  <r>
    <s v="ZSL-66684-103"/>
    <x v="520"/>
    <s v="39193-51770-FM"/>
    <s v="E-M-0.2"/>
    <n v="2"/>
    <s v="Laryssa Benediktovich"/>
    <s v="lbenediktovichiy@wunderground.com"/>
    <x v="0"/>
    <x v="1"/>
    <s v="M"/>
    <x v="3"/>
    <n v="4.125"/>
    <n v="8.25"/>
    <x v="1"/>
    <x v="0"/>
    <x v="0"/>
  </r>
  <r>
    <s v="WNE-73911-475"/>
    <x v="521"/>
    <s v="61323-91967-GG"/>
    <s v="L-D-0.5"/>
    <n v="6"/>
    <s v="Theo Jacobovitz"/>
    <s v="tjacobovitziz@cbc.ca"/>
    <x v="0"/>
    <x v="3"/>
    <s v="D"/>
    <x v="1"/>
    <n v="7.77"/>
    <n v="46.62"/>
    <x v="3"/>
    <x v="2"/>
    <x v="1"/>
  </r>
  <r>
    <s v="EZB-68383-559"/>
    <x v="418"/>
    <s v="90123-01967-KS"/>
    <s v="R-L-1"/>
    <n v="6"/>
    <s v="Becca Ableson"/>
    <s v=""/>
    <x v="0"/>
    <x v="0"/>
    <s v="L"/>
    <x v="0"/>
    <n v="11.95"/>
    <n v="71.699999999999989"/>
    <x v="0"/>
    <x v="1"/>
    <x v="1"/>
  </r>
  <r>
    <s v="OVO-01283-090"/>
    <x v="122"/>
    <s v="15958-25089-OS"/>
    <s v="L-L-2.5"/>
    <n v="2"/>
    <s v="Jeno Druitt"/>
    <s v="jdruittj1@feedburner.com"/>
    <x v="0"/>
    <x v="3"/>
    <s v="L"/>
    <x v="2"/>
    <n v="36.454999999999998"/>
    <n v="72.91"/>
    <x v="3"/>
    <x v="1"/>
    <x v="0"/>
  </r>
  <r>
    <s v="TXH-78646-919"/>
    <x v="423"/>
    <s v="98430-37820-UV"/>
    <s v="R-D-0.2"/>
    <n v="3"/>
    <s v="Deonne Shortall"/>
    <s v="dshortallj2@wikipedia.org"/>
    <x v="0"/>
    <x v="0"/>
    <s v="D"/>
    <x v="3"/>
    <n v="2.6849999999999996"/>
    <n v="8.0549999999999997"/>
    <x v="0"/>
    <x v="2"/>
    <x v="0"/>
  </r>
  <r>
    <s v="CYZ-37122-164"/>
    <x v="463"/>
    <s v="21798-04171-XC"/>
    <s v="E-M-0.5"/>
    <n v="2"/>
    <s v="Wilton Cottier"/>
    <s v="wcottierj3@cafepress.com"/>
    <x v="0"/>
    <x v="1"/>
    <s v="M"/>
    <x v="1"/>
    <n v="8.25"/>
    <n v="16.5"/>
    <x v="1"/>
    <x v="0"/>
    <x v="1"/>
  </r>
  <r>
    <s v="AGQ-06534-750"/>
    <x v="273"/>
    <s v="52798-46508-HP"/>
    <s v="A-L-1"/>
    <n v="5"/>
    <s v="Kevan Grinsted"/>
    <s v="kgrinstedj4@google.com.br"/>
    <x v="1"/>
    <x v="2"/>
    <s v="L"/>
    <x v="0"/>
    <n v="12.95"/>
    <n v="64.75"/>
    <x v="2"/>
    <x v="1"/>
    <x v="1"/>
  </r>
  <r>
    <s v="QVL-32245-818"/>
    <x v="522"/>
    <s v="46478-42970-EM"/>
    <s v="A-M-0.5"/>
    <n v="5"/>
    <s v="Dionne Skyner"/>
    <s v="dskynerj5@hubpages.com"/>
    <x v="0"/>
    <x v="2"/>
    <s v="M"/>
    <x v="1"/>
    <n v="6.75"/>
    <n v="33.75"/>
    <x v="2"/>
    <x v="0"/>
    <x v="1"/>
  </r>
  <r>
    <s v="LTD-96842-834"/>
    <x v="523"/>
    <s v="00246-15080-LE"/>
    <s v="L-D-2.5"/>
    <n v="6"/>
    <s v="Francesco Dressel"/>
    <s v=""/>
    <x v="0"/>
    <x v="3"/>
    <s v="D"/>
    <x v="2"/>
    <n v="29.784999999999997"/>
    <n v="178.70999999999998"/>
    <x v="3"/>
    <x v="2"/>
    <x v="1"/>
  </r>
  <r>
    <s v="SEC-91807-425"/>
    <x v="260"/>
    <s v="94091-86957-HX"/>
    <s v="A-M-1"/>
    <n v="2"/>
    <s v="Jimmy Dymoke"/>
    <s v="jdymokeje@prnewswire.com"/>
    <x v="1"/>
    <x v="2"/>
    <s v="M"/>
    <x v="0"/>
    <n v="11.25"/>
    <n v="22.5"/>
    <x v="2"/>
    <x v="0"/>
    <x v="1"/>
  </r>
  <r>
    <s v="MHM-44857-599"/>
    <x v="331"/>
    <s v="26295-44907-DK"/>
    <s v="L-D-1"/>
    <n v="1"/>
    <s v="Ambrosio Weinmann"/>
    <s v="aweinmannj8@shinystat.com"/>
    <x v="0"/>
    <x v="3"/>
    <s v="D"/>
    <x v="0"/>
    <n v="12.95"/>
    <n v="12.95"/>
    <x v="3"/>
    <x v="2"/>
    <x v="1"/>
  </r>
  <r>
    <s v="KGC-95046-911"/>
    <x v="524"/>
    <s v="95351-96177-QV"/>
    <s v="A-M-2.5"/>
    <n v="2"/>
    <s v="Elden Andriessen"/>
    <s v="eandriessenj9@europa.eu"/>
    <x v="0"/>
    <x v="2"/>
    <s v="M"/>
    <x v="2"/>
    <n v="25.874999999999996"/>
    <n v="51.749999999999993"/>
    <x v="2"/>
    <x v="0"/>
    <x v="0"/>
  </r>
  <r>
    <s v="RZC-75150-413"/>
    <x v="525"/>
    <s v="92204-96636-BS"/>
    <s v="E-D-0.5"/>
    <n v="5"/>
    <s v="Roxie Deaconson"/>
    <s v="rdeaconsonja@archive.org"/>
    <x v="0"/>
    <x v="1"/>
    <s v="D"/>
    <x v="1"/>
    <n v="7.29"/>
    <n v="36.450000000000003"/>
    <x v="1"/>
    <x v="2"/>
    <x v="1"/>
  </r>
  <r>
    <s v="EYH-88288-452"/>
    <x v="526"/>
    <s v="03010-30348-UA"/>
    <s v="L-L-2.5"/>
    <n v="5"/>
    <s v="Davida Caro"/>
    <s v="dcarojb@twitter.com"/>
    <x v="0"/>
    <x v="3"/>
    <s v="L"/>
    <x v="2"/>
    <n v="36.454999999999998"/>
    <n v="182.27499999999998"/>
    <x v="3"/>
    <x v="1"/>
    <x v="0"/>
  </r>
  <r>
    <s v="NYQ-24237-772"/>
    <x v="104"/>
    <s v="13441-34686-SW"/>
    <s v="L-D-0.5"/>
    <n v="4"/>
    <s v="Johna Bluck"/>
    <s v="jbluckjc@imageshack.us"/>
    <x v="0"/>
    <x v="3"/>
    <s v="D"/>
    <x v="1"/>
    <n v="7.77"/>
    <n v="31.08"/>
    <x v="3"/>
    <x v="2"/>
    <x v="1"/>
  </r>
  <r>
    <s v="WKB-21680-566"/>
    <x v="491"/>
    <s v="96612-41722-VJ"/>
    <s v="A-M-0.5"/>
    <n v="3"/>
    <s v="Myrle Dearden"/>
    <s v=""/>
    <x v="1"/>
    <x v="2"/>
    <s v="M"/>
    <x v="1"/>
    <n v="6.75"/>
    <n v="20.25"/>
    <x v="2"/>
    <x v="0"/>
    <x v="1"/>
  </r>
  <r>
    <s v="THE-61147-027"/>
    <x v="157"/>
    <s v="94091-86957-HX"/>
    <s v="L-D-1"/>
    <n v="2"/>
    <s v="Jimmy Dymoke"/>
    <s v="jdymokeje@prnewswire.com"/>
    <x v="1"/>
    <x v="3"/>
    <s v="D"/>
    <x v="0"/>
    <n v="12.95"/>
    <n v="25.9"/>
    <x v="3"/>
    <x v="2"/>
    <x v="1"/>
  </r>
  <r>
    <s v="PTY-86420-119"/>
    <x v="527"/>
    <s v="25504-41681-WA"/>
    <s v="A-D-0.5"/>
    <n v="4"/>
    <s v="Orland Tadman"/>
    <s v="otadmanjf@ft.com"/>
    <x v="0"/>
    <x v="2"/>
    <s v="D"/>
    <x v="1"/>
    <n v="5.97"/>
    <n v="23.88"/>
    <x v="2"/>
    <x v="2"/>
    <x v="0"/>
  </r>
  <r>
    <s v="QHL-27188-431"/>
    <x v="528"/>
    <s v="75443-07820-DZ"/>
    <s v="L-L-0.5"/>
    <n v="2"/>
    <s v="Barrett Gudde"/>
    <s v="bguddejg@dailymotion.com"/>
    <x v="0"/>
    <x v="3"/>
    <s v="L"/>
    <x v="1"/>
    <n v="9.51"/>
    <n v="19.02"/>
    <x v="3"/>
    <x v="1"/>
    <x v="1"/>
  </r>
  <r>
    <s v="MIS-54381-047"/>
    <x v="99"/>
    <s v="39276-95489-XV"/>
    <s v="A-D-0.5"/>
    <n v="5"/>
    <s v="Nathan Sictornes"/>
    <s v="nsictornesjh@buzzfeed.com"/>
    <x v="1"/>
    <x v="2"/>
    <s v="D"/>
    <x v="1"/>
    <n v="5.97"/>
    <n v="29.849999999999998"/>
    <x v="2"/>
    <x v="2"/>
    <x v="0"/>
  </r>
  <r>
    <s v="TBB-29780-459"/>
    <x v="529"/>
    <s v="61437-83623-PZ"/>
    <s v="A-L-0.5"/>
    <n v="1"/>
    <s v="Vivyan Dunning"/>
    <s v="vdunningji@independent.co.uk"/>
    <x v="0"/>
    <x v="2"/>
    <s v="L"/>
    <x v="1"/>
    <n v="7.77"/>
    <n v="7.77"/>
    <x v="2"/>
    <x v="1"/>
    <x v="0"/>
  </r>
  <r>
    <s v="QLC-52637-305"/>
    <x v="530"/>
    <s v="34317-87258-HQ"/>
    <s v="L-D-2.5"/>
    <n v="4"/>
    <s v="Doralin Baison"/>
    <s v=""/>
    <x v="1"/>
    <x v="3"/>
    <s v="D"/>
    <x v="2"/>
    <n v="29.784999999999997"/>
    <n v="119.13999999999999"/>
    <x v="3"/>
    <x v="2"/>
    <x v="0"/>
  </r>
  <r>
    <s v="CWT-27056-328"/>
    <x v="531"/>
    <s v="18570-80998-ZS"/>
    <s v="E-D-0.2"/>
    <n v="6"/>
    <s v="Josefina Ferens"/>
    <s v=""/>
    <x v="0"/>
    <x v="1"/>
    <s v="D"/>
    <x v="3"/>
    <n v="3.645"/>
    <n v="21.87"/>
    <x v="1"/>
    <x v="2"/>
    <x v="0"/>
  </r>
  <r>
    <s v="ASS-05878-128"/>
    <x v="210"/>
    <s v="66580-33745-OQ"/>
    <s v="E-L-0.5"/>
    <n v="2"/>
    <s v="Shelley Gehring"/>
    <s v="sgehringjl@gnu.org"/>
    <x v="0"/>
    <x v="1"/>
    <s v="L"/>
    <x v="1"/>
    <n v="8.91"/>
    <n v="17.82"/>
    <x v="1"/>
    <x v="1"/>
    <x v="1"/>
  </r>
  <r>
    <s v="EGK-03027-418"/>
    <x v="532"/>
    <s v="19820-29285-FD"/>
    <s v="E-M-0.2"/>
    <n v="3"/>
    <s v="Barrie Fallowes"/>
    <s v="bfallowesjm@purevolume.com"/>
    <x v="0"/>
    <x v="1"/>
    <s v="M"/>
    <x v="3"/>
    <n v="4.125"/>
    <n v="12.375"/>
    <x v="1"/>
    <x v="0"/>
    <x v="1"/>
  </r>
  <r>
    <s v="KCY-61732-849"/>
    <x v="533"/>
    <s v="11349-55147-SN"/>
    <s v="L-D-1"/>
    <n v="2"/>
    <s v="Nicolas Aiton"/>
    <s v=""/>
    <x v="1"/>
    <x v="3"/>
    <s v="D"/>
    <x v="0"/>
    <n v="12.95"/>
    <n v="25.9"/>
    <x v="3"/>
    <x v="2"/>
    <x v="1"/>
  </r>
  <r>
    <s v="BLI-21697-702"/>
    <x v="534"/>
    <s v="21141-12455-VB"/>
    <s v="A-M-0.5"/>
    <n v="2"/>
    <s v="Shelli De Banke"/>
    <s v="sdejo@newsvine.com"/>
    <x v="0"/>
    <x v="2"/>
    <s v="M"/>
    <x v="1"/>
    <n v="6.75"/>
    <n v="13.5"/>
    <x v="2"/>
    <x v="0"/>
    <x v="0"/>
  </r>
  <r>
    <s v="KFJ-46568-890"/>
    <x v="535"/>
    <s v="71003-85639-HB"/>
    <s v="E-L-0.5"/>
    <n v="2"/>
    <s v="Lyell Murch"/>
    <s v=""/>
    <x v="0"/>
    <x v="1"/>
    <s v="L"/>
    <x v="1"/>
    <n v="8.91"/>
    <n v="17.82"/>
    <x v="1"/>
    <x v="1"/>
    <x v="0"/>
  </r>
  <r>
    <s v="SOK-43535-680"/>
    <x v="536"/>
    <s v="58443-95866-YO"/>
    <s v="E-M-0.5"/>
    <n v="3"/>
    <s v="Stearne Count"/>
    <s v="scountjq@nba.com"/>
    <x v="0"/>
    <x v="1"/>
    <s v="M"/>
    <x v="1"/>
    <n v="8.25"/>
    <n v="24.75"/>
    <x v="1"/>
    <x v="0"/>
    <x v="1"/>
  </r>
  <r>
    <s v="XUE-87260-201"/>
    <x v="537"/>
    <s v="89646-21249-OH"/>
    <s v="R-M-0.2"/>
    <n v="6"/>
    <s v="Selia Ragles"/>
    <s v="sraglesjr@blogtalkradio.com"/>
    <x v="0"/>
    <x v="0"/>
    <s v="M"/>
    <x v="3"/>
    <n v="2.9849999999999999"/>
    <n v="17.91"/>
    <x v="0"/>
    <x v="0"/>
    <x v="1"/>
  </r>
  <r>
    <s v="CZF-40873-691"/>
    <x v="61"/>
    <s v="64988-20636-XQ"/>
    <s v="E-M-0.5"/>
    <n v="2"/>
    <s v="Silas Deehan"/>
    <s v=""/>
    <x v="2"/>
    <x v="1"/>
    <s v="M"/>
    <x v="1"/>
    <n v="8.25"/>
    <n v="16.5"/>
    <x v="1"/>
    <x v="0"/>
    <x v="1"/>
  </r>
  <r>
    <s v="AIA-98989-755"/>
    <x v="242"/>
    <s v="34704-83143-KS"/>
    <s v="R-M-0.2"/>
    <n v="1"/>
    <s v="Sacha Bruun"/>
    <s v="sbruunjt@blogtalkradio.com"/>
    <x v="0"/>
    <x v="0"/>
    <s v="M"/>
    <x v="3"/>
    <n v="2.9849999999999999"/>
    <n v="2.9849999999999999"/>
    <x v="0"/>
    <x v="0"/>
    <x v="1"/>
  </r>
  <r>
    <s v="ITZ-21793-986"/>
    <x v="299"/>
    <s v="67388-17544-XX"/>
    <s v="E-D-0.2"/>
    <n v="4"/>
    <s v="Alon Pllu"/>
    <s v="aplluju@dagondesign.com"/>
    <x v="1"/>
    <x v="1"/>
    <s v="D"/>
    <x v="3"/>
    <n v="3.645"/>
    <n v="14.58"/>
    <x v="1"/>
    <x v="2"/>
    <x v="0"/>
  </r>
  <r>
    <s v="YOK-93322-608"/>
    <x v="343"/>
    <s v="69411-48470-ID"/>
    <s v="E-L-1"/>
    <n v="6"/>
    <s v="Gilberto Cornier"/>
    <s v="gcornierjv@techcrunch.com"/>
    <x v="0"/>
    <x v="1"/>
    <s v="L"/>
    <x v="0"/>
    <n v="14.85"/>
    <n v="89.1"/>
    <x v="1"/>
    <x v="1"/>
    <x v="1"/>
  </r>
  <r>
    <s v="LXK-00634-611"/>
    <x v="538"/>
    <s v="94091-86957-HX"/>
    <s v="R-L-1"/>
    <n v="3"/>
    <s v="Jimmy Dymoke"/>
    <s v="jdymokeje@prnewswire.com"/>
    <x v="1"/>
    <x v="0"/>
    <s v="L"/>
    <x v="0"/>
    <n v="11.95"/>
    <n v="35.849999999999994"/>
    <x v="0"/>
    <x v="1"/>
    <x v="1"/>
  </r>
  <r>
    <s v="CQW-37388-302"/>
    <x v="539"/>
    <s v="97741-98924-KT"/>
    <s v="A-D-2.5"/>
    <n v="3"/>
    <s v="Willabella Harvison"/>
    <s v="wharvisonjx@gizmodo.com"/>
    <x v="0"/>
    <x v="2"/>
    <s v="D"/>
    <x v="2"/>
    <n v="22.884999999999998"/>
    <n v="68.655000000000001"/>
    <x v="2"/>
    <x v="2"/>
    <x v="1"/>
  </r>
  <r>
    <s v="SPA-79365-334"/>
    <x v="27"/>
    <s v="79857-78167-KO"/>
    <s v="L-D-1"/>
    <n v="3"/>
    <s v="Darice Heaford"/>
    <s v="dheafordjy@twitpic.com"/>
    <x v="0"/>
    <x v="3"/>
    <s v="D"/>
    <x v="0"/>
    <n v="12.95"/>
    <n v="38.849999999999994"/>
    <x v="3"/>
    <x v="2"/>
    <x v="1"/>
  </r>
  <r>
    <s v="VPX-08817-517"/>
    <x v="540"/>
    <s v="46963-10322-ZA"/>
    <s v="L-L-1"/>
    <n v="5"/>
    <s v="Granger Fantham"/>
    <s v="gfanthamjz@hexun.com"/>
    <x v="0"/>
    <x v="3"/>
    <s v="L"/>
    <x v="0"/>
    <n v="15.85"/>
    <n v="79.25"/>
    <x v="3"/>
    <x v="1"/>
    <x v="0"/>
  </r>
  <r>
    <s v="PBP-87115-410"/>
    <x v="541"/>
    <s v="93812-74772-MV"/>
    <s v="E-D-0.5"/>
    <n v="5"/>
    <s v="Reynolds Crookshanks"/>
    <s v="rcrookshanksk0@unc.edu"/>
    <x v="0"/>
    <x v="1"/>
    <s v="D"/>
    <x v="1"/>
    <n v="7.29"/>
    <n v="36.450000000000003"/>
    <x v="1"/>
    <x v="2"/>
    <x v="0"/>
  </r>
  <r>
    <s v="SFB-93752-440"/>
    <x v="390"/>
    <s v="48203-23480-UB"/>
    <s v="R-M-0.2"/>
    <n v="3"/>
    <s v="Niels Leake"/>
    <s v="nleakek1@cmu.edu"/>
    <x v="0"/>
    <x v="0"/>
    <s v="M"/>
    <x v="3"/>
    <n v="2.9849999999999999"/>
    <n v="8.9550000000000001"/>
    <x v="0"/>
    <x v="0"/>
    <x v="0"/>
  </r>
  <r>
    <s v="TBU-65158-068"/>
    <x v="396"/>
    <s v="60357-65386-RD"/>
    <s v="E-D-1"/>
    <n v="2"/>
    <s v="Hetti Measures"/>
    <s v=""/>
    <x v="0"/>
    <x v="1"/>
    <s v="D"/>
    <x v="0"/>
    <n v="12.15"/>
    <n v="24.3"/>
    <x v="1"/>
    <x v="2"/>
    <x v="1"/>
  </r>
  <r>
    <s v="TEH-08414-216"/>
    <x v="185"/>
    <s v="35099-13971-JI"/>
    <s v="E-M-2.5"/>
    <n v="2"/>
    <s v="Gay Eilhersen"/>
    <s v="geilhersenk3@networksolutions.com"/>
    <x v="0"/>
    <x v="1"/>
    <s v="M"/>
    <x v="2"/>
    <n v="31.624999999999996"/>
    <n v="63.249999999999993"/>
    <x v="1"/>
    <x v="0"/>
    <x v="1"/>
  </r>
  <r>
    <s v="MAY-77231-536"/>
    <x v="542"/>
    <s v="01304-59807-OB"/>
    <s v="A-M-0.2"/>
    <n v="2"/>
    <s v="Nico Hubert"/>
    <s v=""/>
    <x v="0"/>
    <x v="2"/>
    <s v="M"/>
    <x v="3"/>
    <n v="3.375"/>
    <n v="6.75"/>
    <x v="2"/>
    <x v="0"/>
    <x v="0"/>
  </r>
  <r>
    <s v="ATY-28980-884"/>
    <x v="117"/>
    <s v="50705-17295-NK"/>
    <s v="A-L-0.2"/>
    <n v="6"/>
    <s v="Cristina Aleixo"/>
    <s v="caleixok5@globo.com"/>
    <x v="0"/>
    <x v="2"/>
    <s v="L"/>
    <x v="3"/>
    <n v="3.8849999999999998"/>
    <n v="23.31"/>
    <x v="2"/>
    <x v="1"/>
    <x v="1"/>
  </r>
  <r>
    <s v="SWP-88281-918"/>
    <x v="543"/>
    <s v="77657-61366-FY"/>
    <s v="L-L-2.5"/>
    <n v="4"/>
    <s v="Derrek Allpress"/>
    <s v=""/>
    <x v="0"/>
    <x v="3"/>
    <s v="L"/>
    <x v="2"/>
    <n v="36.454999999999998"/>
    <n v="145.82"/>
    <x v="3"/>
    <x v="1"/>
    <x v="1"/>
  </r>
  <r>
    <s v="VCE-56531-986"/>
    <x v="544"/>
    <s v="57192-13428-PL"/>
    <s v="R-M-0.5"/>
    <n v="5"/>
    <s v="Rikki Tomkowicz"/>
    <s v="rtomkowiczk7@bravesites.com"/>
    <x v="1"/>
    <x v="0"/>
    <s v="M"/>
    <x v="1"/>
    <n v="5.97"/>
    <n v="29.849999999999998"/>
    <x v="0"/>
    <x v="0"/>
    <x v="0"/>
  </r>
  <r>
    <s v="FVV-75700-005"/>
    <x v="545"/>
    <s v="24891-77957-LU"/>
    <s v="E-D-0.5"/>
    <n v="3"/>
    <s v="Rochette Huscroft"/>
    <s v="rhuscroftk8@jimdo.com"/>
    <x v="0"/>
    <x v="1"/>
    <s v="D"/>
    <x v="1"/>
    <n v="7.29"/>
    <n v="21.87"/>
    <x v="1"/>
    <x v="2"/>
    <x v="0"/>
  </r>
  <r>
    <s v="CFZ-53492-600"/>
    <x v="546"/>
    <s v="64896-18468-BT"/>
    <s v="L-M-0.2"/>
    <n v="1"/>
    <s v="Selle Scurrer"/>
    <s v="sscurrerk9@flavors.me"/>
    <x v="2"/>
    <x v="3"/>
    <s v="M"/>
    <x v="3"/>
    <n v="4.3650000000000002"/>
    <n v="4.3650000000000002"/>
    <x v="3"/>
    <x v="0"/>
    <x v="1"/>
  </r>
  <r>
    <s v="LDK-71031-121"/>
    <x v="420"/>
    <s v="84761-40784-SV"/>
    <s v="L-L-2.5"/>
    <n v="1"/>
    <s v="Andie Rudram"/>
    <s v="arudramka@prnewswire.com"/>
    <x v="0"/>
    <x v="3"/>
    <s v="L"/>
    <x v="2"/>
    <n v="36.454999999999998"/>
    <n v="36.454999999999998"/>
    <x v="3"/>
    <x v="1"/>
    <x v="1"/>
  </r>
  <r>
    <s v="EBA-82404-343"/>
    <x v="547"/>
    <s v="20236-42322-CM"/>
    <s v="L-D-0.2"/>
    <n v="4"/>
    <s v="Leta Clarricoates"/>
    <s v=""/>
    <x v="0"/>
    <x v="3"/>
    <s v="D"/>
    <x v="3"/>
    <n v="3.8849999999999998"/>
    <n v="15.54"/>
    <x v="3"/>
    <x v="2"/>
    <x v="0"/>
  </r>
  <r>
    <s v="USA-42811-560"/>
    <x v="548"/>
    <s v="49671-11547-WG"/>
    <s v="E-L-0.2"/>
    <n v="2"/>
    <s v="Jacquelyn Maha"/>
    <s v="jmahakc@cyberchimps.com"/>
    <x v="0"/>
    <x v="1"/>
    <s v="L"/>
    <x v="3"/>
    <n v="4.4550000000000001"/>
    <n v="8.91"/>
    <x v="1"/>
    <x v="1"/>
    <x v="1"/>
  </r>
  <r>
    <s v="SNL-83703-516"/>
    <x v="549"/>
    <s v="57976-33535-WK"/>
    <s v="L-M-2.5"/>
    <n v="3"/>
    <s v="Glory Clemon"/>
    <s v="gclemonkd@networksolutions.com"/>
    <x v="0"/>
    <x v="3"/>
    <s v="M"/>
    <x v="2"/>
    <n v="33.464999999999996"/>
    <n v="100.39499999999998"/>
    <x v="3"/>
    <x v="0"/>
    <x v="0"/>
  </r>
  <r>
    <s v="SUZ-83036-175"/>
    <x v="550"/>
    <s v="55915-19477-MK"/>
    <s v="R-D-0.2"/>
    <n v="5"/>
    <s v="Alica Kift"/>
    <s v=""/>
    <x v="0"/>
    <x v="0"/>
    <s v="D"/>
    <x v="3"/>
    <n v="2.6849999999999996"/>
    <n v="13.424999999999997"/>
    <x v="0"/>
    <x v="2"/>
    <x v="1"/>
  </r>
  <r>
    <s v="RGM-01187-513"/>
    <x v="551"/>
    <s v="28121-11641-UA"/>
    <s v="E-D-0.2"/>
    <n v="6"/>
    <s v="Babb Pollins"/>
    <s v="bpollinskf@shinystat.com"/>
    <x v="0"/>
    <x v="1"/>
    <s v="D"/>
    <x v="3"/>
    <n v="3.645"/>
    <n v="21.87"/>
    <x v="1"/>
    <x v="2"/>
    <x v="1"/>
  </r>
  <r>
    <s v="CZG-01299-952"/>
    <x v="552"/>
    <s v="09540-70637-EV"/>
    <s v="L-D-1"/>
    <n v="2"/>
    <s v="Jarret Toye"/>
    <s v="jtoyekg@pinterest.com"/>
    <x v="1"/>
    <x v="3"/>
    <s v="D"/>
    <x v="0"/>
    <n v="12.95"/>
    <n v="25.9"/>
    <x v="3"/>
    <x v="2"/>
    <x v="0"/>
  </r>
  <r>
    <s v="KLD-88731-484"/>
    <x v="553"/>
    <s v="17775-77072-PP"/>
    <s v="A-M-1"/>
    <n v="5"/>
    <s v="Carlie Linskill"/>
    <s v="clinskillkh@sphinn.com"/>
    <x v="0"/>
    <x v="2"/>
    <s v="M"/>
    <x v="0"/>
    <n v="11.25"/>
    <n v="56.25"/>
    <x v="2"/>
    <x v="0"/>
    <x v="1"/>
  </r>
  <r>
    <s v="BQK-38412-229"/>
    <x v="554"/>
    <s v="90392-73338-BC"/>
    <s v="R-L-0.2"/>
    <n v="3"/>
    <s v="Natal Vigrass"/>
    <s v="nvigrasski@ezinearticles.com"/>
    <x v="2"/>
    <x v="0"/>
    <s v="L"/>
    <x v="3"/>
    <n v="3.5849999999999995"/>
    <n v="10.754999999999999"/>
    <x v="0"/>
    <x v="1"/>
    <x v="1"/>
  </r>
  <r>
    <s v="TCX-76953-071"/>
    <x v="555"/>
    <s v="94091-86957-HX"/>
    <s v="E-D-0.2"/>
    <n v="5"/>
    <s v="Jimmy Dymoke"/>
    <s v="jdymokeje@prnewswire.com"/>
    <x v="1"/>
    <x v="1"/>
    <s v="D"/>
    <x v="3"/>
    <n v="3.645"/>
    <n v="18.225000000000001"/>
    <x v="1"/>
    <x v="2"/>
    <x v="1"/>
  </r>
  <r>
    <s v="LIN-88046-551"/>
    <x v="150"/>
    <s v="10725-45724-CO"/>
    <s v="R-L-0.5"/>
    <n v="4"/>
    <s v="Kandace Cragell"/>
    <s v="kcragellkk@google.com"/>
    <x v="1"/>
    <x v="0"/>
    <s v="L"/>
    <x v="1"/>
    <n v="7.169999999999999"/>
    <n v="28.679999999999996"/>
    <x v="0"/>
    <x v="1"/>
    <x v="1"/>
  </r>
  <r>
    <s v="PMV-54491-220"/>
    <x v="556"/>
    <s v="87242-18006-IR"/>
    <s v="L-M-0.2"/>
    <n v="2"/>
    <s v="Lyon Ibert"/>
    <s v="libertkl@huffingtonpost.com"/>
    <x v="0"/>
    <x v="3"/>
    <s v="M"/>
    <x v="3"/>
    <n v="4.3650000000000002"/>
    <n v="8.73"/>
    <x v="3"/>
    <x v="0"/>
    <x v="1"/>
  </r>
  <r>
    <s v="SKA-73676-005"/>
    <x v="327"/>
    <s v="36572-91896-PP"/>
    <s v="L-M-1"/>
    <n v="4"/>
    <s v="Reese Lidgey"/>
    <s v="rlidgeykm@vimeo.com"/>
    <x v="0"/>
    <x v="3"/>
    <s v="M"/>
    <x v="0"/>
    <n v="14.55"/>
    <n v="58.2"/>
    <x v="3"/>
    <x v="0"/>
    <x v="1"/>
  </r>
  <r>
    <s v="TKH-62197-239"/>
    <x v="557"/>
    <s v="25181-97933-UX"/>
    <s v="A-D-0.5"/>
    <n v="3"/>
    <s v="Tersina Castagne"/>
    <s v="tcastagnekn@wikia.com"/>
    <x v="0"/>
    <x v="2"/>
    <s v="D"/>
    <x v="1"/>
    <n v="5.97"/>
    <n v="17.91"/>
    <x v="2"/>
    <x v="2"/>
    <x v="1"/>
  </r>
  <r>
    <s v="YXF-57218-272"/>
    <x v="333"/>
    <s v="55374-03175-IA"/>
    <s v="R-M-0.2"/>
    <n v="6"/>
    <s v="Samuele Klaaassen"/>
    <s v=""/>
    <x v="0"/>
    <x v="0"/>
    <s v="M"/>
    <x v="3"/>
    <n v="2.9849999999999999"/>
    <n v="17.91"/>
    <x v="0"/>
    <x v="0"/>
    <x v="0"/>
  </r>
  <r>
    <s v="PKJ-30083-501"/>
    <x v="558"/>
    <s v="76948-43532-JS"/>
    <s v="E-D-0.5"/>
    <n v="2"/>
    <s v="Jordana Halden"/>
    <s v="jhaldenkp@comcast.net"/>
    <x v="1"/>
    <x v="1"/>
    <s v="D"/>
    <x v="1"/>
    <n v="7.29"/>
    <n v="14.58"/>
    <x v="1"/>
    <x v="2"/>
    <x v="1"/>
  </r>
  <r>
    <s v="WTT-91832-645"/>
    <x v="559"/>
    <s v="24344-88599-PP"/>
    <s v="A-M-1"/>
    <n v="3"/>
    <s v="Hussein Olliff"/>
    <s v="holliffkq@sciencedirect.com"/>
    <x v="1"/>
    <x v="2"/>
    <s v="M"/>
    <x v="0"/>
    <n v="11.25"/>
    <n v="33.75"/>
    <x v="2"/>
    <x v="0"/>
    <x v="1"/>
  </r>
  <r>
    <s v="TRZ-94735-865"/>
    <x v="310"/>
    <s v="54462-58311-YF"/>
    <s v="L-M-0.5"/>
    <n v="4"/>
    <s v="Teddi Quadri"/>
    <s v="tquadrikr@opensource.org"/>
    <x v="1"/>
    <x v="3"/>
    <s v="M"/>
    <x v="1"/>
    <n v="8.73"/>
    <n v="34.92"/>
    <x v="3"/>
    <x v="0"/>
    <x v="0"/>
  </r>
  <r>
    <s v="UDB-09651-780"/>
    <x v="560"/>
    <s v="90767-92589-LV"/>
    <s v="E-D-0.5"/>
    <n v="2"/>
    <s v="Felita Eshmade"/>
    <s v="feshmadeks@umn.edu"/>
    <x v="0"/>
    <x v="1"/>
    <s v="D"/>
    <x v="1"/>
    <n v="7.29"/>
    <n v="14.58"/>
    <x v="1"/>
    <x v="2"/>
    <x v="1"/>
  </r>
  <r>
    <s v="EHJ-82097-549"/>
    <x v="561"/>
    <s v="27517-43747-YD"/>
    <s v="R-D-0.2"/>
    <n v="2"/>
    <s v="Melodie OIlier"/>
    <s v="moilierkt@paginegialle.it"/>
    <x v="1"/>
    <x v="0"/>
    <s v="D"/>
    <x v="3"/>
    <n v="2.6849999999999996"/>
    <n v="5.3699999999999992"/>
    <x v="0"/>
    <x v="2"/>
    <x v="0"/>
  </r>
  <r>
    <s v="ZFR-79447-696"/>
    <x v="562"/>
    <s v="77828-66867-KH"/>
    <s v="R-M-0.5"/>
    <n v="1"/>
    <s v="Hazel Iacopini"/>
    <s v=""/>
    <x v="0"/>
    <x v="0"/>
    <s v="M"/>
    <x v="1"/>
    <n v="5.97"/>
    <n v="5.97"/>
    <x v="0"/>
    <x v="0"/>
    <x v="0"/>
  </r>
  <r>
    <s v="NUU-03893-975"/>
    <x v="563"/>
    <s v="41054-59693-XE"/>
    <s v="L-L-0.5"/>
    <n v="2"/>
    <s v="Vinny Shoebotham"/>
    <s v="vshoebothamkv@redcross.org"/>
    <x v="0"/>
    <x v="3"/>
    <s v="L"/>
    <x v="1"/>
    <n v="9.51"/>
    <n v="19.02"/>
    <x v="3"/>
    <x v="1"/>
    <x v="1"/>
  </r>
  <r>
    <s v="GVG-59542-307"/>
    <x v="564"/>
    <s v="26314-66792-VP"/>
    <s v="E-M-1"/>
    <n v="2"/>
    <s v="Bran Sterke"/>
    <s v="bsterkekw@biblegateway.com"/>
    <x v="0"/>
    <x v="1"/>
    <s v="M"/>
    <x v="0"/>
    <n v="13.75"/>
    <n v="27.5"/>
    <x v="1"/>
    <x v="0"/>
    <x v="0"/>
  </r>
  <r>
    <s v="YLY-35287-172"/>
    <x v="565"/>
    <s v="69410-04668-MA"/>
    <s v="A-D-0.5"/>
    <n v="5"/>
    <s v="Simone Capon"/>
    <s v="scaponkx@craigslist.org"/>
    <x v="0"/>
    <x v="2"/>
    <s v="D"/>
    <x v="1"/>
    <n v="5.97"/>
    <n v="29.849999999999998"/>
    <x v="2"/>
    <x v="2"/>
    <x v="1"/>
  </r>
  <r>
    <s v="DCI-96254-548"/>
    <x v="566"/>
    <s v="94091-86957-HX"/>
    <s v="A-D-0.2"/>
    <n v="6"/>
    <s v="Jimmy Dymoke"/>
    <s v="jdymokeje@prnewswire.com"/>
    <x v="1"/>
    <x v="2"/>
    <s v="D"/>
    <x v="3"/>
    <n v="2.9849999999999999"/>
    <n v="17.91"/>
    <x v="2"/>
    <x v="2"/>
    <x v="1"/>
  </r>
  <r>
    <s v="KHZ-26264-253"/>
    <x v="160"/>
    <s v="24972-55878-KX"/>
    <s v="L-L-0.2"/>
    <n v="6"/>
    <s v="Foster Constance"/>
    <s v="fconstancekz@ifeng.com"/>
    <x v="0"/>
    <x v="3"/>
    <s v="L"/>
    <x v="3"/>
    <n v="4.7549999999999999"/>
    <n v="28.53"/>
    <x v="3"/>
    <x v="1"/>
    <x v="1"/>
  </r>
  <r>
    <s v="AAQ-13644-699"/>
    <x v="567"/>
    <s v="46296-42617-OQ"/>
    <s v="R-D-1"/>
    <n v="4"/>
    <s v="Fernando Sulman"/>
    <s v="fsulmanl0@washington.edu"/>
    <x v="0"/>
    <x v="0"/>
    <s v="D"/>
    <x v="0"/>
    <n v="8.9499999999999993"/>
    <n v="35.799999999999997"/>
    <x v="0"/>
    <x v="2"/>
    <x v="0"/>
  </r>
  <r>
    <s v="LWL-68108-794"/>
    <x v="568"/>
    <s v="44494-89923-UW"/>
    <s v="A-D-0.5"/>
    <n v="3"/>
    <s v="Dorotea Hollyman"/>
    <s v="dhollymanl1@ibm.com"/>
    <x v="0"/>
    <x v="2"/>
    <s v="D"/>
    <x v="1"/>
    <n v="5.97"/>
    <n v="17.91"/>
    <x v="2"/>
    <x v="2"/>
    <x v="0"/>
  </r>
  <r>
    <s v="JQT-14347-517"/>
    <x v="569"/>
    <s v="11621-09964-ID"/>
    <s v="R-D-1"/>
    <n v="1"/>
    <s v="Lorelei Nardoni"/>
    <s v="lnardonil2@hao123.com"/>
    <x v="0"/>
    <x v="0"/>
    <s v="D"/>
    <x v="0"/>
    <n v="8.9499999999999993"/>
    <n v="8.9499999999999993"/>
    <x v="0"/>
    <x v="2"/>
    <x v="1"/>
  </r>
  <r>
    <s v="BMM-86471-923"/>
    <x v="570"/>
    <s v="76319-80715-II"/>
    <s v="L-D-2.5"/>
    <n v="1"/>
    <s v="Dallas Yarham"/>
    <s v="dyarhaml3@moonfruit.com"/>
    <x v="0"/>
    <x v="3"/>
    <s v="D"/>
    <x v="2"/>
    <n v="29.784999999999997"/>
    <n v="29.784999999999997"/>
    <x v="3"/>
    <x v="2"/>
    <x v="0"/>
  </r>
  <r>
    <s v="IXU-67272-326"/>
    <x v="571"/>
    <s v="91654-79216-IC"/>
    <s v="E-L-0.5"/>
    <n v="5"/>
    <s v="Arlana Ferrea"/>
    <s v="aferreal4@wikia.com"/>
    <x v="0"/>
    <x v="1"/>
    <s v="L"/>
    <x v="1"/>
    <n v="8.91"/>
    <n v="44.55"/>
    <x v="1"/>
    <x v="1"/>
    <x v="1"/>
  </r>
  <r>
    <s v="ITE-28312-615"/>
    <x v="139"/>
    <s v="56450-21890-HK"/>
    <s v="E-L-1"/>
    <n v="6"/>
    <s v="Chuck Kendrick"/>
    <s v="ckendrickl5@webnode.com"/>
    <x v="0"/>
    <x v="1"/>
    <s v="L"/>
    <x v="0"/>
    <n v="14.85"/>
    <n v="89.1"/>
    <x v="1"/>
    <x v="1"/>
    <x v="0"/>
  </r>
  <r>
    <s v="ZHQ-30471-635"/>
    <x v="303"/>
    <s v="40600-58915-WZ"/>
    <s v="L-M-0.5"/>
    <n v="5"/>
    <s v="Sharona Danilchik"/>
    <s v="sdanilchikl6@mit.edu"/>
    <x v="2"/>
    <x v="3"/>
    <s v="M"/>
    <x v="1"/>
    <n v="8.73"/>
    <n v="43.650000000000006"/>
    <x v="3"/>
    <x v="0"/>
    <x v="1"/>
  </r>
  <r>
    <s v="LTP-31133-134"/>
    <x v="572"/>
    <s v="66527-94478-PB"/>
    <s v="A-L-0.5"/>
    <n v="3"/>
    <s v="Sarajane Potter"/>
    <s v=""/>
    <x v="0"/>
    <x v="2"/>
    <s v="L"/>
    <x v="1"/>
    <n v="7.77"/>
    <n v="23.31"/>
    <x v="2"/>
    <x v="1"/>
    <x v="1"/>
  </r>
  <r>
    <s v="ZVQ-26122-859"/>
    <x v="573"/>
    <s v="77154-45038-IH"/>
    <s v="A-L-2.5"/>
    <n v="6"/>
    <s v="Bobby Folomkin"/>
    <s v="bfolomkinl8@yolasite.com"/>
    <x v="0"/>
    <x v="2"/>
    <s v="L"/>
    <x v="2"/>
    <n v="29.784999999999997"/>
    <n v="178.70999999999998"/>
    <x v="2"/>
    <x v="1"/>
    <x v="0"/>
  </r>
  <r>
    <s v="MIU-01481-194"/>
    <x v="574"/>
    <s v="08439-55669-AI"/>
    <s v="R-M-1"/>
    <n v="6"/>
    <s v="Rafferty Pursglove"/>
    <s v="rpursglovel9@biblegateway.com"/>
    <x v="0"/>
    <x v="0"/>
    <s v="M"/>
    <x v="0"/>
    <n v="9.9499999999999993"/>
    <n v="59.699999999999996"/>
    <x v="0"/>
    <x v="0"/>
    <x v="0"/>
  </r>
  <r>
    <s v="MIU-01481-194"/>
    <x v="574"/>
    <s v="08439-55669-AI"/>
    <s v="A-L-0.5"/>
    <n v="2"/>
    <s v="Rafferty Pursglove"/>
    <s v="rpursglovel9@biblegateway.com"/>
    <x v="0"/>
    <x v="2"/>
    <s v="L"/>
    <x v="1"/>
    <n v="7.77"/>
    <n v="15.54"/>
    <x v="2"/>
    <x v="1"/>
    <x v="0"/>
  </r>
  <r>
    <s v="UEA-72681-629"/>
    <x v="455"/>
    <s v="24972-55878-KX"/>
    <s v="A-L-2.5"/>
    <n v="3"/>
    <s v="Foster Constance"/>
    <s v="fconstancekz@ifeng.com"/>
    <x v="0"/>
    <x v="2"/>
    <s v="L"/>
    <x v="2"/>
    <n v="29.784999999999997"/>
    <n v="89.35499999999999"/>
    <x v="2"/>
    <x v="1"/>
    <x v="1"/>
  </r>
  <r>
    <s v="CVE-15042-481"/>
    <x v="575"/>
    <s v="24972-55878-KX"/>
    <s v="R-L-1"/>
    <n v="2"/>
    <s v="Foster Constance"/>
    <s v="fconstancekz@ifeng.com"/>
    <x v="0"/>
    <x v="0"/>
    <s v="L"/>
    <x v="0"/>
    <n v="11.95"/>
    <n v="23.9"/>
    <x v="0"/>
    <x v="1"/>
    <x v="1"/>
  </r>
  <r>
    <s v="EJA-79176-833"/>
    <x v="576"/>
    <s v="91509-62250-GN"/>
    <s v="R-M-2.5"/>
    <n v="6"/>
    <s v="Dalia Eburah"/>
    <s v="deburahld@google.co.jp"/>
    <x v="2"/>
    <x v="0"/>
    <s v="M"/>
    <x v="2"/>
    <n v="22.884999999999998"/>
    <n v="137.31"/>
    <x v="0"/>
    <x v="0"/>
    <x v="1"/>
  </r>
  <r>
    <s v="AHQ-40440-522"/>
    <x v="577"/>
    <s v="83833-46106-ZC"/>
    <s v="A-D-1"/>
    <n v="1"/>
    <s v="Martie Brimilcombe"/>
    <s v="mbrimilcombele@cnn.com"/>
    <x v="0"/>
    <x v="2"/>
    <s v="D"/>
    <x v="0"/>
    <n v="9.9499999999999993"/>
    <n v="9.9499999999999993"/>
    <x v="2"/>
    <x v="2"/>
    <x v="1"/>
  </r>
  <r>
    <s v="TID-21626-411"/>
    <x v="578"/>
    <s v="19383-33606-PW"/>
    <s v="R-L-0.5"/>
    <n v="3"/>
    <s v="Suzanna Bollam"/>
    <s v="sbollamlf@list-manage.com"/>
    <x v="0"/>
    <x v="0"/>
    <s v="L"/>
    <x v="1"/>
    <n v="7.169999999999999"/>
    <n v="21.509999999999998"/>
    <x v="0"/>
    <x v="1"/>
    <x v="1"/>
  </r>
  <r>
    <s v="RSR-96390-187"/>
    <x v="579"/>
    <s v="67052-76184-CB"/>
    <s v="E-M-1"/>
    <n v="6"/>
    <s v="Mellisa Mebes"/>
    <s v=""/>
    <x v="0"/>
    <x v="1"/>
    <s v="M"/>
    <x v="0"/>
    <n v="13.75"/>
    <n v="82.5"/>
    <x v="1"/>
    <x v="0"/>
    <x v="1"/>
  </r>
  <r>
    <s v="BZE-96093-118"/>
    <x v="91"/>
    <s v="43452-18035-DH"/>
    <s v="L-M-0.2"/>
    <n v="2"/>
    <s v="Alva Filipczak"/>
    <s v="afilipczaklh@ning.com"/>
    <x v="1"/>
    <x v="3"/>
    <s v="M"/>
    <x v="3"/>
    <n v="4.3650000000000002"/>
    <n v="8.73"/>
    <x v="3"/>
    <x v="0"/>
    <x v="1"/>
  </r>
  <r>
    <s v="LOU-41819-242"/>
    <x v="272"/>
    <s v="88060-50676-MV"/>
    <s v="R-M-1"/>
    <n v="2"/>
    <s v="Dorette Hinemoor"/>
    <s v=""/>
    <x v="0"/>
    <x v="0"/>
    <s v="M"/>
    <x v="0"/>
    <n v="9.9499999999999993"/>
    <n v="19.899999999999999"/>
    <x v="0"/>
    <x v="0"/>
    <x v="0"/>
  </r>
  <r>
    <s v="FND-99527-640"/>
    <x v="65"/>
    <s v="89574-96203-EP"/>
    <s v="E-L-0.5"/>
    <n v="2"/>
    <s v="Rhetta Elnaugh"/>
    <s v="relnaughlj@comsenz.com"/>
    <x v="0"/>
    <x v="1"/>
    <s v="L"/>
    <x v="1"/>
    <n v="8.91"/>
    <n v="17.82"/>
    <x v="1"/>
    <x v="1"/>
    <x v="0"/>
  </r>
  <r>
    <s v="ASG-27179-958"/>
    <x v="580"/>
    <s v="12607-75113-UV"/>
    <s v="A-M-0.5"/>
    <n v="3"/>
    <s v="Jule Deehan"/>
    <s v="jdeehanlk@about.me"/>
    <x v="0"/>
    <x v="2"/>
    <s v="M"/>
    <x v="1"/>
    <n v="6.75"/>
    <n v="20.25"/>
    <x v="2"/>
    <x v="0"/>
    <x v="1"/>
  </r>
  <r>
    <s v="YKX-23510-272"/>
    <x v="581"/>
    <s v="56991-05510-PR"/>
    <s v="A-L-2.5"/>
    <n v="2"/>
    <s v="Janella Eden"/>
    <s v="jedenll@e-recht24.de"/>
    <x v="0"/>
    <x v="2"/>
    <s v="L"/>
    <x v="2"/>
    <n v="29.784999999999997"/>
    <n v="59.569999999999993"/>
    <x v="2"/>
    <x v="1"/>
    <x v="1"/>
  </r>
  <r>
    <s v="FSA-98650-921"/>
    <x v="489"/>
    <s v="01841-48191-NL"/>
    <s v="L-L-0.5"/>
    <n v="2"/>
    <s v="Cam Jewster"/>
    <s v="cjewsterlu@moonfruit.com"/>
    <x v="0"/>
    <x v="3"/>
    <s v="L"/>
    <x v="1"/>
    <n v="9.51"/>
    <n v="19.02"/>
    <x v="3"/>
    <x v="1"/>
    <x v="0"/>
  </r>
  <r>
    <s v="ZUR-55774-294"/>
    <x v="234"/>
    <s v="33269-10023-CO"/>
    <s v="L-D-1"/>
    <n v="6"/>
    <s v="Ugo Southerden"/>
    <s v="usoutherdenln@hao123.com"/>
    <x v="0"/>
    <x v="3"/>
    <s v="D"/>
    <x v="0"/>
    <n v="12.95"/>
    <n v="77.699999999999989"/>
    <x v="3"/>
    <x v="2"/>
    <x v="0"/>
  </r>
  <r>
    <s v="FUO-99821-974"/>
    <x v="175"/>
    <s v="31245-81098-PJ"/>
    <s v="E-M-1"/>
    <n v="3"/>
    <s v="Verne Dunkerley"/>
    <s v=""/>
    <x v="0"/>
    <x v="1"/>
    <s v="M"/>
    <x v="0"/>
    <n v="13.75"/>
    <n v="41.25"/>
    <x v="1"/>
    <x v="0"/>
    <x v="1"/>
  </r>
  <r>
    <s v="YVH-19865-819"/>
    <x v="582"/>
    <s v="08946-56610-IH"/>
    <s v="L-L-2.5"/>
    <n v="4"/>
    <s v="Lacee Burtenshaw"/>
    <s v="lburtenshawlp@shinystat.com"/>
    <x v="0"/>
    <x v="3"/>
    <s v="L"/>
    <x v="2"/>
    <n v="36.454999999999998"/>
    <n v="145.82"/>
    <x v="3"/>
    <x v="1"/>
    <x v="1"/>
  </r>
  <r>
    <s v="NNF-47422-501"/>
    <x v="583"/>
    <s v="20260-32948-EB"/>
    <s v="E-L-0.2"/>
    <n v="6"/>
    <s v="Adorne Gregoratti"/>
    <s v="agregorattilq@vistaprint.com"/>
    <x v="1"/>
    <x v="1"/>
    <s v="L"/>
    <x v="3"/>
    <n v="4.4550000000000001"/>
    <n v="26.73"/>
    <x v="1"/>
    <x v="1"/>
    <x v="1"/>
  </r>
  <r>
    <s v="RJI-71409-490"/>
    <x v="548"/>
    <s v="31613-41626-KX"/>
    <s v="L-M-0.5"/>
    <n v="5"/>
    <s v="Chris Croster"/>
    <s v="ccrosterlr@gov.uk"/>
    <x v="0"/>
    <x v="3"/>
    <s v="M"/>
    <x v="1"/>
    <n v="8.73"/>
    <n v="43.650000000000006"/>
    <x v="3"/>
    <x v="0"/>
    <x v="0"/>
  </r>
  <r>
    <s v="UZL-46108-213"/>
    <x v="584"/>
    <s v="75961-20170-RD"/>
    <s v="L-L-1"/>
    <n v="2"/>
    <s v="Graeme Whitehead"/>
    <s v="gwhiteheadls@hp.com"/>
    <x v="0"/>
    <x v="3"/>
    <s v="L"/>
    <x v="0"/>
    <n v="15.85"/>
    <n v="31.7"/>
    <x v="3"/>
    <x v="1"/>
    <x v="1"/>
  </r>
  <r>
    <s v="AOX-44467-109"/>
    <x v="64"/>
    <s v="72524-06410-KD"/>
    <s v="A-D-2.5"/>
    <n v="1"/>
    <s v="Haslett Jodrelle"/>
    <s v="hjodrellelt@samsung.com"/>
    <x v="0"/>
    <x v="2"/>
    <s v="D"/>
    <x v="2"/>
    <n v="22.884999999999998"/>
    <n v="22.884999999999998"/>
    <x v="2"/>
    <x v="2"/>
    <x v="1"/>
  </r>
  <r>
    <s v="TZD-67261-174"/>
    <x v="585"/>
    <s v="01841-48191-NL"/>
    <s v="E-D-2.5"/>
    <n v="1"/>
    <s v="Cam Jewster"/>
    <s v="cjewsterlu@moonfruit.com"/>
    <x v="0"/>
    <x v="1"/>
    <s v="D"/>
    <x v="2"/>
    <n v="27.945"/>
    <n v="27.945"/>
    <x v="1"/>
    <x v="2"/>
    <x v="0"/>
  </r>
  <r>
    <s v="TBU-64277-625"/>
    <x v="32"/>
    <s v="98918-34330-GY"/>
    <s v="E-M-1"/>
    <n v="6"/>
    <s v="Beryl Osborn"/>
    <s v=""/>
    <x v="0"/>
    <x v="1"/>
    <s v="M"/>
    <x v="0"/>
    <n v="13.75"/>
    <n v="82.5"/>
    <x v="1"/>
    <x v="0"/>
    <x v="0"/>
  </r>
  <r>
    <s v="TYP-85767-944"/>
    <x v="586"/>
    <s v="51497-50894-WU"/>
    <s v="R-M-2.5"/>
    <n v="2"/>
    <s v="Kaela Nottram"/>
    <s v="knottramlw@odnoklassniki.ru"/>
    <x v="1"/>
    <x v="0"/>
    <s v="M"/>
    <x v="2"/>
    <n v="22.884999999999998"/>
    <n v="45.769999999999996"/>
    <x v="0"/>
    <x v="0"/>
    <x v="0"/>
  </r>
  <r>
    <s v="GTT-73214-334"/>
    <x v="535"/>
    <s v="98636-90072-YE"/>
    <s v="A-L-1"/>
    <n v="6"/>
    <s v="Nobe Buney"/>
    <s v="nbuneylx@jugem.jp"/>
    <x v="0"/>
    <x v="2"/>
    <s v="L"/>
    <x v="0"/>
    <n v="12.95"/>
    <n v="77.699999999999989"/>
    <x v="2"/>
    <x v="1"/>
    <x v="1"/>
  </r>
  <r>
    <s v="WAI-89905-069"/>
    <x v="587"/>
    <s v="47011-57815-HJ"/>
    <s v="A-L-0.5"/>
    <n v="3"/>
    <s v="Silvan McShea"/>
    <s v="smcshealy@photobucket.com"/>
    <x v="0"/>
    <x v="2"/>
    <s v="L"/>
    <x v="1"/>
    <n v="7.77"/>
    <n v="23.31"/>
    <x v="2"/>
    <x v="1"/>
    <x v="1"/>
  </r>
  <r>
    <s v="OJL-96844-459"/>
    <x v="393"/>
    <s v="61253-98356-VD"/>
    <s v="L-L-0.2"/>
    <n v="5"/>
    <s v="Karylin Huddart"/>
    <s v="khuddartlz@about.com"/>
    <x v="0"/>
    <x v="3"/>
    <s v="L"/>
    <x v="3"/>
    <n v="4.7549999999999999"/>
    <n v="23.774999999999999"/>
    <x v="3"/>
    <x v="1"/>
    <x v="0"/>
  </r>
  <r>
    <s v="VGI-33205-360"/>
    <x v="588"/>
    <s v="96762-10814-DA"/>
    <s v="L-M-0.5"/>
    <n v="6"/>
    <s v="Jereme Gippes"/>
    <s v="jgippesm0@cloudflare.com"/>
    <x v="2"/>
    <x v="3"/>
    <s v="M"/>
    <x v="1"/>
    <n v="8.73"/>
    <n v="52.38"/>
    <x v="3"/>
    <x v="0"/>
    <x v="0"/>
  </r>
  <r>
    <s v="PCA-14081-576"/>
    <x v="15"/>
    <s v="63112-10870-LC"/>
    <s v="R-L-0.2"/>
    <n v="5"/>
    <s v="Lukas Whittlesee"/>
    <s v="lwhittleseem1@e-recht24.de"/>
    <x v="0"/>
    <x v="0"/>
    <s v="L"/>
    <x v="3"/>
    <n v="3.5849999999999995"/>
    <n v="17.924999999999997"/>
    <x v="0"/>
    <x v="1"/>
    <x v="1"/>
  </r>
  <r>
    <s v="SCS-67069-962"/>
    <x v="507"/>
    <s v="21403-49423-PD"/>
    <s v="A-L-2.5"/>
    <n v="5"/>
    <s v="Gregorius Trengrove"/>
    <s v="gtrengrovem2@elpais.com"/>
    <x v="0"/>
    <x v="2"/>
    <s v="L"/>
    <x v="2"/>
    <n v="29.784999999999997"/>
    <n v="148.92499999999998"/>
    <x v="2"/>
    <x v="1"/>
    <x v="1"/>
  </r>
  <r>
    <s v="BDM-03174-485"/>
    <x v="533"/>
    <s v="29581-13303-VB"/>
    <s v="R-L-0.5"/>
    <n v="4"/>
    <s v="Wright Caldero"/>
    <s v="wcalderom3@stumbleupon.com"/>
    <x v="0"/>
    <x v="0"/>
    <s v="L"/>
    <x v="1"/>
    <n v="7.169999999999999"/>
    <n v="28.679999999999996"/>
    <x v="0"/>
    <x v="1"/>
    <x v="1"/>
  </r>
  <r>
    <s v="UJV-32333-364"/>
    <x v="589"/>
    <s v="86110-83695-YS"/>
    <s v="L-L-0.5"/>
    <n v="1"/>
    <s v="Merell Zanazzi"/>
    <s v=""/>
    <x v="0"/>
    <x v="3"/>
    <s v="L"/>
    <x v="1"/>
    <n v="9.51"/>
    <n v="9.51"/>
    <x v="3"/>
    <x v="1"/>
    <x v="1"/>
  </r>
  <r>
    <s v="FLI-11493-954"/>
    <x v="590"/>
    <s v="80454-42225-FT"/>
    <s v="A-L-0.5"/>
    <n v="4"/>
    <s v="Jed Kennicott"/>
    <s v="jkennicottm5@yahoo.co.jp"/>
    <x v="0"/>
    <x v="2"/>
    <s v="L"/>
    <x v="1"/>
    <n v="7.77"/>
    <n v="31.08"/>
    <x v="2"/>
    <x v="1"/>
    <x v="1"/>
  </r>
  <r>
    <s v="IWL-13117-537"/>
    <x v="457"/>
    <s v="29129-60664-KO"/>
    <s v="R-D-0.2"/>
    <n v="3"/>
    <s v="Guenevere Ruggen"/>
    <s v="gruggenm6@nymag.com"/>
    <x v="0"/>
    <x v="0"/>
    <s v="D"/>
    <x v="3"/>
    <n v="2.6849999999999996"/>
    <n v="8.0549999999999997"/>
    <x v="0"/>
    <x v="2"/>
    <x v="0"/>
  </r>
  <r>
    <s v="OAM-76916-748"/>
    <x v="591"/>
    <s v="63025-62939-AN"/>
    <s v="E-D-1"/>
    <n v="3"/>
    <s v="Gonzales Cicculi"/>
    <s v=""/>
    <x v="0"/>
    <x v="1"/>
    <s v="D"/>
    <x v="0"/>
    <n v="12.15"/>
    <n v="36.450000000000003"/>
    <x v="1"/>
    <x v="2"/>
    <x v="0"/>
  </r>
  <r>
    <s v="UMB-11223-710"/>
    <x v="592"/>
    <s v="49012-12987-QT"/>
    <s v="R-D-0.2"/>
    <n v="6"/>
    <s v="Man Fright"/>
    <s v="mfrightm8@harvard.edu"/>
    <x v="1"/>
    <x v="0"/>
    <s v="D"/>
    <x v="3"/>
    <n v="2.6849999999999996"/>
    <n v="16.11"/>
    <x v="0"/>
    <x v="2"/>
    <x v="1"/>
  </r>
  <r>
    <s v="LXR-09892-726"/>
    <x v="402"/>
    <s v="50924-94200-SQ"/>
    <s v="R-D-2.5"/>
    <n v="2"/>
    <s v="Boyce Tarte"/>
    <s v="btartem9@aol.com"/>
    <x v="0"/>
    <x v="0"/>
    <s v="D"/>
    <x v="2"/>
    <n v="20.584999999999997"/>
    <n v="41.169999999999995"/>
    <x v="0"/>
    <x v="2"/>
    <x v="0"/>
  </r>
  <r>
    <s v="QXX-89943-393"/>
    <x v="593"/>
    <s v="15673-18812-IU"/>
    <s v="R-D-0.2"/>
    <n v="4"/>
    <s v="Caddric Krzysztofiak"/>
    <s v="ckrzysztofiakma@skyrock.com"/>
    <x v="0"/>
    <x v="0"/>
    <s v="D"/>
    <x v="3"/>
    <n v="2.6849999999999996"/>
    <n v="10.739999999999998"/>
    <x v="0"/>
    <x v="2"/>
    <x v="1"/>
  </r>
  <r>
    <s v="WVS-57822-366"/>
    <x v="594"/>
    <s v="52151-75971-YY"/>
    <s v="E-M-2.5"/>
    <n v="4"/>
    <s v="Darn Penquet"/>
    <s v="dpenquetmb@diigo.com"/>
    <x v="0"/>
    <x v="1"/>
    <s v="M"/>
    <x v="2"/>
    <n v="31.624999999999996"/>
    <n v="126.49999999999999"/>
    <x v="1"/>
    <x v="0"/>
    <x v="1"/>
  </r>
  <r>
    <s v="CLJ-23403-689"/>
    <x v="77"/>
    <s v="19413-02045-CG"/>
    <s v="R-L-1"/>
    <n v="2"/>
    <s v="Jammie Cloke"/>
    <s v=""/>
    <x v="2"/>
    <x v="0"/>
    <s v="L"/>
    <x v="0"/>
    <n v="11.95"/>
    <n v="23.9"/>
    <x v="0"/>
    <x v="1"/>
    <x v="1"/>
  </r>
  <r>
    <s v="XNU-83276-288"/>
    <x v="595"/>
    <s v="98185-92775-KT"/>
    <s v="R-M-0.5"/>
    <n v="1"/>
    <s v="Chester Clowton"/>
    <s v=""/>
    <x v="0"/>
    <x v="0"/>
    <s v="M"/>
    <x v="1"/>
    <n v="5.97"/>
    <n v="5.97"/>
    <x v="0"/>
    <x v="0"/>
    <x v="1"/>
  </r>
  <r>
    <s v="YOG-94666-679"/>
    <x v="596"/>
    <s v="86991-53901-AT"/>
    <s v="L-D-0.2"/>
    <n v="2"/>
    <s v="Kathleen Diable"/>
    <s v=""/>
    <x v="2"/>
    <x v="3"/>
    <s v="D"/>
    <x v="3"/>
    <n v="3.8849999999999998"/>
    <n v="7.77"/>
    <x v="3"/>
    <x v="2"/>
    <x v="0"/>
  </r>
  <r>
    <s v="KHG-33953-115"/>
    <x v="514"/>
    <s v="78226-97287-JI"/>
    <s v="L-D-0.5"/>
    <n v="3"/>
    <s v="Koren Ferretti"/>
    <s v="kferrettimf@huffingtonpost.com"/>
    <x v="1"/>
    <x v="3"/>
    <s v="D"/>
    <x v="1"/>
    <n v="7.77"/>
    <n v="23.31"/>
    <x v="3"/>
    <x v="2"/>
    <x v="1"/>
  </r>
  <r>
    <s v="MHD-95615-696"/>
    <x v="54"/>
    <s v="27930-59250-JT"/>
    <s v="R-L-2.5"/>
    <n v="5"/>
    <s v="Allis Wilmore"/>
    <s v=""/>
    <x v="0"/>
    <x v="0"/>
    <s v="L"/>
    <x v="2"/>
    <n v="27.484999999999996"/>
    <n v="137.42499999999998"/>
    <x v="0"/>
    <x v="1"/>
    <x v="1"/>
  </r>
  <r>
    <s v="HBH-64794-080"/>
    <x v="597"/>
    <s v="40560-18556-YE"/>
    <s v="R-D-0.2"/>
    <n v="3"/>
    <s v="Chaddie Bennie"/>
    <s v=""/>
    <x v="0"/>
    <x v="0"/>
    <s v="D"/>
    <x v="3"/>
    <n v="2.6849999999999996"/>
    <n v="8.0549999999999997"/>
    <x v="0"/>
    <x v="2"/>
    <x v="0"/>
  </r>
  <r>
    <s v="CNJ-56058-223"/>
    <x v="105"/>
    <s v="40780-22081-LX"/>
    <s v="L-L-0.5"/>
    <n v="3"/>
    <s v="Alberta Balsdone"/>
    <s v="abalsdonemi@toplist.cz"/>
    <x v="0"/>
    <x v="3"/>
    <s v="L"/>
    <x v="1"/>
    <n v="9.51"/>
    <n v="28.53"/>
    <x v="3"/>
    <x v="1"/>
    <x v="1"/>
  </r>
  <r>
    <s v="KHO-27106-786"/>
    <x v="210"/>
    <s v="01603-43789-TN"/>
    <s v="A-M-1"/>
    <n v="6"/>
    <s v="Brice Romera"/>
    <s v="bromeramj@list-manage.com"/>
    <x v="1"/>
    <x v="2"/>
    <s v="M"/>
    <x v="0"/>
    <n v="11.25"/>
    <n v="67.5"/>
    <x v="2"/>
    <x v="0"/>
    <x v="0"/>
  </r>
  <r>
    <s v="KHO-27106-786"/>
    <x v="210"/>
    <s v="01603-43789-TN"/>
    <s v="L-D-2.5"/>
    <n v="6"/>
    <s v="Brice Romera"/>
    <s v="bromeramj@list-manage.com"/>
    <x v="1"/>
    <x v="3"/>
    <s v="D"/>
    <x v="2"/>
    <n v="29.784999999999997"/>
    <n v="178.70999999999998"/>
    <x v="3"/>
    <x v="2"/>
    <x v="0"/>
  </r>
  <r>
    <s v="YAC-50329-982"/>
    <x v="598"/>
    <s v="75419-92838-TI"/>
    <s v="E-M-2.5"/>
    <n v="1"/>
    <s v="Conchita Bryde"/>
    <s v="cbrydeml@tuttocitta.it"/>
    <x v="0"/>
    <x v="1"/>
    <s v="M"/>
    <x v="2"/>
    <n v="31.624999999999996"/>
    <n v="31.624999999999996"/>
    <x v="1"/>
    <x v="0"/>
    <x v="0"/>
  </r>
  <r>
    <s v="VVL-95291-039"/>
    <x v="360"/>
    <s v="96516-97464-MF"/>
    <s v="E-L-0.2"/>
    <n v="2"/>
    <s v="Silvanus Enefer"/>
    <s v="senefermm@blog.com"/>
    <x v="0"/>
    <x v="1"/>
    <s v="L"/>
    <x v="3"/>
    <n v="4.4550000000000001"/>
    <n v="8.91"/>
    <x v="1"/>
    <x v="1"/>
    <x v="1"/>
  </r>
  <r>
    <s v="VUT-20974-364"/>
    <x v="62"/>
    <s v="90285-56295-PO"/>
    <s v="R-M-0.5"/>
    <n v="6"/>
    <s v="Lenci Haggerstone"/>
    <s v="lhaggerstonemn@independent.co.uk"/>
    <x v="0"/>
    <x v="0"/>
    <s v="M"/>
    <x v="1"/>
    <n v="5.97"/>
    <n v="35.82"/>
    <x v="0"/>
    <x v="0"/>
    <x v="1"/>
  </r>
  <r>
    <s v="SFC-34054-213"/>
    <x v="599"/>
    <s v="08100-71102-HQ"/>
    <s v="L-L-0.5"/>
    <n v="4"/>
    <s v="Marvin Gundry"/>
    <s v="mgundrymo@omniture.com"/>
    <x v="1"/>
    <x v="3"/>
    <s v="L"/>
    <x v="1"/>
    <n v="9.51"/>
    <n v="38.04"/>
    <x v="3"/>
    <x v="1"/>
    <x v="1"/>
  </r>
  <r>
    <s v="UDS-04807-593"/>
    <x v="600"/>
    <s v="84074-28110-OV"/>
    <s v="L-D-0.5"/>
    <n v="2"/>
    <s v="Bayard Wellan"/>
    <s v="bwellanmp@cafepress.com"/>
    <x v="0"/>
    <x v="3"/>
    <s v="D"/>
    <x v="1"/>
    <n v="7.77"/>
    <n v="15.54"/>
    <x v="3"/>
    <x v="2"/>
    <x v="1"/>
  </r>
  <r>
    <s v="FWE-98471-488"/>
    <x v="601"/>
    <s v="27930-59250-JT"/>
    <s v="L-L-1"/>
    <n v="5"/>
    <s v="Allis Wilmore"/>
    <s v=""/>
    <x v="0"/>
    <x v="3"/>
    <s v="L"/>
    <x v="0"/>
    <n v="15.85"/>
    <n v="79.25"/>
    <x v="3"/>
    <x v="1"/>
    <x v="1"/>
  </r>
  <r>
    <s v="RAU-17060-674"/>
    <x v="602"/>
    <s v="12747-63766-EU"/>
    <s v="L-L-0.2"/>
    <n v="1"/>
    <s v="Caddric Atcheson"/>
    <s v="catchesonmr@xinhuanet.com"/>
    <x v="0"/>
    <x v="3"/>
    <s v="L"/>
    <x v="3"/>
    <n v="4.7549999999999999"/>
    <n v="4.7549999999999999"/>
    <x v="3"/>
    <x v="1"/>
    <x v="0"/>
  </r>
  <r>
    <s v="AOL-13866-711"/>
    <x v="603"/>
    <s v="83490-88357-LJ"/>
    <s v="E-M-1"/>
    <n v="4"/>
    <s v="Eustace Stenton"/>
    <s v="estentonms@google.it"/>
    <x v="0"/>
    <x v="1"/>
    <s v="M"/>
    <x v="0"/>
    <n v="13.75"/>
    <n v="55"/>
    <x v="1"/>
    <x v="0"/>
    <x v="0"/>
  </r>
  <r>
    <s v="NOA-79645-377"/>
    <x v="604"/>
    <s v="53729-30320-XZ"/>
    <s v="R-D-0.5"/>
    <n v="5"/>
    <s v="Ericka Tripp"/>
    <s v="etrippmt@wp.com"/>
    <x v="0"/>
    <x v="0"/>
    <s v="D"/>
    <x v="1"/>
    <n v="5.3699999999999992"/>
    <n v="26.849999999999994"/>
    <x v="0"/>
    <x v="2"/>
    <x v="1"/>
  </r>
  <r>
    <s v="KMS-49214-806"/>
    <x v="605"/>
    <s v="50384-52703-LA"/>
    <s v="E-L-2.5"/>
    <n v="4"/>
    <s v="Lyndsey MacManus"/>
    <s v="lmacmanusmu@imdb.com"/>
    <x v="0"/>
    <x v="1"/>
    <s v="L"/>
    <x v="2"/>
    <n v="34.154999999999994"/>
    <n v="136.61999999999998"/>
    <x v="1"/>
    <x v="1"/>
    <x v="1"/>
  </r>
  <r>
    <s v="ABK-08091-531"/>
    <x v="606"/>
    <s v="53864-36201-FG"/>
    <s v="L-L-1"/>
    <n v="3"/>
    <s v="Tess Benediktovich"/>
    <s v="tbenediktovichmv@ebay.com"/>
    <x v="0"/>
    <x v="3"/>
    <s v="L"/>
    <x v="0"/>
    <n v="15.85"/>
    <n v="47.55"/>
    <x v="3"/>
    <x v="1"/>
    <x v="0"/>
  </r>
  <r>
    <s v="GPT-67705-953"/>
    <x v="446"/>
    <s v="70631-33225-MZ"/>
    <s v="A-M-0.2"/>
    <n v="5"/>
    <s v="Correy Bourner"/>
    <s v="cbournermw@chronoengine.com"/>
    <x v="0"/>
    <x v="2"/>
    <s v="M"/>
    <x v="3"/>
    <n v="3.375"/>
    <n v="16.875"/>
    <x v="2"/>
    <x v="0"/>
    <x v="0"/>
  </r>
  <r>
    <s v="JNA-21450-177"/>
    <x v="18"/>
    <s v="54798-14109-HC"/>
    <s v="A-D-1"/>
    <n v="3"/>
    <s v="Odelia Skerme"/>
    <s v="oskermen3@hatena.ne.jp"/>
    <x v="0"/>
    <x v="2"/>
    <s v="D"/>
    <x v="0"/>
    <n v="9.9499999999999993"/>
    <n v="29.849999999999998"/>
    <x v="2"/>
    <x v="2"/>
    <x v="0"/>
  </r>
  <r>
    <s v="MPQ-23421-608"/>
    <x v="180"/>
    <s v="08023-52962-ET"/>
    <s v="E-M-0.5"/>
    <n v="5"/>
    <s v="Kandy Heddan"/>
    <s v="kheddanmy@icq.com"/>
    <x v="0"/>
    <x v="1"/>
    <s v="M"/>
    <x v="1"/>
    <n v="8.25"/>
    <n v="41.25"/>
    <x v="1"/>
    <x v="0"/>
    <x v="0"/>
  </r>
  <r>
    <s v="NLI-63891-565"/>
    <x v="580"/>
    <s v="41899-00283-VK"/>
    <s v="E-M-0.2"/>
    <n v="5"/>
    <s v="Ibby Charters"/>
    <s v="ichartersmz@abc.net.au"/>
    <x v="0"/>
    <x v="1"/>
    <s v="M"/>
    <x v="3"/>
    <n v="4.125"/>
    <n v="20.625"/>
    <x v="1"/>
    <x v="0"/>
    <x v="1"/>
  </r>
  <r>
    <s v="HHF-36647-854"/>
    <x v="453"/>
    <s v="39011-18412-GR"/>
    <s v="A-D-2.5"/>
    <n v="6"/>
    <s v="Adora Roubert"/>
    <s v="aroubertn0@tmall.com"/>
    <x v="0"/>
    <x v="2"/>
    <s v="D"/>
    <x v="2"/>
    <n v="22.884999999999998"/>
    <n v="137.31"/>
    <x v="2"/>
    <x v="2"/>
    <x v="0"/>
  </r>
  <r>
    <s v="SBN-16537-046"/>
    <x v="259"/>
    <s v="60255-12579-PZ"/>
    <s v="A-D-0.2"/>
    <n v="1"/>
    <s v="Hillel Mairs"/>
    <s v="hmairsn1@so-net.ne.jp"/>
    <x v="0"/>
    <x v="2"/>
    <s v="D"/>
    <x v="3"/>
    <n v="2.9849999999999999"/>
    <n v="2.9849999999999999"/>
    <x v="2"/>
    <x v="2"/>
    <x v="1"/>
  </r>
  <r>
    <s v="XZD-44484-632"/>
    <x v="607"/>
    <s v="80541-38332-BP"/>
    <s v="E-M-1"/>
    <n v="2"/>
    <s v="Helaina Rainforth"/>
    <s v="hrainforthn2@blog.com"/>
    <x v="0"/>
    <x v="1"/>
    <s v="M"/>
    <x v="0"/>
    <n v="13.75"/>
    <n v="27.5"/>
    <x v="1"/>
    <x v="0"/>
    <x v="1"/>
  </r>
  <r>
    <s v="XZD-44484-632"/>
    <x v="607"/>
    <s v="80541-38332-BP"/>
    <s v="A-D-0.2"/>
    <n v="2"/>
    <s v="Helaina Rainforth"/>
    <s v="hrainforthn2@blog.com"/>
    <x v="0"/>
    <x v="2"/>
    <s v="D"/>
    <x v="3"/>
    <n v="2.9849999999999999"/>
    <n v="5.97"/>
    <x v="2"/>
    <x v="2"/>
    <x v="1"/>
  </r>
  <r>
    <s v="IKQ-39946-768"/>
    <x v="385"/>
    <s v="72778-50968-UQ"/>
    <s v="R-M-1"/>
    <n v="6"/>
    <s v="Isac Jesper"/>
    <s v="ijespern4@theglobeandmail.com"/>
    <x v="0"/>
    <x v="0"/>
    <s v="M"/>
    <x v="0"/>
    <n v="9.9499999999999993"/>
    <n v="59.699999999999996"/>
    <x v="0"/>
    <x v="0"/>
    <x v="1"/>
  </r>
  <r>
    <s v="KMB-95211-174"/>
    <x v="608"/>
    <s v="23941-30203-MO"/>
    <s v="R-D-2.5"/>
    <n v="4"/>
    <s v="Lenette Dwerryhouse"/>
    <s v="ldwerryhousen5@gravatar.com"/>
    <x v="0"/>
    <x v="0"/>
    <s v="D"/>
    <x v="2"/>
    <n v="20.584999999999997"/>
    <n v="82.339999999999989"/>
    <x v="0"/>
    <x v="2"/>
    <x v="0"/>
  </r>
  <r>
    <s v="QWY-99467-368"/>
    <x v="609"/>
    <s v="96434-50068-DZ"/>
    <s v="A-D-2.5"/>
    <n v="1"/>
    <s v="Nadeen Broomer"/>
    <s v="nbroomern6@examiner.com"/>
    <x v="0"/>
    <x v="2"/>
    <s v="D"/>
    <x v="2"/>
    <n v="22.884999999999998"/>
    <n v="22.884999999999998"/>
    <x v="2"/>
    <x v="2"/>
    <x v="1"/>
  </r>
  <r>
    <s v="SRG-76791-614"/>
    <x v="147"/>
    <s v="11729-74102-XB"/>
    <s v="E-L-0.5"/>
    <n v="1"/>
    <s v="Konstantine Thoumasson"/>
    <s v="kthoumassonn7@bloglovin.com"/>
    <x v="0"/>
    <x v="1"/>
    <s v="L"/>
    <x v="1"/>
    <n v="8.91"/>
    <n v="8.91"/>
    <x v="1"/>
    <x v="1"/>
    <x v="0"/>
  </r>
  <r>
    <s v="VSN-94485-621"/>
    <x v="172"/>
    <s v="88116-12604-TE"/>
    <s v="A-D-0.2"/>
    <n v="4"/>
    <s v="Frans Habbergham"/>
    <s v="fhabberghamn8@discovery.com"/>
    <x v="0"/>
    <x v="2"/>
    <s v="D"/>
    <x v="3"/>
    <n v="2.9849999999999999"/>
    <n v="11.94"/>
    <x v="2"/>
    <x v="2"/>
    <x v="1"/>
  </r>
  <r>
    <s v="UFZ-24348-219"/>
    <x v="610"/>
    <s v="27930-59250-JT"/>
    <s v="L-M-2.5"/>
    <n v="3"/>
    <s v="Allis Wilmore"/>
    <s v=""/>
    <x v="0"/>
    <x v="3"/>
    <s v="M"/>
    <x v="2"/>
    <n v="33.464999999999996"/>
    <n v="100.39499999999998"/>
    <x v="3"/>
    <x v="0"/>
    <x v="1"/>
  </r>
  <r>
    <s v="UKS-93055-397"/>
    <x v="611"/>
    <s v="13082-41034-PD"/>
    <s v="A-D-2.5"/>
    <n v="5"/>
    <s v="Romain Avrashin"/>
    <s v="ravrashinna@tamu.edu"/>
    <x v="0"/>
    <x v="2"/>
    <s v="D"/>
    <x v="2"/>
    <n v="22.884999999999998"/>
    <n v="114.42499999999998"/>
    <x v="2"/>
    <x v="2"/>
    <x v="1"/>
  </r>
  <r>
    <s v="AVH-56062-335"/>
    <x v="612"/>
    <s v="18082-74419-QH"/>
    <s v="E-M-0.5"/>
    <n v="5"/>
    <s v="Miran Doidge"/>
    <s v="mdoidgenb@etsy.com"/>
    <x v="0"/>
    <x v="1"/>
    <s v="M"/>
    <x v="1"/>
    <n v="8.25"/>
    <n v="41.25"/>
    <x v="1"/>
    <x v="0"/>
    <x v="1"/>
  </r>
  <r>
    <s v="HGE-19842-613"/>
    <x v="613"/>
    <s v="49401-45041-ZU"/>
    <s v="R-L-0.5"/>
    <n v="4"/>
    <s v="Janeva Edinboro"/>
    <s v="jedinboronc@reverbnation.com"/>
    <x v="0"/>
    <x v="0"/>
    <s v="L"/>
    <x v="1"/>
    <n v="7.169999999999999"/>
    <n v="28.679999999999996"/>
    <x v="0"/>
    <x v="1"/>
    <x v="0"/>
  </r>
  <r>
    <s v="WBA-85905-175"/>
    <x v="611"/>
    <s v="41252-45992-VS"/>
    <s v="L-M-0.2"/>
    <n v="1"/>
    <s v="Trumaine Tewelson"/>
    <s v="ttewelsonnd@cdbaby.com"/>
    <x v="0"/>
    <x v="3"/>
    <s v="M"/>
    <x v="3"/>
    <n v="4.3650000000000002"/>
    <n v="4.3650000000000002"/>
    <x v="3"/>
    <x v="0"/>
    <x v="1"/>
  </r>
  <r>
    <s v="DZI-35365-596"/>
    <x v="493"/>
    <s v="54798-14109-HC"/>
    <s v="E-M-0.2"/>
    <n v="2"/>
    <s v="Odelia Skerme"/>
    <s v="oskermen3@hatena.ne.jp"/>
    <x v="0"/>
    <x v="1"/>
    <s v="M"/>
    <x v="3"/>
    <n v="4.125"/>
    <n v="8.25"/>
    <x v="1"/>
    <x v="0"/>
    <x v="0"/>
  </r>
  <r>
    <s v="XIR-88982-743"/>
    <x v="614"/>
    <s v="00852-54571-WP"/>
    <s v="E-M-0.2"/>
    <n v="2"/>
    <s v="De Drewitt"/>
    <s v="ddrewittnf@mapquest.com"/>
    <x v="0"/>
    <x v="1"/>
    <s v="M"/>
    <x v="3"/>
    <n v="4.125"/>
    <n v="8.25"/>
    <x v="1"/>
    <x v="0"/>
    <x v="0"/>
  </r>
  <r>
    <s v="VUC-72395-865"/>
    <x v="151"/>
    <s v="13321-57602-GK"/>
    <s v="A-D-0.5"/>
    <n v="6"/>
    <s v="Adelheid Gladhill"/>
    <s v="agladhillng@stanford.edu"/>
    <x v="0"/>
    <x v="2"/>
    <s v="D"/>
    <x v="1"/>
    <n v="5.97"/>
    <n v="35.82"/>
    <x v="2"/>
    <x v="2"/>
    <x v="0"/>
  </r>
  <r>
    <s v="BQJ-44755-910"/>
    <x v="489"/>
    <s v="75006-89922-VW"/>
    <s v="E-D-2.5"/>
    <n v="6"/>
    <s v="Murielle Lorinez"/>
    <s v="mlorineznh@whitehouse.gov"/>
    <x v="0"/>
    <x v="1"/>
    <s v="D"/>
    <x v="2"/>
    <n v="27.945"/>
    <n v="167.67000000000002"/>
    <x v="1"/>
    <x v="2"/>
    <x v="1"/>
  </r>
  <r>
    <s v="JKC-64636-831"/>
    <x v="615"/>
    <s v="52098-80103-FD"/>
    <s v="A-M-2.5"/>
    <n v="2"/>
    <s v="Edin Mathe"/>
    <s v=""/>
    <x v="0"/>
    <x v="2"/>
    <s v="M"/>
    <x v="2"/>
    <n v="25.874999999999996"/>
    <n v="51.749999999999993"/>
    <x v="2"/>
    <x v="0"/>
    <x v="0"/>
  </r>
  <r>
    <s v="ZKI-78561-066"/>
    <x v="616"/>
    <s v="60121-12432-VU"/>
    <s v="A-D-0.2"/>
    <n v="3"/>
    <s v="Mordy Van Der Vlies"/>
    <s v="mvannj@wikipedia.org"/>
    <x v="0"/>
    <x v="2"/>
    <s v="D"/>
    <x v="3"/>
    <n v="2.9849999999999999"/>
    <n v="8.9550000000000001"/>
    <x v="2"/>
    <x v="2"/>
    <x v="0"/>
  </r>
  <r>
    <s v="IMP-12563-728"/>
    <x v="578"/>
    <s v="68346-14810-UA"/>
    <s v="E-L-0.5"/>
    <n v="6"/>
    <s v="Spencer Wastell"/>
    <s v=""/>
    <x v="0"/>
    <x v="1"/>
    <s v="L"/>
    <x v="1"/>
    <n v="8.91"/>
    <n v="53.46"/>
    <x v="1"/>
    <x v="1"/>
    <x v="1"/>
  </r>
  <r>
    <s v="MZL-81126-390"/>
    <x v="617"/>
    <s v="48464-99723-HK"/>
    <s v="A-L-0.2"/>
    <n v="6"/>
    <s v="Jemimah Ethelston"/>
    <s v="jethelstonnl@creativecommons.org"/>
    <x v="0"/>
    <x v="2"/>
    <s v="L"/>
    <x v="3"/>
    <n v="3.8849999999999998"/>
    <n v="23.31"/>
    <x v="2"/>
    <x v="1"/>
    <x v="0"/>
  </r>
  <r>
    <s v="MZL-81126-390"/>
    <x v="617"/>
    <s v="48464-99723-HK"/>
    <s v="A-M-0.2"/>
    <n v="2"/>
    <s v="Jemimah Ethelston"/>
    <s v="jethelstonnl@creativecommons.org"/>
    <x v="0"/>
    <x v="2"/>
    <s v="M"/>
    <x v="3"/>
    <n v="3.375"/>
    <n v="6.75"/>
    <x v="2"/>
    <x v="0"/>
    <x v="0"/>
  </r>
  <r>
    <s v="TVF-57766-608"/>
    <x v="155"/>
    <s v="88420-46464-XE"/>
    <s v="L-D-0.5"/>
    <n v="1"/>
    <s v="Perice Eberz"/>
    <s v="peberznn@woothemes.com"/>
    <x v="0"/>
    <x v="3"/>
    <s v="D"/>
    <x v="1"/>
    <n v="7.77"/>
    <n v="7.77"/>
    <x v="3"/>
    <x v="2"/>
    <x v="0"/>
  </r>
  <r>
    <s v="RUX-37995-892"/>
    <x v="461"/>
    <s v="37762-09530-MP"/>
    <s v="L-D-2.5"/>
    <n v="4"/>
    <s v="Bear Gaish"/>
    <s v="bgaishno@altervista.org"/>
    <x v="0"/>
    <x v="3"/>
    <s v="D"/>
    <x v="2"/>
    <n v="29.784999999999997"/>
    <n v="119.13999999999999"/>
    <x v="3"/>
    <x v="2"/>
    <x v="0"/>
  </r>
  <r>
    <s v="AVK-76526-953"/>
    <x v="87"/>
    <s v="47268-50127-XY"/>
    <s v="A-D-1"/>
    <n v="2"/>
    <s v="Lynnea Danton"/>
    <s v="ldantonnp@miitbeian.gov.cn"/>
    <x v="0"/>
    <x v="2"/>
    <s v="D"/>
    <x v="0"/>
    <n v="9.9499999999999993"/>
    <n v="19.899999999999999"/>
    <x v="2"/>
    <x v="2"/>
    <x v="1"/>
  </r>
  <r>
    <s v="RIU-02231-623"/>
    <x v="618"/>
    <s v="25544-84179-QC"/>
    <s v="R-L-0.5"/>
    <n v="5"/>
    <s v="Skipton Morrall"/>
    <s v="smorrallnq@answers.com"/>
    <x v="0"/>
    <x v="0"/>
    <s v="L"/>
    <x v="1"/>
    <n v="7.169999999999999"/>
    <n v="35.849999999999994"/>
    <x v="0"/>
    <x v="1"/>
    <x v="0"/>
  </r>
  <r>
    <s v="WFK-99317-827"/>
    <x v="619"/>
    <s v="32058-76765-ZL"/>
    <s v="L-D-2.5"/>
    <n v="3"/>
    <s v="Devan Crownshaw"/>
    <s v="dcrownshawnr@photobucket.com"/>
    <x v="0"/>
    <x v="3"/>
    <s v="D"/>
    <x v="2"/>
    <n v="29.784999999999997"/>
    <n v="89.35499999999999"/>
    <x v="3"/>
    <x v="2"/>
    <x v="1"/>
  </r>
  <r>
    <s v="SFD-00372-284"/>
    <x v="440"/>
    <s v="54798-14109-HC"/>
    <s v="L-M-0.2"/>
    <n v="2"/>
    <s v="Odelia Skerme"/>
    <s v="oskermen3@hatena.ne.jp"/>
    <x v="0"/>
    <x v="3"/>
    <s v="M"/>
    <x v="3"/>
    <n v="4.3650000000000002"/>
    <n v="8.73"/>
    <x v="3"/>
    <x v="0"/>
    <x v="0"/>
  </r>
  <r>
    <s v="SXC-62166-515"/>
    <x v="489"/>
    <s v="69171-65646-UC"/>
    <s v="R-L-2.5"/>
    <n v="5"/>
    <s v="Joceline Reddoch"/>
    <s v="jreddochnt@sun.com"/>
    <x v="0"/>
    <x v="0"/>
    <s v="L"/>
    <x v="2"/>
    <n v="27.484999999999996"/>
    <n v="137.42499999999998"/>
    <x v="0"/>
    <x v="1"/>
    <x v="1"/>
  </r>
  <r>
    <s v="YIE-87008-621"/>
    <x v="620"/>
    <s v="22503-52799-MI"/>
    <s v="L-M-0.5"/>
    <n v="4"/>
    <s v="Shelley Titley"/>
    <s v="stitleynu@whitehouse.gov"/>
    <x v="0"/>
    <x v="3"/>
    <s v="M"/>
    <x v="1"/>
    <n v="8.73"/>
    <n v="34.92"/>
    <x v="3"/>
    <x v="0"/>
    <x v="1"/>
  </r>
  <r>
    <s v="HRM-94548-288"/>
    <x v="621"/>
    <s v="08934-65581-ZI"/>
    <s v="A-L-2.5"/>
    <n v="6"/>
    <s v="Redd Simao"/>
    <s v="rsimaonv@simplemachines.org"/>
    <x v="0"/>
    <x v="2"/>
    <s v="L"/>
    <x v="2"/>
    <n v="29.784999999999997"/>
    <n v="178.70999999999998"/>
    <x v="2"/>
    <x v="1"/>
    <x v="1"/>
  </r>
  <r>
    <s v="UJG-34731-295"/>
    <x v="374"/>
    <s v="15764-22559-ZT"/>
    <s v="A-M-2.5"/>
    <n v="1"/>
    <s v="Cece Inker"/>
    <s v=""/>
    <x v="0"/>
    <x v="2"/>
    <s v="M"/>
    <x v="2"/>
    <n v="25.874999999999996"/>
    <n v="25.874999999999996"/>
    <x v="2"/>
    <x v="0"/>
    <x v="1"/>
  </r>
  <r>
    <s v="TWD-70988-853"/>
    <x v="345"/>
    <s v="87519-68847-ZG"/>
    <s v="L-D-1"/>
    <n v="6"/>
    <s v="Noel Chisholm"/>
    <s v="nchisholmnx@example.com"/>
    <x v="0"/>
    <x v="3"/>
    <s v="D"/>
    <x v="0"/>
    <n v="12.95"/>
    <n v="77.699999999999989"/>
    <x v="3"/>
    <x v="2"/>
    <x v="0"/>
  </r>
  <r>
    <s v="CIX-22904-641"/>
    <x v="622"/>
    <s v="78012-56878-UB"/>
    <s v="R-M-1"/>
    <n v="1"/>
    <s v="Grazia Oats"/>
    <s v="goatsny@live.com"/>
    <x v="0"/>
    <x v="0"/>
    <s v="M"/>
    <x v="0"/>
    <n v="9.9499999999999993"/>
    <n v="9.9499999999999993"/>
    <x v="0"/>
    <x v="0"/>
    <x v="0"/>
  </r>
  <r>
    <s v="DLV-65840-759"/>
    <x v="623"/>
    <s v="77192-72145-RG"/>
    <s v="L-M-1"/>
    <n v="2"/>
    <s v="Meade Birkin"/>
    <s v="mbirkinnz@java.com"/>
    <x v="0"/>
    <x v="3"/>
    <s v="M"/>
    <x v="0"/>
    <n v="14.55"/>
    <n v="29.1"/>
    <x v="3"/>
    <x v="0"/>
    <x v="0"/>
  </r>
  <r>
    <s v="RXN-55491-201"/>
    <x v="354"/>
    <s v="86071-79238-CX"/>
    <s v="R-L-0.2"/>
    <n v="6"/>
    <s v="Ronda Pyson"/>
    <s v="rpysono0@constantcontact.com"/>
    <x v="1"/>
    <x v="0"/>
    <s v="L"/>
    <x v="3"/>
    <n v="3.5849999999999995"/>
    <n v="21.509999999999998"/>
    <x v="0"/>
    <x v="1"/>
    <x v="1"/>
  </r>
  <r>
    <s v="UHK-63283-868"/>
    <x v="624"/>
    <s v="16809-16936-WF"/>
    <s v="A-M-0.5"/>
    <n v="1"/>
    <s v="Modesty MacConnechie"/>
    <s v="mmacconnechieo9@reuters.com"/>
    <x v="0"/>
    <x v="2"/>
    <s v="M"/>
    <x v="1"/>
    <n v="6.75"/>
    <n v="6.75"/>
    <x v="2"/>
    <x v="0"/>
    <x v="0"/>
  </r>
  <r>
    <s v="PJC-31401-893"/>
    <x v="561"/>
    <s v="11212-69985-ZJ"/>
    <s v="A-D-0.5"/>
    <n v="3"/>
    <s v="Rafaela Treacher"/>
    <s v="rtreachero2@usa.gov"/>
    <x v="1"/>
    <x v="2"/>
    <s v="D"/>
    <x v="1"/>
    <n v="5.97"/>
    <n v="17.91"/>
    <x v="2"/>
    <x v="2"/>
    <x v="1"/>
  </r>
  <r>
    <s v="HHO-79903-185"/>
    <x v="42"/>
    <s v="53893-01719-CL"/>
    <s v="A-L-2.5"/>
    <n v="1"/>
    <s v="Bee Fattorini"/>
    <s v="bfattorinio3@quantcast.com"/>
    <x v="1"/>
    <x v="2"/>
    <s v="L"/>
    <x v="2"/>
    <n v="29.784999999999997"/>
    <n v="29.784999999999997"/>
    <x v="2"/>
    <x v="1"/>
    <x v="0"/>
  </r>
  <r>
    <s v="YWM-07310-594"/>
    <x v="267"/>
    <s v="66028-99867-WJ"/>
    <s v="E-M-0.5"/>
    <n v="5"/>
    <s v="Margie Palleske"/>
    <s v="mpalleskeo4@nyu.edu"/>
    <x v="0"/>
    <x v="1"/>
    <s v="M"/>
    <x v="1"/>
    <n v="8.25"/>
    <n v="41.25"/>
    <x v="1"/>
    <x v="0"/>
    <x v="0"/>
  </r>
  <r>
    <s v="FHD-94983-982"/>
    <x v="625"/>
    <s v="62839-56723-CH"/>
    <s v="R-M-0.5"/>
    <n v="3"/>
    <s v="Alexina Randals"/>
    <s v=""/>
    <x v="0"/>
    <x v="0"/>
    <s v="M"/>
    <x v="1"/>
    <n v="5.97"/>
    <n v="17.91"/>
    <x v="0"/>
    <x v="0"/>
    <x v="0"/>
  </r>
  <r>
    <s v="WQK-10857-119"/>
    <x v="616"/>
    <s v="96849-52854-CR"/>
    <s v="E-D-0.5"/>
    <n v="1"/>
    <s v="Filip Antcliffe"/>
    <s v="fantcliffeo6@amazon.co.jp"/>
    <x v="1"/>
    <x v="1"/>
    <s v="D"/>
    <x v="1"/>
    <n v="7.29"/>
    <n v="7.29"/>
    <x v="1"/>
    <x v="2"/>
    <x v="0"/>
  </r>
  <r>
    <s v="DXA-50313-073"/>
    <x v="626"/>
    <s v="19755-55847-VW"/>
    <s v="E-L-1"/>
    <n v="2"/>
    <s v="Peyter Matignon"/>
    <s v="pmatignono7@harvard.edu"/>
    <x v="2"/>
    <x v="1"/>
    <s v="L"/>
    <x v="0"/>
    <n v="14.85"/>
    <n v="29.7"/>
    <x v="1"/>
    <x v="1"/>
    <x v="0"/>
  </r>
  <r>
    <s v="ONW-00560-570"/>
    <x v="52"/>
    <s v="32900-82606-BO"/>
    <s v="A-M-1"/>
    <n v="2"/>
    <s v="Claudie Weond"/>
    <s v="cweondo8@theglobeandmail.com"/>
    <x v="0"/>
    <x v="2"/>
    <s v="M"/>
    <x v="0"/>
    <n v="11.25"/>
    <n v="22.5"/>
    <x v="2"/>
    <x v="0"/>
    <x v="1"/>
  </r>
  <r>
    <s v="BRJ-19414-277"/>
    <x v="622"/>
    <s v="16809-16936-WF"/>
    <s v="R-M-0.2"/>
    <n v="4"/>
    <s v="Modesty MacConnechie"/>
    <s v="mmacconnechieo9@reuters.com"/>
    <x v="0"/>
    <x v="0"/>
    <s v="M"/>
    <x v="3"/>
    <n v="2.9849999999999999"/>
    <n v="11.94"/>
    <x v="0"/>
    <x v="0"/>
    <x v="0"/>
  </r>
  <r>
    <s v="MIQ-16322-908"/>
    <x v="627"/>
    <s v="20118-28138-QD"/>
    <s v="A-L-1"/>
    <n v="2"/>
    <s v="Jaquenette Skentelbery"/>
    <s v="jskentelberyoa@paypal.com"/>
    <x v="0"/>
    <x v="2"/>
    <s v="L"/>
    <x v="0"/>
    <n v="12.95"/>
    <n v="25.9"/>
    <x v="2"/>
    <x v="1"/>
    <x v="1"/>
  </r>
  <r>
    <s v="MVO-39328-830"/>
    <x v="628"/>
    <s v="84057-45461-AH"/>
    <s v="L-M-0.5"/>
    <n v="5"/>
    <s v="Orazio Comber"/>
    <s v="ocomberob@goo.gl"/>
    <x v="1"/>
    <x v="3"/>
    <s v="M"/>
    <x v="1"/>
    <n v="8.73"/>
    <n v="43.650000000000006"/>
    <x v="3"/>
    <x v="0"/>
    <x v="1"/>
  </r>
  <r>
    <s v="MVO-39328-830"/>
    <x v="628"/>
    <s v="84057-45461-AH"/>
    <s v="A-L-0.5"/>
    <n v="6"/>
    <s v="Orazio Comber"/>
    <s v="ocomberob@goo.gl"/>
    <x v="1"/>
    <x v="2"/>
    <s v="L"/>
    <x v="1"/>
    <n v="7.77"/>
    <n v="46.62"/>
    <x v="2"/>
    <x v="1"/>
    <x v="1"/>
  </r>
  <r>
    <s v="NTJ-88319-746"/>
    <x v="629"/>
    <s v="90882-88130-KQ"/>
    <s v="L-L-0.5"/>
    <n v="3"/>
    <s v="Zachary Tramel"/>
    <s v="ztramelod@netlog.com"/>
    <x v="0"/>
    <x v="3"/>
    <s v="L"/>
    <x v="1"/>
    <n v="9.51"/>
    <n v="28.53"/>
    <x v="3"/>
    <x v="1"/>
    <x v="1"/>
  </r>
  <r>
    <s v="LCY-24377-948"/>
    <x v="630"/>
    <s v="21617-79890-DD"/>
    <s v="R-L-2.5"/>
    <n v="1"/>
    <s v="Izaak Primak"/>
    <s v=""/>
    <x v="0"/>
    <x v="0"/>
    <s v="L"/>
    <x v="2"/>
    <n v="27.484999999999996"/>
    <n v="27.484999999999996"/>
    <x v="0"/>
    <x v="1"/>
    <x v="0"/>
  </r>
  <r>
    <s v="FWD-85967-769"/>
    <x v="631"/>
    <s v="20256-54689-LO"/>
    <s v="E-D-0.2"/>
    <n v="3"/>
    <s v="Brittani Thoresbie"/>
    <s v=""/>
    <x v="0"/>
    <x v="1"/>
    <s v="D"/>
    <x v="3"/>
    <n v="3.645"/>
    <n v="10.935"/>
    <x v="1"/>
    <x v="2"/>
    <x v="1"/>
  </r>
  <r>
    <s v="KTO-53793-109"/>
    <x v="229"/>
    <s v="17572-27091-AA"/>
    <s v="R-L-0.2"/>
    <n v="2"/>
    <s v="Constanta Hatfull"/>
    <s v="chatfullog@ebay.com"/>
    <x v="0"/>
    <x v="0"/>
    <s v="L"/>
    <x v="3"/>
    <n v="3.5849999999999995"/>
    <n v="7.169999999999999"/>
    <x v="0"/>
    <x v="1"/>
    <x v="1"/>
  </r>
  <r>
    <s v="OCK-89033-348"/>
    <x v="632"/>
    <s v="82300-88786-UE"/>
    <s v="A-L-0.2"/>
    <n v="6"/>
    <s v="Bobbe Castagneto"/>
    <s v=""/>
    <x v="0"/>
    <x v="2"/>
    <s v="L"/>
    <x v="3"/>
    <n v="3.8849999999999998"/>
    <n v="23.31"/>
    <x v="2"/>
    <x v="1"/>
    <x v="0"/>
  </r>
  <r>
    <s v="GPZ-36017-366"/>
    <x v="633"/>
    <s v="65732-22589-OW"/>
    <s v="A-D-2.5"/>
    <n v="5"/>
    <s v="Kippie Marrison"/>
    <s v="kmarrisonoq@dropbox.com"/>
    <x v="0"/>
    <x v="2"/>
    <s v="D"/>
    <x v="2"/>
    <n v="22.884999999999998"/>
    <n v="114.42499999999998"/>
    <x v="2"/>
    <x v="2"/>
    <x v="0"/>
  </r>
  <r>
    <s v="BZP-33213-637"/>
    <x v="95"/>
    <s v="77175-09826-SF"/>
    <s v="A-M-2.5"/>
    <n v="3"/>
    <s v="Lindon Agnolo"/>
    <s v="lagnolooj@pinterest.com"/>
    <x v="0"/>
    <x v="2"/>
    <s v="M"/>
    <x v="2"/>
    <n v="25.874999999999996"/>
    <n v="77.624999999999986"/>
    <x v="2"/>
    <x v="0"/>
    <x v="0"/>
  </r>
  <r>
    <s v="WFH-21507-708"/>
    <x v="521"/>
    <s v="07237-32539-NB"/>
    <s v="R-D-0.5"/>
    <n v="1"/>
    <s v="Delainey Kiddy"/>
    <s v="dkiddyok@fda.gov"/>
    <x v="0"/>
    <x v="0"/>
    <s v="D"/>
    <x v="1"/>
    <n v="5.3699999999999992"/>
    <n v="5.3699999999999992"/>
    <x v="0"/>
    <x v="2"/>
    <x v="0"/>
  </r>
  <r>
    <s v="HST-96923-073"/>
    <x v="76"/>
    <s v="54722-76431-EX"/>
    <s v="R-D-2.5"/>
    <n v="6"/>
    <s v="Helli Petroulis"/>
    <s v="hpetroulisol@state.tx.us"/>
    <x v="1"/>
    <x v="0"/>
    <s v="D"/>
    <x v="2"/>
    <n v="20.584999999999997"/>
    <n v="123.50999999999999"/>
    <x v="0"/>
    <x v="2"/>
    <x v="1"/>
  </r>
  <r>
    <s v="ENN-79947-323"/>
    <x v="634"/>
    <s v="67847-82662-TE"/>
    <s v="L-M-0.5"/>
    <n v="2"/>
    <s v="Marty Scholl"/>
    <s v="mschollom@taobao.com"/>
    <x v="0"/>
    <x v="3"/>
    <s v="M"/>
    <x v="1"/>
    <n v="8.73"/>
    <n v="17.46"/>
    <x v="3"/>
    <x v="0"/>
    <x v="1"/>
  </r>
  <r>
    <s v="BHA-47429-889"/>
    <x v="635"/>
    <s v="51114-51191-EW"/>
    <s v="E-L-0.2"/>
    <n v="3"/>
    <s v="Kienan Ferson"/>
    <s v="kfersonon@g.co"/>
    <x v="0"/>
    <x v="1"/>
    <s v="L"/>
    <x v="3"/>
    <n v="4.4550000000000001"/>
    <n v="13.365"/>
    <x v="1"/>
    <x v="1"/>
    <x v="1"/>
  </r>
  <r>
    <s v="SZY-63017-318"/>
    <x v="636"/>
    <s v="91809-58808-TV"/>
    <s v="A-L-0.2"/>
    <n v="2"/>
    <s v="Blake Kelloway"/>
    <s v="bkellowayoo@omniture.com"/>
    <x v="0"/>
    <x v="2"/>
    <s v="L"/>
    <x v="3"/>
    <n v="3.8849999999999998"/>
    <n v="7.77"/>
    <x v="2"/>
    <x v="1"/>
    <x v="0"/>
  </r>
  <r>
    <s v="LCU-93317-340"/>
    <x v="637"/>
    <s v="84996-26826-DK"/>
    <s v="R-D-0.2"/>
    <n v="1"/>
    <s v="Scarlett Oliffe"/>
    <s v="soliffeop@yellowbook.com"/>
    <x v="0"/>
    <x v="0"/>
    <s v="D"/>
    <x v="3"/>
    <n v="2.6849999999999996"/>
    <n v="2.6849999999999996"/>
    <x v="0"/>
    <x v="2"/>
    <x v="0"/>
  </r>
  <r>
    <s v="UOM-71431-481"/>
    <x v="182"/>
    <s v="65732-22589-OW"/>
    <s v="R-D-2.5"/>
    <n v="1"/>
    <s v="Kippie Marrison"/>
    <s v="kmarrisonoq@dropbox.com"/>
    <x v="0"/>
    <x v="0"/>
    <s v="D"/>
    <x v="2"/>
    <n v="20.584999999999997"/>
    <n v="20.584999999999997"/>
    <x v="0"/>
    <x v="2"/>
    <x v="0"/>
  </r>
  <r>
    <s v="PJH-42618-877"/>
    <x v="479"/>
    <s v="93676-95250-XJ"/>
    <s v="A-D-2.5"/>
    <n v="5"/>
    <s v="Celestia Dolohunty"/>
    <s v="cdolohuntyor@dailymail.co.uk"/>
    <x v="0"/>
    <x v="2"/>
    <s v="D"/>
    <x v="2"/>
    <n v="22.884999999999998"/>
    <n v="114.42499999999998"/>
    <x v="2"/>
    <x v="2"/>
    <x v="0"/>
  </r>
  <r>
    <s v="XED-90333-402"/>
    <x v="638"/>
    <s v="28300-14355-GF"/>
    <s v="E-M-0.2"/>
    <n v="5"/>
    <s v="Patsy Vasilenko"/>
    <s v="pvasilenkoos@addtoany.com"/>
    <x v="2"/>
    <x v="1"/>
    <s v="M"/>
    <x v="3"/>
    <n v="4.125"/>
    <n v="20.625"/>
    <x v="1"/>
    <x v="0"/>
    <x v="1"/>
  </r>
  <r>
    <s v="IKK-62234-199"/>
    <x v="639"/>
    <s v="91190-84826-IQ"/>
    <s v="L-L-0.5"/>
    <n v="6"/>
    <s v="Raphaela Schankelborg"/>
    <s v="rschankelborgot@ameblo.jp"/>
    <x v="0"/>
    <x v="3"/>
    <s v="L"/>
    <x v="1"/>
    <n v="9.51"/>
    <n v="57.06"/>
    <x v="3"/>
    <x v="1"/>
    <x v="0"/>
  </r>
  <r>
    <s v="KAW-95195-329"/>
    <x v="640"/>
    <s v="34570-99384-AF"/>
    <s v="R-D-2.5"/>
    <n v="4"/>
    <s v="Sharity Wickens"/>
    <s v=""/>
    <x v="1"/>
    <x v="0"/>
    <s v="D"/>
    <x v="2"/>
    <n v="20.584999999999997"/>
    <n v="82.339999999999989"/>
    <x v="0"/>
    <x v="2"/>
    <x v="0"/>
  </r>
  <r>
    <s v="QDO-57268-842"/>
    <x v="612"/>
    <s v="57808-90533-UE"/>
    <s v="E-M-2.5"/>
    <n v="5"/>
    <s v="Derick Snow"/>
    <s v=""/>
    <x v="0"/>
    <x v="1"/>
    <s v="M"/>
    <x v="2"/>
    <n v="31.624999999999996"/>
    <n v="158.12499999999997"/>
    <x v="1"/>
    <x v="0"/>
    <x v="1"/>
  </r>
  <r>
    <s v="IIZ-24416-212"/>
    <x v="641"/>
    <s v="76060-30540-LB"/>
    <s v="R-D-0.5"/>
    <n v="6"/>
    <s v="Baxy Cargen"/>
    <s v="bcargenow@geocities.jp"/>
    <x v="0"/>
    <x v="0"/>
    <s v="D"/>
    <x v="1"/>
    <n v="5.3699999999999992"/>
    <n v="32.22"/>
    <x v="0"/>
    <x v="2"/>
    <x v="0"/>
  </r>
  <r>
    <s v="AWP-11469-510"/>
    <x v="36"/>
    <s v="76730-63769-ND"/>
    <s v="E-D-1"/>
    <n v="2"/>
    <s v="Ryann Stickler"/>
    <s v="rsticklerox@printfriendly.com"/>
    <x v="2"/>
    <x v="1"/>
    <s v="D"/>
    <x v="0"/>
    <n v="12.15"/>
    <n v="24.3"/>
    <x v="1"/>
    <x v="2"/>
    <x v="1"/>
  </r>
  <r>
    <s v="KXA-27983-918"/>
    <x v="642"/>
    <s v="96042-27290-EQ"/>
    <s v="R-L-0.5"/>
    <n v="5"/>
    <s v="Daryn Cassius"/>
    <s v=""/>
    <x v="0"/>
    <x v="0"/>
    <s v="L"/>
    <x v="1"/>
    <n v="7.169999999999999"/>
    <n v="35.849999999999994"/>
    <x v="0"/>
    <x v="1"/>
    <x v="1"/>
  </r>
  <r>
    <s v="VKQ-39009-292"/>
    <x v="219"/>
    <s v="57808-90533-UE"/>
    <s v="L-M-1"/>
    <n v="5"/>
    <s v="Derick Snow"/>
    <s v=""/>
    <x v="0"/>
    <x v="3"/>
    <s v="M"/>
    <x v="0"/>
    <n v="14.55"/>
    <n v="72.75"/>
    <x v="3"/>
    <x v="0"/>
    <x v="1"/>
  </r>
  <r>
    <s v="PDB-98743-282"/>
    <x v="643"/>
    <s v="51940-02669-OR"/>
    <s v="L-L-1"/>
    <n v="3"/>
    <s v="Skelly Dolohunty"/>
    <s v=""/>
    <x v="1"/>
    <x v="3"/>
    <s v="L"/>
    <x v="0"/>
    <n v="15.85"/>
    <n v="47.55"/>
    <x v="3"/>
    <x v="1"/>
    <x v="1"/>
  </r>
  <r>
    <s v="SXW-34014-556"/>
    <x v="644"/>
    <s v="99144-98314-GN"/>
    <s v="R-L-0.2"/>
    <n v="1"/>
    <s v="Drake Jevon"/>
    <s v="djevonp1@ibm.com"/>
    <x v="0"/>
    <x v="0"/>
    <s v="L"/>
    <x v="3"/>
    <n v="3.5849999999999995"/>
    <n v="3.5849999999999995"/>
    <x v="0"/>
    <x v="1"/>
    <x v="0"/>
  </r>
  <r>
    <s v="QOJ-38788-727"/>
    <x v="136"/>
    <s v="16358-63919-CE"/>
    <s v="E-M-2.5"/>
    <n v="5"/>
    <s v="Hall Ranner"/>
    <s v="hrannerp2@omniture.com"/>
    <x v="0"/>
    <x v="1"/>
    <s v="M"/>
    <x v="2"/>
    <n v="31.624999999999996"/>
    <n v="158.12499999999997"/>
    <x v="1"/>
    <x v="0"/>
    <x v="1"/>
  </r>
  <r>
    <s v="TGF-38649-658"/>
    <x v="645"/>
    <s v="67743-54817-UT"/>
    <s v="L-M-0.5"/>
    <n v="2"/>
    <s v="Berkly Imrie"/>
    <s v="bimriep3@addtoany.com"/>
    <x v="0"/>
    <x v="3"/>
    <s v="M"/>
    <x v="1"/>
    <n v="8.73"/>
    <n v="17.46"/>
    <x v="3"/>
    <x v="0"/>
    <x v="1"/>
  </r>
  <r>
    <s v="EAI-25194-209"/>
    <x v="646"/>
    <s v="44601-51441-BH"/>
    <s v="A-L-2.5"/>
    <n v="5"/>
    <s v="Dorey Sopper"/>
    <s v="dsopperp4@eventbrite.com"/>
    <x v="0"/>
    <x v="2"/>
    <s v="L"/>
    <x v="2"/>
    <n v="29.784999999999997"/>
    <n v="148.92499999999998"/>
    <x v="2"/>
    <x v="1"/>
    <x v="1"/>
  </r>
  <r>
    <s v="IJK-34441-720"/>
    <x v="647"/>
    <s v="97201-58870-WB"/>
    <s v="A-M-0.5"/>
    <n v="6"/>
    <s v="Darcy Lochran"/>
    <s v=""/>
    <x v="0"/>
    <x v="2"/>
    <s v="M"/>
    <x v="1"/>
    <n v="6.75"/>
    <n v="40.5"/>
    <x v="2"/>
    <x v="0"/>
    <x v="0"/>
  </r>
  <r>
    <s v="ZMC-00336-619"/>
    <x v="591"/>
    <s v="19849-12926-QF"/>
    <s v="A-M-0.5"/>
    <n v="4"/>
    <s v="Lauritz Ledgley"/>
    <s v="lledgleyp6@de.vu"/>
    <x v="0"/>
    <x v="2"/>
    <s v="M"/>
    <x v="1"/>
    <n v="6.75"/>
    <n v="27"/>
    <x v="2"/>
    <x v="0"/>
    <x v="0"/>
  </r>
  <r>
    <s v="UPX-54529-618"/>
    <x v="648"/>
    <s v="40535-56770-UM"/>
    <s v="L-D-1"/>
    <n v="3"/>
    <s v="Tawnya Menary"/>
    <s v="tmenaryp7@phoca.cz"/>
    <x v="0"/>
    <x v="3"/>
    <s v="D"/>
    <x v="0"/>
    <n v="12.95"/>
    <n v="38.849999999999994"/>
    <x v="3"/>
    <x v="2"/>
    <x v="1"/>
  </r>
  <r>
    <s v="DLX-01059-899"/>
    <x v="191"/>
    <s v="74940-09646-MU"/>
    <s v="R-L-1"/>
    <n v="5"/>
    <s v="Gustaf Ciccotti"/>
    <s v="gciccottip8@so-net.ne.jp"/>
    <x v="0"/>
    <x v="0"/>
    <s v="L"/>
    <x v="0"/>
    <n v="11.95"/>
    <n v="59.75"/>
    <x v="0"/>
    <x v="1"/>
    <x v="1"/>
  </r>
  <r>
    <s v="MEK-85120-243"/>
    <x v="649"/>
    <s v="06623-54610-HC"/>
    <s v="R-L-0.2"/>
    <n v="3"/>
    <s v="Bobbe Renner"/>
    <s v=""/>
    <x v="0"/>
    <x v="0"/>
    <s v="L"/>
    <x v="3"/>
    <n v="3.5849999999999995"/>
    <n v="10.754999999999999"/>
    <x v="0"/>
    <x v="1"/>
    <x v="1"/>
  </r>
  <r>
    <s v="NFI-37188-246"/>
    <x v="553"/>
    <s v="89490-75361-AF"/>
    <s v="A-D-2.5"/>
    <n v="4"/>
    <s v="Wilton Jallin"/>
    <s v="wjallinpa@pcworld.com"/>
    <x v="0"/>
    <x v="2"/>
    <s v="D"/>
    <x v="2"/>
    <n v="22.884999999999998"/>
    <n v="91.539999999999992"/>
    <x v="2"/>
    <x v="2"/>
    <x v="1"/>
  </r>
  <r>
    <s v="BXH-62195-013"/>
    <x v="584"/>
    <s v="94526-79230-GZ"/>
    <s v="A-M-1"/>
    <n v="4"/>
    <s v="Mindy Bogey"/>
    <s v="mbogeypb@thetimes.co.uk"/>
    <x v="0"/>
    <x v="2"/>
    <s v="M"/>
    <x v="0"/>
    <n v="11.25"/>
    <n v="45"/>
    <x v="2"/>
    <x v="0"/>
    <x v="0"/>
  </r>
  <r>
    <s v="YLK-78851-470"/>
    <x v="650"/>
    <s v="58559-08254-UY"/>
    <s v="R-M-2.5"/>
    <n v="6"/>
    <s v="Paulie Fonzone"/>
    <s v=""/>
    <x v="0"/>
    <x v="0"/>
    <s v="M"/>
    <x v="2"/>
    <n v="22.884999999999998"/>
    <n v="137.31"/>
    <x v="0"/>
    <x v="0"/>
    <x v="0"/>
  </r>
  <r>
    <s v="DXY-76225-633"/>
    <x v="121"/>
    <s v="88574-37083-WX"/>
    <s v="A-M-0.5"/>
    <n v="1"/>
    <s v="Merrile Cobbledick"/>
    <s v="mcobbledickpd@ucsd.edu"/>
    <x v="0"/>
    <x v="2"/>
    <s v="M"/>
    <x v="1"/>
    <n v="6.75"/>
    <n v="6.75"/>
    <x v="2"/>
    <x v="0"/>
    <x v="1"/>
  </r>
  <r>
    <s v="UHP-24614-199"/>
    <x v="472"/>
    <s v="67953-79896-AC"/>
    <s v="A-M-1"/>
    <n v="4"/>
    <s v="Antonius Lewry"/>
    <s v="alewrype@whitehouse.gov"/>
    <x v="0"/>
    <x v="2"/>
    <s v="M"/>
    <x v="0"/>
    <n v="11.25"/>
    <n v="45"/>
    <x v="2"/>
    <x v="0"/>
    <x v="1"/>
  </r>
  <r>
    <s v="HBY-35655-049"/>
    <x v="594"/>
    <s v="69207-93422-CQ"/>
    <s v="E-D-2.5"/>
    <n v="3"/>
    <s v="Isis Hessel"/>
    <s v="ihesselpf@ox.ac.uk"/>
    <x v="0"/>
    <x v="1"/>
    <s v="D"/>
    <x v="2"/>
    <n v="27.945"/>
    <n v="83.835000000000008"/>
    <x v="1"/>
    <x v="2"/>
    <x v="0"/>
  </r>
  <r>
    <s v="DCE-22886-861"/>
    <x v="89"/>
    <s v="56060-17602-RG"/>
    <s v="E-D-0.2"/>
    <n v="1"/>
    <s v="Harland Trematick"/>
    <s v=""/>
    <x v="1"/>
    <x v="1"/>
    <s v="D"/>
    <x v="3"/>
    <n v="3.645"/>
    <n v="3.645"/>
    <x v="1"/>
    <x v="2"/>
    <x v="0"/>
  </r>
  <r>
    <s v="QTG-93823-843"/>
    <x v="651"/>
    <s v="46859-14212-FI"/>
    <s v="A-M-0.5"/>
    <n v="1"/>
    <s v="Chloris Sorrell"/>
    <s v="csorrellph@amazon.com"/>
    <x v="2"/>
    <x v="2"/>
    <s v="M"/>
    <x v="1"/>
    <n v="6.75"/>
    <n v="6.75"/>
    <x v="2"/>
    <x v="0"/>
    <x v="1"/>
  </r>
  <r>
    <s v="QTG-93823-843"/>
    <x v="651"/>
    <s v="46859-14212-FI"/>
    <s v="E-D-0.5"/>
    <n v="3"/>
    <s v="Chloris Sorrell"/>
    <s v="csorrellph@amazon.com"/>
    <x v="2"/>
    <x v="1"/>
    <s v="D"/>
    <x v="1"/>
    <n v="7.29"/>
    <n v="21.87"/>
    <x v="1"/>
    <x v="2"/>
    <x v="1"/>
  </r>
  <r>
    <s v="WFT-16178-396"/>
    <x v="249"/>
    <s v="33555-01585-RP"/>
    <s v="R-D-0.2"/>
    <n v="5"/>
    <s v="Quintina Heavyside"/>
    <s v="qheavysidepj@unc.edu"/>
    <x v="0"/>
    <x v="0"/>
    <s v="D"/>
    <x v="3"/>
    <n v="2.6849999999999996"/>
    <n v="13.424999999999997"/>
    <x v="0"/>
    <x v="2"/>
    <x v="0"/>
  </r>
  <r>
    <s v="ERC-54560-934"/>
    <x v="652"/>
    <s v="11932-85629-CU"/>
    <s v="R-D-2.5"/>
    <n v="6"/>
    <s v="Hadley Reuven"/>
    <s v="hreuvenpk@whitehouse.gov"/>
    <x v="0"/>
    <x v="0"/>
    <s v="D"/>
    <x v="2"/>
    <n v="20.584999999999997"/>
    <n v="123.50999999999999"/>
    <x v="0"/>
    <x v="2"/>
    <x v="1"/>
  </r>
  <r>
    <s v="RUK-78200-416"/>
    <x v="653"/>
    <s v="36192-07175-XC"/>
    <s v="L-D-0.2"/>
    <n v="2"/>
    <s v="Mitch Attwool"/>
    <s v="mattwoolpl@nba.com"/>
    <x v="0"/>
    <x v="3"/>
    <s v="D"/>
    <x v="3"/>
    <n v="3.8849999999999998"/>
    <n v="7.77"/>
    <x v="3"/>
    <x v="2"/>
    <x v="1"/>
  </r>
  <r>
    <s v="KHK-13105-388"/>
    <x v="177"/>
    <s v="46242-54946-ZW"/>
    <s v="A-M-1"/>
    <n v="6"/>
    <s v="Charin Maplethorp"/>
    <s v=""/>
    <x v="0"/>
    <x v="2"/>
    <s v="M"/>
    <x v="0"/>
    <n v="11.25"/>
    <n v="67.5"/>
    <x v="2"/>
    <x v="0"/>
    <x v="0"/>
  </r>
  <r>
    <s v="NJR-03699-189"/>
    <x v="22"/>
    <s v="95152-82155-VQ"/>
    <s v="E-D-2.5"/>
    <n v="1"/>
    <s v="Goldie Wynes"/>
    <s v="gwynespn@dagondesign.com"/>
    <x v="0"/>
    <x v="1"/>
    <s v="D"/>
    <x v="2"/>
    <n v="27.945"/>
    <n v="27.945"/>
    <x v="1"/>
    <x v="2"/>
    <x v="1"/>
  </r>
  <r>
    <s v="PJV-20427-019"/>
    <x v="508"/>
    <s v="13404-39127-WQ"/>
    <s v="A-L-2.5"/>
    <n v="3"/>
    <s v="Celie MacCourt"/>
    <s v="cmaccourtpo@amazon.com"/>
    <x v="0"/>
    <x v="2"/>
    <s v="L"/>
    <x v="2"/>
    <n v="29.784999999999997"/>
    <n v="89.35499999999999"/>
    <x v="2"/>
    <x v="1"/>
    <x v="1"/>
  </r>
  <r>
    <s v="UGK-07613-982"/>
    <x v="654"/>
    <s v="57808-90533-UE"/>
    <s v="A-M-0.5"/>
    <n v="3"/>
    <s v="Derick Snow"/>
    <s v=""/>
    <x v="0"/>
    <x v="2"/>
    <s v="M"/>
    <x v="1"/>
    <n v="6.75"/>
    <n v="20.25"/>
    <x v="2"/>
    <x v="0"/>
    <x v="1"/>
  </r>
  <r>
    <s v="OLA-68289-577"/>
    <x v="524"/>
    <s v="40226-52317-IO"/>
    <s v="A-M-0.5"/>
    <n v="5"/>
    <s v="Evy Wilsone"/>
    <s v="ewilsonepq@eepurl.com"/>
    <x v="0"/>
    <x v="2"/>
    <s v="M"/>
    <x v="1"/>
    <n v="6.75"/>
    <n v="33.75"/>
    <x v="2"/>
    <x v="0"/>
    <x v="0"/>
  </r>
  <r>
    <s v="TNR-84447-052"/>
    <x v="655"/>
    <s v="34419-18068-AG"/>
    <s v="E-D-2.5"/>
    <n v="4"/>
    <s v="Dolores Duffie"/>
    <s v="dduffiepr@time.com"/>
    <x v="0"/>
    <x v="1"/>
    <s v="D"/>
    <x v="2"/>
    <n v="27.945"/>
    <n v="111.78"/>
    <x v="1"/>
    <x v="2"/>
    <x v="1"/>
  </r>
  <r>
    <s v="FBZ-64200-586"/>
    <x v="523"/>
    <s v="51738-61457-RS"/>
    <s v="E-M-2.5"/>
    <n v="2"/>
    <s v="Mathilda Matiasek"/>
    <s v="mmatiasekps@ucoz.ru"/>
    <x v="0"/>
    <x v="1"/>
    <s v="M"/>
    <x v="2"/>
    <n v="31.624999999999996"/>
    <n v="63.249999999999993"/>
    <x v="1"/>
    <x v="0"/>
    <x v="0"/>
  </r>
  <r>
    <s v="OBN-66334-505"/>
    <x v="656"/>
    <s v="86757-52367-ON"/>
    <s v="E-L-0.2"/>
    <n v="2"/>
    <s v="Jarred Camillo"/>
    <s v="jcamillopt@shinystat.com"/>
    <x v="0"/>
    <x v="1"/>
    <s v="L"/>
    <x v="3"/>
    <n v="4.4550000000000001"/>
    <n v="8.91"/>
    <x v="1"/>
    <x v="1"/>
    <x v="0"/>
  </r>
  <r>
    <s v="NXM-89323-646"/>
    <x v="657"/>
    <s v="28158-93383-CK"/>
    <s v="E-D-1"/>
    <n v="1"/>
    <s v="Kameko Philbrick"/>
    <s v="kphilbrickpu@cdc.gov"/>
    <x v="0"/>
    <x v="1"/>
    <s v="D"/>
    <x v="0"/>
    <n v="12.15"/>
    <n v="12.15"/>
    <x v="1"/>
    <x v="2"/>
    <x v="0"/>
  </r>
  <r>
    <s v="NHI-23264-055"/>
    <x v="658"/>
    <s v="44799-09711-XW"/>
    <s v="A-D-0.5"/>
    <n v="4"/>
    <s v="Mallory Shrimpling"/>
    <s v=""/>
    <x v="0"/>
    <x v="2"/>
    <s v="D"/>
    <x v="1"/>
    <n v="5.97"/>
    <n v="23.88"/>
    <x v="2"/>
    <x v="2"/>
    <x v="0"/>
  </r>
  <r>
    <s v="EQH-53569-934"/>
    <x v="659"/>
    <s v="53667-91553-LT"/>
    <s v="E-M-1"/>
    <n v="4"/>
    <s v="Barnett Sillis"/>
    <s v="bsillispw@istockphoto.com"/>
    <x v="0"/>
    <x v="1"/>
    <s v="M"/>
    <x v="0"/>
    <n v="13.75"/>
    <n v="55"/>
    <x v="1"/>
    <x v="0"/>
    <x v="1"/>
  </r>
  <r>
    <s v="XKK-06692-189"/>
    <x v="558"/>
    <s v="86579-92122-OC"/>
    <s v="R-D-1"/>
    <n v="3"/>
    <s v="Brenn Dundredge"/>
    <s v=""/>
    <x v="0"/>
    <x v="0"/>
    <s v="D"/>
    <x v="0"/>
    <n v="8.9499999999999993"/>
    <n v="26.849999999999998"/>
    <x v="0"/>
    <x v="2"/>
    <x v="0"/>
  </r>
  <r>
    <s v="BYP-16005-016"/>
    <x v="660"/>
    <s v="01474-63436-TP"/>
    <s v="R-M-2.5"/>
    <n v="5"/>
    <s v="Read Cutts"/>
    <s v="rcuttspy@techcrunch.com"/>
    <x v="0"/>
    <x v="0"/>
    <s v="M"/>
    <x v="2"/>
    <n v="22.884999999999998"/>
    <n v="114.42499999999998"/>
    <x v="0"/>
    <x v="0"/>
    <x v="1"/>
  </r>
  <r>
    <s v="LWS-13938-905"/>
    <x v="661"/>
    <s v="90533-82440-EE"/>
    <s v="A-M-2.5"/>
    <n v="6"/>
    <s v="Michale Delves"/>
    <s v="mdelvespz@nature.com"/>
    <x v="0"/>
    <x v="2"/>
    <s v="M"/>
    <x v="2"/>
    <n v="25.874999999999996"/>
    <n v="155.24999999999997"/>
    <x v="2"/>
    <x v="0"/>
    <x v="0"/>
  </r>
  <r>
    <s v="OLH-95722-362"/>
    <x v="662"/>
    <s v="48553-69225-VX"/>
    <s v="L-D-0.5"/>
    <n v="3"/>
    <s v="Devland Gritton"/>
    <s v="dgrittonq0@nydailynews.com"/>
    <x v="0"/>
    <x v="3"/>
    <s v="D"/>
    <x v="1"/>
    <n v="7.77"/>
    <n v="23.31"/>
    <x v="3"/>
    <x v="2"/>
    <x v="0"/>
  </r>
  <r>
    <s v="OLH-95722-362"/>
    <x v="662"/>
    <s v="48553-69225-VX"/>
    <s v="R-M-2.5"/>
    <n v="4"/>
    <s v="Devland Gritton"/>
    <s v="dgrittonq0@nydailynews.com"/>
    <x v="0"/>
    <x v="0"/>
    <s v="M"/>
    <x v="2"/>
    <n v="22.884999999999998"/>
    <n v="91.539999999999992"/>
    <x v="0"/>
    <x v="0"/>
    <x v="0"/>
  </r>
  <r>
    <s v="KCW-50949-318"/>
    <x v="184"/>
    <s v="52374-27313-IV"/>
    <s v="E-L-1"/>
    <n v="5"/>
    <s v="Dell Gut"/>
    <s v="dgutq2@umich.edu"/>
    <x v="0"/>
    <x v="1"/>
    <s v="L"/>
    <x v="0"/>
    <n v="14.85"/>
    <n v="74.25"/>
    <x v="1"/>
    <x v="1"/>
    <x v="0"/>
  </r>
  <r>
    <s v="JGZ-16947-591"/>
    <x v="663"/>
    <s v="14264-41252-SL"/>
    <s v="L-L-0.2"/>
    <n v="6"/>
    <s v="Willy Pummery"/>
    <s v="wpummeryq3@topsy.com"/>
    <x v="0"/>
    <x v="3"/>
    <s v="L"/>
    <x v="3"/>
    <n v="4.7549999999999999"/>
    <n v="28.53"/>
    <x v="3"/>
    <x v="1"/>
    <x v="1"/>
  </r>
  <r>
    <s v="LXS-63326-144"/>
    <x v="334"/>
    <s v="35367-50483-AR"/>
    <s v="R-L-0.5"/>
    <n v="2"/>
    <s v="Geoffrey Siuda"/>
    <s v="gsiudaq4@nytimes.com"/>
    <x v="0"/>
    <x v="0"/>
    <s v="L"/>
    <x v="1"/>
    <n v="7.169999999999999"/>
    <n v="14.339999999999998"/>
    <x v="0"/>
    <x v="1"/>
    <x v="0"/>
  </r>
  <r>
    <s v="CZG-86544-655"/>
    <x v="664"/>
    <s v="69443-77665-QW"/>
    <s v="A-L-0.5"/>
    <n v="2"/>
    <s v="Henderson Crowne"/>
    <s v="hcrowneq5@wufoo.com"/>
    <x v="1"/>
    <x v="2"/>
    <s v="L"/>
    <x v="1"/>
    <n v="7.77"/>
    <n v="15.54"/>
    <x v="2"/>
    <x v="1"/>
    <x v="0"/>
  </r>
  <r>
    <s v="WFV-88138-247"/>
    <x v="24"/>
    <s v="63411-51758-QC"/>
    <s v="R-L-1"/>
    <n v="3"/>
    <s v="Vernor Pawsey"/>
    <s v="vpawseyq6@tiny.cc"/>
    <x v="0"/>
    <x v="0"/>
    <s v="L"/>
    <x v="0"/>
    <n v="11.95"/>
    <n v="35.849999999999994"/>
    <x v="0"/>
    <x v="1"/>
    <x v="1"/>
  </r>
  <r>
    <s v="RFG-28227-288"/>
    <x v="12"/>
    <s v="68605-21835-UF"/>
    <s v="A-L-0.5"/>
    <n v="6"/>
    <s v="Augustin Waterhouse"/>
    <s v="awaterhouseq7@istockphoto.com"/>
    <x v="0"/>
    <x v="2"/>
    <s v="L"/>
    <x v="1"/>
    <n v="7.77"/>
    <n v="46.62"/>
    <x v="2"/>
    <x v="1"/>
    <x v="1"/>
  </r>
  <r>
    <s v="QAK-77286-758"/>
    <x v="105"/>
    <s v="34786-30419-XY"/>
    <s v="R-L-0.5"/>
    <n v="5"/>
    <s v="Fanchon Haughian"/>
    <s v="fhaughianq8@1688.com"/>
    <x v="0"/>
    <x v="0"/>
    <s v="L"/>
    <x v="1"/>
    <n v="7.169999999999999"/>
    <n v="35.849999999999994"/>
    <x v="0"/>
    <x v="1"/>
    <x v="1"/>
  </r>
  <r>
    <s v="CZD-56716-840"/>
    <x v="665"/>
    <s v="15456-29250-RU"/>
    <s v="L-D-2.5"/>
    <n v="4"/>
    <s v="Jaimie Hatz"/>
    <s v=""/>
    <x v="0"/>
    <x v="3"/>
    <s v="D"/>
    <x v="2"/>
    <n v="29.784999999999997"/>
    <n v="119.13999999999999"/>
    <x v="3"/>
    <x v="2"/>
    <x v="1"/>
  </r>
  <r>
    <s v="UBI-59229-277"/>
    <x v="44"/>
    <s v="00886-35803-FG"/>
    <s v="L-D-0.5"/>
    <n v="3"/>
    <s v="Edeline Edney"/>
    <s v=""/>
    <x v="0"/>
    <x v="3"/>
    <s v="D"/>
    <x v="1"/>
    <n v="7.77"/>
    <n v="23.31"/>
    <x v="3"/>
    <x v="2"/>
    <x v="1"/>
  </r>
  <r>
    <s v="WJJ-37489-898"/>
    <x v="171"/>
    <s v="31599-82152-AD"/>
    <s v="A-M-1"/>
    <n v="1"/>
    <s v="Rickie Faltin"/>
    <s v="rfaltinqb@topsy.com"/>
    <x v="1"/>
    <x v="2"/>
    <s v="M"/>
    <x v="0"/>
    <n v="11.25"/>
    <n v="11.25"/>
    <x v="2"/>
    <x v="0"/>
    <x v="1"/>
  </r>
  <r>
    <s v="ORX-57454-917"/>
    <x v="328"/>
    <s v="76209-39601-ZR"/>
    <s v="E-D-2.5"/>
    <n v="3"/>
    <s v="Gnni Cheeke"/>
    <s v="gcheekeqc@sitemeter.com"/>
    <x v="2"/>
    <x v="1"/>
    <s v="D"/>
    <x v="2"/>
    <n v="27.945"/>
    <n v="83.835000000000008"/>
    <x v="1"/>
    <x v="2"/>
    <x v="0"/>
  </r>
  <r>
    <s v="GRB-68838-629"/>
    <x v="648"/>
    <s v="15064-65241-HB"/>
    <s v="R-L-2.5"/>
    <n v="4"/>
    <s v="Gwenni Ratt"/>
    <s v="grattqd@phpbb.com"/>
    <x v="1"/>
    <x v="0"/>
    <s v="L"/>
    <x v="2"/>
    <n v="27.484999999999996"/>
    <n v="109.93999999999998"/>
    <x v="0"/>
    <x v="1"/>
    <x v="1"/>
  </r>
  <r>
    <s v="SHT-04865-419"/>
    <x v="666"/>
    <s v="69215-90789-DL"/>
    <s v="R-L-0.2"/>
    <n v="4"/>
    <s v="Johnath Fairebrother"/>
    <s v=""/>
    <x v="0"/>
    <x v="0"/>
    <s v="L"/>
    <x v="3"/>
    <n v="3.5849999999999995"/>
    <n v="14.339999999999998"/>
    <x v="0"/>
    <x v="1"/>
    <x v="0"/>
  </r>
  <r>
    <s v="UQI-28177-865"/>
    <x v="577"/>
    <s v="04317-46176-TB"/>
    <s v="R-L-0.2"/>
    <n v="6"/>
    <s v="Ingamar Eberlein"/>
    <s v="ieberleinqf@hc360.com"/>
    <x v="0"/>
    <x v="0"/>
    <s v="L"/>
    <x v="3"/>
    <n v="3.5849999999999995"/>
    <n v="21.509999999999998"/>
    <x v="0"/>
    <x v="1"/>
    <x v="1"/>
  </r>
  <r>
    <s v="OIB-13664-879"/>
    <x v="114"/>
    <s v="04713-57765-KR"/>
    <s v="A-M-1"/>
    <n v="2"/>
    <s v="Jilly Dreng"/>
    <s v="jdrengqg@uiuc.edu"/>
    <x v="1"/>
    <x v="2"/>
    <s v="M"/>
    <x v="0"/>
    <n v="11.25"/>
    <n v="22.5"/>
    <x v="2"/>
    <x v="0"/>
    <x v="0"/>
  </r>
  <r>
    <s v="PJS-30996-485"/>
    <x v="4"/>
    <s v="86579-92122-OC"/>
    <s v="A-L-0.2"/>
    <n v="1"/>
    <s v="Brenn Dundredge"/>
    <s v=""/>
    <x v="0"/>
    <x v="2"/>
    <s v="L"/>
    <x v="3"/>
    <n v="3.8849999999999998"/>
    <n v="3.8849999999999998"/>
    <x v="2"/>
    <x v="1"/>
    <x v="0"/>
  </r>
  <r>
    <s v="HEL-86709-449"/>
    <x v="667"/>
    <s v="86579-92122-OC"/>
    <s v="E-D-2.5"/>
    <n v="1"/>
    <s v="Brenn Dundredge"/>
    <s v=""/>
    <x v="0"/>
    <x v="1"/>
    <s v="D"/>
    <x v="2"/>
    <n v="27.945"/>
    <n v="27.945"/>
    <x v="1"/>
    <x v="2"/>
    <x v="0"/>
  </r>
  <r>
    <s v="NCH-55389-562"/>
    <x v="110"/>
    <s v="86579-92122-OC"/>
    <s v="E-L-2.5"/>
    <n v="5"/>
    <s v="Brenn Dundredge"/>
    <s v=""/>
    <x v="0"/>
    <x v="1"/>
    <s v="L"/>
    <x v="2"/>
    <n v="34.154999999999994"/>
    <n v="170.77499999999998"/>
    <x v="1"/>
    <x v="1"/>
    <x v="0"/>
  </r>
  <r>
    <s v="NCH-55389-562"/>
    <x v="110"/>
    <s v="86579-92122-OC"/>
    <s v="R-L-2.5"/>
    <n v="2"/>
    <s v="Brenn Dundredge"/>
    <s v=""/>
    <x v="0"/>
    <x v="0"/>
    <s v="L"/>
    <x v="2"/>
    <n v="27.484999999999996"/>
    <n v="54.969999999999992"/>
    <x v="0"/>
    <x v="1"/>
    <x v="0"/>
  </r>
  <r>
    <s v="NCH-55389-562"/>
    <x v="110"/>
    <s v="86579-92122-OC"/>
    <s v="E-L-1"/>
    <n v="1"/>
    <s v="Brenn Dundredge"/>
    <s v=""/>
    <x v="0"/>
    <x v="1"/>
    <s v="L"/>
    <x v="0"/>
    <n v="14.85"/>
    <n v="14.85"/>
    <x v="1"/>
    <x v="1"/>
    <x v="0"/>
  </r>
  <r>
    <s v="NCH-55389-562"/>
    <x v="110"/>
    <s v="86579-92122-OC"/>
    <s v="A-L-0.2"/>
    <n v="2"/>
    <s v="Brenn Dundredge"/>
    <s v=""/>
    <x v="0"/>
    <x v="2"/>
    <s v="L"/>
    <x v="3"/>
    <n v="3.8849999999999998"/>
    <n v="7.77"/>
    <x v="2"/>
    <x v="1"/>
    <x v="0"/>
  </r>
  <r>
    <s v="GUG-45603-775"/>
    <x v="668"/>
    <s v="40959-32642-DN"/>
    <s v="L-L-0.2"/>
    <n v="5"/>
    <s v="Rhodie Strathern"/>
    <s v="rstrathernqn@devhub.com"/>
    <x v="0"/>
    <x v="3"/>
    <s v="L"/>
    <x v="3"/>
    <n v="4.7549999999999999"/>
    <n v="23.774999999999999"/>
    <x v="3"/>
    <x v="1"/>
    <x v="0"/>
  </r>
  <r>
    <s v="KJB-98240-098"/>
    <x v="422"/>
    <s v="77746-08153-PM"/>
    <s v="L-L-1"/>
    <n v="5"/>
    <s v="Chad Miguel"/>
    <s v="cmiguelqo@exblog.jp"/>
    <x v="0"/>
    <x v="3"/>
    <s v="L"/>
    <x v="0"/>
    <n v="15.85"/>
    <n v="79.25"/>
    <x v="3"/>
    <x v="1"/>
    <x v="0"/>
  </r>
  <r>
    <s v="JMS-48374-462"/>
    <x v="669"/>
    <s v="49667-96708-JL"/>
    <s v="A-D-2.5"/>
    <n v="2"/>
    <s v="Florinda Matusovsky"/>
    <s v=""/>
    <x v="0"/>
    <x v="2"/>
    <s v="D"/>
    <x v="2"/>
    <n v="22.884999999999998"/>
    <n v="45.769999999999996"/>
    <x v="2"/>
    <x v="2"/>
    <x v="0"/>
  </r>
  <r>
    <s v="YIT-15877-117"/>
    <x v="670"/>
    <s v="24155-79322-EQ"/>
    <s v="R-D-1"/>
    <n v="1"/>
    <s v="Morly Rocks"/>
    <s v="mrocksqq@exblog.jp"/>
    <x v="1"/>
    <x v="0"/>
    <s v="D"/>
    <x v="0"/>
    <n v="8.9499999999999993"/>
    <n v="8.9499999999999993"/>
    <x v="0"/>
    <x v="2"/>
    <x v="0"/>
  </r>
  <r>
    <s v="YVK-82679-655"/>
    <x v="341"/>
    <s v="95342-88311-SF"/>
    <s v="R-M-0.5"/>
    <n v="4"/>
    <s v="Yuri Burrells"/>
    <s v="yburrellsqr@vinaora.com"/>
    <x v="0"/>
    <x v="0"/>
    <s v="M"/>
    <x v="1"/>
    <n v="5.97"/>
    <n v="23.88"/>
    <x v="0"/>
    <x v="0"/>
    <x v="0"/>
  </r>
  <r>
    <s v="TYH-81940-054"/>
    <x v="671"/>
    <s v="69374-08133-RI"/>
    <s v="E-L-0.2"/>
    <n v="5"/>
    <s v="Cleopatra Goodrum"/>
    <s v="cgoodrumqs@goodreads.com"/>
    <x v="0"/>
    <x v="1"/>
    <s v="L"/>
    <x v="3"/>
    <n v="4.4550000000000001"/>
    <n v="22.274999999999999"/>
    <x v="1"/>
    <x v="1"/>
    <x v="1"/>
  </r>
  <r>
    <s v="HTY-30660-254"/>
    <x v="672"/>
    <s v="83844-95908-RX"/>
    <s v="R-M-1"/>
    <n v="3"/>
    <s v="Joey Jefferys"/>
    <s v="jjefferysqt@blog.com"/>
    <x v="0"/>
    <x v="0"/>
    <s v="M"/>
    <x v="0"/>
    <n v="9.9499999999999993"/>
    <n v="29.849999999999998"/>
    <x v="0"/>
    <x v="0"/>
    <x v="0"/>
  </r>
  <r>
    <s v="GPW-43956-761"/>
    <x v="673"/>
    <s v="09667-09231-YM"/>
    <s v="E-L-0.5"/>
    <n v="6"/>
    <s v="Bearnard Wardell"/>
    <s v="bwardellqu@adobe.com"/>
    <x v="0"/>
    <x v="1"/>
    <s v="L"/>
    <x v="1"/>
    <n v="8.91"/>
    <n v="53.46"/>
    <x v="1"/>
    <x v="1"/>
    <x v="0"/>
  </r>
  <r>
    <s v="DWY-56352-412"/>
    <x v="674"/>
    <s v="55427-08059-DF"/>
    <s v="R-D-0.2"/>
    <n v="1"/>
    <s v="Zeke Walisiak"/>
    <s v="zwalisiakqv@ucsd.edu"/>
    <x v="1"/>
    <x v="0"/>
    <s v="D"/>
    <x v="3"/>
    <n v="2.6849999999999996"/>
    <n v="2.6849999999999996"/>
    <x v="0"/>
    <x v="2"/>
    <x v="0"/>
  </r>
  <r>
    <s v="PUH-55647-976"/>
    <x v="675"/>
    <s v="06624-54037-BQ"/>
    <s v="R-M-0.2"/>
    <n v="2"/>
    <s v="Wiley Leopold"/>
    <s v="wleopoldqw@blogspot.com"/>
    <x v="0"/>
    <x v="0"/>
    <s v="M"/>
    <x v="3"/>
    <n v="2.9849999999999999"/>
    <n v="5.97"/>
    <x v="0"/>
    <x v="0"/>
    <x v="1"/>
  </r>
  <r>
    <s v="DTB-71371-705"/>
    <x v="539"/>
    <s v="48544-90737-AZ"/>
    <s v="L-D-1"/>
    <n v="1"/>
    <s v="Chiarra Shalders"/>
    <s v="cshaldersqx@cisco.com"/>
    <x v="0"/>
    <x v="3"/>
    <s v="D"/>
    <x v="0"/>
    <n v="12.95"/>
    <n v="12.95"/>
    <x v="3"/>
    <x v="2"/>
    <x v="0"/>
  </r>
  <r>
    <s v="ZDC-64769-740"/>
    <x v="676"/>
    <s v="79463-01597-FQ"/>
    <s v="E-M-0.5"/>
    <n v="1"/>
    <s v="Sharl Southerill"/>
    <s v=""/>
    <x v="0"/>
    <x v="1"/>
    <s v="M"/>
    <x v="1"/>
    <n v="8.25"/>
    <n v="8.25"/>
    <x v="1"/>
    <x v="0"/>
    <x v="1"/>
  </r>
  <r>
    <s v="TED-81959-419"/>
    <x v="677"/>
    <s v="27702-50024-XC"/>
    <s v="A-L-2.5"/>
    <n v="5"/>
    <s v="Noni Furber"/>
    <s v="nfurberqz@jugem.jp"/>
    <x v="0"/>
    <x v="2"/>
    <s v="L"/>
    <x v="2"/>
    <n v="29.784999999999997"/>
    <n v="148.92499999999998"/>
    <x v="2"/>
    <x v="1"/>
    <x v="1"/>
  </r>
  <r>
    <s v="FDO-25756-141"/>
    <x v="629"/>
    <s v="57360-46846-NS"/>
    <s v="A-L-2.5"/>
    <n v="3"/>
    <s v="Dinah Crutcher"/>
    <s v=""/>
    <x v="1"/>
    <x v="2"/>
    <s v="L"/>
    <x v="2"/>
    <n v="29.784999999999997"/>
    <n v="89.35499999999999"/>
    <x v="2"/>
    <x v="1"/>
    <x v="0"/>
  </r>
  <r>
    <s v="HKN-31467-517"/>
    <x v="662"/>
    <s v="84045-66771-SL"/>
    <s v="L-M-1"/>
    <n v="6"/>
    <s v="Charlean Keave"/>
    <s v="ckeaver1@ucoz.com"/>
    <x v="0"/>
    <x v="3"/>
    <s v="M"/>
    <x v="0"/>
    <n v="14.55"/>
    <n v="87.300000000000011"/>
    <x v="3"/>
    <x v="0"/>
    <x v="1"/>
  </r>
  <r>
    <s v="POF-29666-012"/>
    <x v="102"/>
    <s v="46885-00260-TL"/>
    <s v="R-D-0.5"/>
    <n v="1"/>
    <s v="Sada Roseborough"/>
    <s v="sroseboroughr2@virginia.edu"/>
    <x v="0"/>
    <x v="0"/>
    <s v="D"/>
    <x v="1"/>
    <n v="5.3699999999999992"/>
    <n v="5.3699999999999992"/>
    <x v="0"/>
    <x v="2"/>
    <x v="0"/>
  </r>
  <r>
    <s v="IRX-59256-644"/>
    <x v="678"/>
    <s v="96446-62142-EN"/>
    <s v="A-D-0.2"/>
    <n v="3"/>
    <s v="Clayton Kingwell"/>
    <s v="ckingwellr3@squarespace.com"/>
    <x v="1"/>
    <x v="2"/>
    <s v="D"/>
    <x v="3"/>
    <n v="2.9849999999999999"/>
    <n v="8.9550000000000001"/>
    <x v="2"/>
    <x v="2"/>
    <x v="0"/>
  </r>
  <r>
    <s v="LTN-89139-350"/>
    <x v="679"/>
    <s v="07756-71018-GU"/>
    <s v="R-L-2.5"/>
    <n v="5"/>
    <s v="Kacy Canto"/>
    <s v="kcantor4@gmpg.org"/>
    <x v="0"/>
    <x v="0"/>
    <s v="L"/>
    <x v="2"/>
    <n v="27.484999999999996"/>
    <n v="137.42499999999998"/>
    <x v="0"/>
    <x v="1"/>
    <x v="0"/>
  </r>
  <r>
    <s v="TXF-79780-017"/>
    <x v="112"/>
    <s v="92048-47813-QB"/>
    <s v="R-L-1"/>
    <n v="5"/>
    <s v="Mab Blakemore"/>
    <s v="mblakemorer5@nsw.gov.au"/>
    <x v="0"/>
    <x v="0"/>
    <s v="L"/>
    <x v="0"/>
    <n v="11.95"/>
    <n v="59.75"/>
    <x v="0"/>
    <x v="1"/>
    <x v="1"/>
  </r>
  <r>
    <s v="ALM-80762-974"/>
    <x v="55"/>
    <s v="84045-66771-SL"/>
    <s v="A-L-0.5"/>
    <n v="3"/>
    <s v="Charlean Keave"/>
    <s v="ckeaver1@ucoz.com"/>
    <x v="0"/>
    <x v="2"/>
    <s v="L"/>
    <x v="1"/>
    <n v="7.77"/>
    <n v="23.31"/>
    <x v="2"/>
    <x v="1"/>
    <x v="1"/>
  </r>
  <r>
    <s v="NXF-15738-707"/>
    <x v="680"/>
    <s v="28699-16256-XV"/>
    <s v="R-D-0.5"/>
    <n v="2"/>
    <s v="Javier Causnett"/>
    <s v=""/>
    <x v="0"/>
    <x v="0"/>
    <s v="D"/>
    <x v="1"/>
    <n v="5.3699999999999992"/>
    <n v="10.739999999999998"/>
    <x v="0"/>
    <x v="2"/>
    <x v="1"/>
  </r>
  <r>
    <s v="MVV-19034-198"/>
    <x v="94"/>
    <s v="98476-63654-CG"/>
    <s v="E-D-2.5"/>
    <n v="6"/>
    <s v="Demetris Micheli"/>
    <s v=""/>
    <x v="0"/>
    <x v="1"/>
    <s v="D"/>
    <x v="2"/>
    <n v="27.945"/>
    <n v="167.67000000000002"/>
    <x v="1"/>
    <x v="2"/>
    <x v="0"/>
  </r>
  <r>
    <s v="KUX-19632-830"/>
    <x v="160"/>
    <s v="55409-07759-YG"/>
    <s v="E-D-0.2"/>
    <n v="6"/>
    <s v="Chloette Bernardot"/>
    <s v="cbernardotr9@wix.com"/>
    <x v="0"/>
    <x v="1"/>
    <s v="D"/>
    <x v="3"/>
    <n v="3.645"/>
    <n v="21.87"/>
    <x v="1"/>
    <x v="2"/>
    <x v="0"/>
  </r>
  <r>
    <s v="SNZ-44595-152"/>
    <x v="681"/>
    <s v="06136-65250-PG"/>
    <s v="R-L-1"/>
    <n v="2"/>
    <s v="Kim Kemery"/>
    <s v="kkemeryra@t.co"/>
    <x v="0"/>
    <x v="0"/>
    <s v="L"/>
    <x v="0"/>
    <n v="11.95"/>
    <n v="23.9"/>
    <x v="0"/>
    <x v="1"/>
    <x v="0"/>
  </r>
  <r>
    <s v="GQA-37241-629"/>
    <x v="502"/>
    <s v="08405-33165-BS"/>
    <s v="A-M-0.2"/>
    <n v="2"/>
    <s v="Fanchette Parlot"/>
    <s v="fparlotrb@forbes.com"/>
    <x v="0"/>
    <x v="2"/>
    <s v="M"/>
    <x v="3"/>
    <n v="3.375"/>
    <n v="6.75"/>
    <x v="2"/>
    <x v="0"/>
    <x v="0"/>
  </r>
  <r>
    <s v="WVV-79948-067"/>
    <x v="682"/>
    <s v="66070-30559-WI"/>
    <s v="E-M-2.5"/>
    <n v="1"/>
    <s v="Ramon Cheak"/>
    <s v="rcheakrc@tripadvisor.com"/>
    <x v="1"/>
    <x v="1"/>
    <s v="M"/>
    <x v="2"/>
    <n v="31.624999999999996"/>
    <n v="31.624999999999996"/>
    <x v="1"/>
    <x v="0"/>
    <x v="0"/>
  </r>
  <r>
    <s v="LHX-81117-166"/>
    <x v="683"/>
    <s v="01282-28364-RZ"/>
    <s v="R-L-1"/>
    <n v="4"/>
    <s v="Koressa O'Geneay"/>
    <s v="kogeneayrd@utexas.edu"/>
    <x v="0"/>
    <x v="0"/>
    <s v="L"/>
    <x v="0"/>
    <n v="11.95"/>
    <n v="47.8"/>
    <x v="0"/>
    <x v="1"/>
    <x v="1"/>
  </r>
  <r>
    <s v="GCD-75444-320"/>
    <x v="594"/>
    <s v="51277-93873-RP"/>
    <s v="L-M-2.5"/>
    <n v="1"/>
    <s v="Claudell Ayre"/>
    <s v="cayrere@symantec.com"/>
    <x v="0"/>
    <x v="3"/>
    <s v="M"/>
    <x v="2"/>
    <n v="33.464999999999996"/>
    <n v="33.464999999999996"/>
    <x v="3"/>
    <x v="0"/>
    <x v="1"/>
  </r>
  <r>
    <s v="SGA-30059-217"/>
    <x v="389"/>
    <s v="84405-83364-DG"/>
    <s v="A-D-0.5"/>
    <n v="5"/>
    <s v="Lorianne Kyneton"/>
    <s v="lkynetonrf@macromedia.com"/>
    <x v="2"/>
    <x v="2"/>
    <s v="D"/>
    <x v="1"/>
    <n v="5.97"/>
    <n v="29.849999999999998"/>
    <x v="2"/>
    <x v="2"/>
    <x v="0"/>
  </r>
  <r>
    <s v="GNL-98714-885"/>
    <x v="583"/>
    <s v="83731-53280-YC"/>
    <s v="R-M-1"/>
    <n v="3"/>
    <s v="Adele McFayden"/>
    <s v=""/>
    <x v="2"/>
    <x v="0"/>
    <s v="M"/>
    <x v="0"/>
    <n v="9.9499999999999993"/>
    <n v="29.849999999999998"/>
    <x v="0"/>
    <x v="0"/>
    <x v="0"/>
  </r>
  <r>
    <s v="OQA-93249-841"/>
    <x v="647"/>
    <s v="03917-13632-KC"/>
    <s v="A-M-2.5"/>
    <n v="6"/>
    <s v="Herta Layne"/>
    <s v=""/>
    <x v="0"/>
    <x v="2"/>
    <s v="M"/>
    <x v="2"/>
    <n v="25.874999999999996"/>
    <n v="155.24999999999997"/>
    <x v="2"/>
    <x v="0"/>
    <x v="0"/>
  </r>
  <r>
    <s v="DUV-12075-132"/>
    <x v="366"/>
    <s v="62494-09113-RP"/>
    <s v="E-D-0.2"/>
    <n v="5"/>
    <s v="Marguerite Graves"/>
    <s v=""/>
    <x v="0"/>
    <x v="1"/>
    <s v="D"/>
    <x v="3"/>
    <n v="3.645"/>
    <n v="18.225000000000001"/>
    <x v="1"/>
    <x v="2"/>
    <x v="1"/>
  </r>
  <r>
    <s v="DUV-12075-132"/>
    <x v="366"/>
    <s v="62494-09113-RP"/>
    <s v="L-D-0.5"/>
    <n v="2"/>
    <s v="Marguerite Graves"/>
    <s v=""/>
    <x v="0"/>
    <x v="3"/>
    <s v="D"/>
    <x v="1"/>
    <n v="7.77"/>
    <n v="15.54"/>
    <x v="3"/>
    <x v="2"/>
    <x v="1"/>
  </r>
  <r>
    <s v="KPO-24942-184"/>
    <x v="684"/>
    <s v="70567-65133-CN"/>
    <s v="L-L-2.5"/>
    <n v="3"/>
    <s v="Desdemona Eye"/>
    <s v=""/>
    <x v="1"/>
    <x v="3"/>
    <s v="L"/>
    <x v="2"/>
    <n v="36.454999999999998"/>
    <n v="109.36499999999999"/>
    <x v="3"/>
    <x v="1"/>
    <x v="1"/>
  </r>
  <r>
    <s v="SRJ-79353-838"/>
    <x v="506"/>
    <s v="77869-81373-AY"/>
    <s v="A-L-1"/>
    <n v="6"/>
    <s v="Margarette Sterland"/>
    <s v=""/>
    <x v="0"/>
    <x v="2"/>
    <s v="L"/>
    <x v="0"/>
    <n v="12.95"/>
    <n v="77.699999999999989"/>
    <x v="2"/>
    <x v="1"/>
    <x v="1"/>
  </r>
  <r>
    <s v="XBV-40336-071"/>
    <x v="685"/>
    <s v="38536-98293-JZ"/>
    <s v="A-D-0.2"/>
    <n v="3"/>
    <s v="Catharine Scoines"/>
    <s v=""/>
    <x v="1"/>
    <x v="2"/>
    <s v="D"/>
    <x v="3"/>
    <n v="2.9849999999999999"/>
    <n v="8.9550000000000001"/>
    <x v="2"/>
    <x v="2"/>
    <x v="1"/>
  </r>
  <r>
    <s v="RLM-96511-467"/>
    <x v="191"/>
    <s v="43014-53743-XK"/>
    <s v="R-L-2.5"/>
    <n v="1"/>
    <s v="Jennica Tewelson"/>
    <s v="jtewelsonrn@samsung.com"/>
    <x v="0"/>
    <x v="0"/>
    <s v="L"/>
    <x v="2"/>
    <n v="27.484999999999996"/>
    <n v="27.484999999999996"/>
    <x v="0"/>
    <x v="1"/>
    <x v="1"/>
  </r>
  <r>
    <s v="AEZ-13242-456"/>
    <x v="686"/>
    <s v="62494-09113-RP"/>
    <s v="R-M-0.5"/>
    <n v="5"/>
    <s v="Marguerite Graves"/>
    <s v=""/>
    <x v="0"/>
    <x v="0"/>
    <s v="M"/>
    <x v="1"/>
    <n v="5.97"/>
    <n v="29.849999999999998"/>
    <x v="0"/>
    <x v="0"/>
    <x v="1"/>
  </r>
  <r>
    <s v="UME-75640-698"/>
    <x v="687"/>
    <s v="62494-09113-RP"/>
    <s v="A-M-0.5"/>
    <n v="4"/>
    <s v="Marguerite Graves"/>
    <s v=""/>
    <x v="0"/>
    <x v="2"/>
    <s v="M"/>
    <x v="1"/>
    <n v="6.75"/>
    <n v="27"/>
    <x v="2"/>
    <x v="0"/>
    <x v="1"/>
  </r>
  <r>
    <s v="GJC-66474-557"/>
    <x v="629"/>
    <s v="64965-78386-MY"/>
    <s v="A-D-1"/>
    <n v="1"/>
    <s v="Nicolina Jenny"/>
    <s v="njennyrq@bigcartel.com"/>
    <x v="0"/>
    <x v="2"/>
    <s v="D"/>
    <x v="0"/>
    <n v="9.9499999999999993"/>
    <n v="9.9499999999999993"/>
    <x v="2"/>
    <x v="2"/>
    <x v="1"/>
  </r>
  <r>
    <s v="IRV-20769-219"/>
    <x v="688"/>
    <s v="77131-58092-GE"/>
    <s v="E-M-0.2"/>
    <n v="3"/>
    <s v="Vidovic Antonelli"/>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6684E9-A8E1-42DD-BC90-6C3A80BD1EC3}"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23" format="8" series="1">
      <pivotArea type="data" outline="0" fieldPosition="0">
        <references count="2">
          <reference field="4294967294" count="1" selected="0">
            <x v="0"/>
          </reference>
          <reference field="13" count="1" selected="0">
            <x v="0"/>
          </reference>
        </references>
      </pivotArea>
    </chartFormat>
    <chartFormat chart="23" format="9" series="1">
      <pivotArea type="data" outline="0" fieldPosition="0">
        <references count="2">
          <reference field="4294967294" count="1" selected="0">
            <x v="0"/>
          </reference>
          <reference field="13" count="1" selected="0">
            <x v="1"/>
          </reference>
        </references>
      </pivotArea>
    </chartFormat>
    <chartFormat chart="23" format="10" series="1">
      <pivotArea type="data" outline="0" fieldPosition="0">
        <references count="2">
          <reference field="4294967294" count="1" selected="0">
            <x v="0"/>
          </reference>
          <reference field="13" count="1" selected="0">
            <x v="2"/>
          </reference>
        </references>
      </pivotArea>
    </chartFormat>
    <chartFormat chart="23" format="11" series="1">
      <pivotArea type="data" outline="0" fieldPosition="0">
        <references count="2">
          <reference field="4294967294" count="1" selected="0">
            <x v="0"/>
          </reference>
          <reference field="13" count="1" selected="0">
            <x v="3"/>
          </reference>
        </references>
      </pivotArea>
    </chartFormat>
    <chartFormat chart="2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242ED4-EDFB-4B6C-A717-2C1EB9149502}"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3"/>
        <item x="1"/>
        <item x="0"/>
        <item x="2"/>
      </items>
    </pivotField>
    <pivotField compact="0" numFmtId="170" outline="0" showAll="0" defaultSubtotal="0"/>
    <pivotField dataField="1" compact="0" numFmtId="17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3"/>
  </dataFields>
  <chartFormats count="1">
    <chartFormat chart="28"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F010CC-DF53-4BFC-B3DF-B2BDD62F0D41}"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6">
  <location ref="A3:E7" firstHeaderRow="1" firstDataRow="2"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items count="4">
        <item x="2"/>
        <item x="1"/>
        <item x="3"/>
        <item x="0"/>
      </items>
    </pivotField>
    <pivotField compact="0" outline="0" showAll="0" defaultSubtotal="0"/>
    <pivotField compact="0" numFmtId="169" outline="0" showAll="0" defaultSubtotal="0">
      <items count="4">
        <item x="3"/>
        <item x="1"/>
        <item x="0"/>
        <item x="2"/>
      </items>
    </pivotField>
    <pivotField compact="0" numFmtId="170" outline="0" showAll="0" defaultSubtotal="0"/>
    <pivotField compact="0" numFmtId="170" outline="0" showAll="0" defaultSubtotal="0"/>
    <pivotField axis="axisCol" dataField="1"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Fields count="1">
    <field x="13"/>
  </colFields>
  <colItems count="4">
    <i>
      <x/>
    </i>
    <i>
      <x v="1"/>
    </i>
    <i>
      <x v="2"/>
    </i>
    <i>
      <x v="3"/>
    </i>
  </colItems>
  <dataFields count="1">
    <dataField name="Count of Coffee type name" fld="13" subtotal="count" baseField="0" baseItem="0"/>
  </dataFields>
  <chartFormats count="17">
    <chartFormat chart="45" format="21" series="1">
      <pivotArea type="data" outline="0" fieldPosition="0">
        <references count="2">
          <reference field="4294967294" count="1" selected="0">
            <x v="0"/>
          </reference>
          <reference field="13" count="1" selected="0">
            <x v="0"/>
          </reference>
        </references>
      </pivotArea>
    </chartFormat>
    <chartFormat chart="45" format="22">
      <pivotArea type="data" outline="0" fieldPosition="0">
        <references count="3">
          <reference field="4294967294" count="1" selected="0">
            <x v="0"/>
          </reference>
          <reference field="7" count="1" selected="0">
            <x v="0"/>
          </reference>
          <reference field="13" count="1" selected="0">
            <x v="0"/>
          </reference>
        </references>
      </pivotArea>
    </chartFormat>
    <chartFormat chart="45" format="23">
      <pivotArea type="data" outline="0" fieldPosition="0">
        <references count="3">
          <reference field="4294967294" count="1" selected="0">
            <x v="0"/>
          </reference>
          <reference field="7" count="1" selected="0">
            <x v="1"/>
          </reference>
          <reference field="13" count="1" selected="0">
            <x v="0"/>
          </reference>
        </references>
      </pivotArea>
    </chartFormat>
    <chartFormat chart="45" format="24">
      <pivotArea type="data" outline="0" fieldPosition="0">
        <references count="3">
          <reference field="4294967294" count="1" selected="0">
            <x v="0"/>
          </reference>
          <reference field="7" count="1" selected="0">
            <x v="2"/>
          </reference>
          <reference field="13" count="1" selected="0">
            <x v="0"/>
          </reference>
        </references>
      </pivotArea>
    </chartFormat>
    <chartFormat chart="45" format="25" series="1">
      <pivotArea type="data" outline="0" fieldPosition="0">
        <references count="2">
          <reference field="4294967294" count="1" selected="0">
            <x v="0"/>
          </reference>
          <reference field="13" count="1" selected="0">
            <x v="1"/>
          </reference>
        </references>
      </pivotArea>
    </chartFormat>
    <chartFormat chart="45" format="26">
      <pivotArea type="data" outline="0" fieldPosition="0">
        <references count="3">
          <reference field="4294967294" count="1" selected="0">
            <x v="0"/>
          </reference>
          <reference field="7" count="1" selected="0">
            <x v="0"/>
          </reference>
          <reference field="13" count="1" selected="0">
            <x v="1"/>
          </reference>
        </references>
      </pivotArea>
    </chartFormat>
    <chartFormat chart="45" format="27">
      <pivotArea type="data" outline="0" fieldPosition="0">
        <references count="3">
          <reference field="4294967294" count="1" selected="0">
            <x v="0"/>
          </reference>
          <reference field="7" count="1" selected="0">
            <x v="1"/>
          </reference>
          <reference field="13" count="1" selected="0">
            <x v="1"/>
          </reference>
        </references>
      </pivotArea>
    </chartFormat>
    <chartFormat chart="45" format="28">
      <pivotArea type="data" outline="0" fieldPosition="0">
        <references count="3">
          <reference field="4294967294" count="1" selected="0">
            <x v="0"/>
          </reference>
          <reference field="7" count="1" selected="0">
            <x v="2"/>
          </reference>
          <reference field="13" count="1" selected="0">
            <x v="1"/>
          </reference>
        </references>
      </pivotArea>
    </chartFormat>
    <chartFormat chart="45" format="29" series="1">
      <pivotArea type="data" outline="0" fieldPosition="0">
        <references count="2">
          <reference field="4294967294" count="1" selected="0">
            <x v="0"/>
          </reference>
          <reference field="13" count="1" selected="0">
            <x v="2"/>
          </reference>
        </references>
      </pivotArea>
    </chartFormat>
    <chartFormat chart="45" format="30">
      <pivotArea type="data" outline="0" fieldPosition="0">
        <references count="3">
          <reference field="4294967294" count="1" selected="0">
            <x v="0"/>
          </reference>
          <reference field="7" count="1" selected="0">
            <x v="0"/>
          </reference>
          <reference field="13" count="1" selected="0">
            <x v="2"/>
          </reference>
        </references>
      </pivotArea>
    </chartFormat>
    <chartFormat chart="45" format="31">
      <pivotArea type="data" outline="0" fieldPosition="0">
        <references count="3">
          <reference field="4294967294" count="1" selected="0">
            <x v="0"/>
          </reference>
          <reference field="7" count="1" selected="0">
            <x v="1"/>
          </reference>
          <reference field="13" count="1" selected="0">
            <x v="2"/>
          </reference>
        </references>
      </pivotArea>
    </chartFormat>
    <chartFormat chart="45" format="32">
      <pivotArea type="data" outline="0" fieldPosition="0">
        <references count="3">
          <reference field="4294967294" count="1" selected="0">
            <x v="0"/>
          </reference>
          <reference field="7" count="1" selected="0">
            <x v="2"/>
          </reference>
          <reference field="13" count="1" selected="0">
            <x v="2"/>
          </reference>
        </references>
      </pivotArea>
    </chartFormat>
    <chartFormat chart="45" format="33" series="1">
      <pivotArea type="data" outline="0" fieldPosition="0">
        <references count="2">
          <reference field="4294967294" count="1" selected="0">
            <x v="0"/>
          </reference>
          <reference field="13" count="1" selected="0">
            <x v="3"/>
          </reference>
        </references>
      </pivotArea>
    </chartFormat>
    <chartFormat chart="45" format="34">
      <pivotArea type="data" outline="0" fieldPosition="0">
        <references count="3">
          <reference field="4294967294" count="1" selected="0">
            <x v="0"/>
          </reference>
          <reference field="7" count="1" selected="0">
            <x v="0"/>
          </reference>
          <reference field="13" count="1" selected="0">
            <x v="3"/>
          </reference>
        </references>
      </pivotArea>
    </chartFormat>
    <chartFormat chart="45" format="35">
      <pivotArea type="data" outline="0" fieldPosition="0">
        <references count="3">
          <reference field="4294967294" count="1" selected="0">
            <x v="0"/>
          </reference>
          <reference field="7" count="1" selected="0">
            <x v="1"/>
          </reference>
          <reference field="13" count="1" selected="0">
            <x v="3"/>
          </reference>
        </references>
      </pivotArea>
    </chartFormat>
    <chartFormat chart="45" format="36">
      <pivotArea type="data" outline="0" fieldPosition="0">
        <references count="3">
          <reference field="4294967294" count="1" selected="0">
            <x v="0"/>
          </reference>
          <reference field="7" count="1" selected="0">
            <x v="2"/>
          </reference>
          <reference field="13" count="1" selected="0">
            <x v="3"/>
          </reference>
        </references>
      </pivotArea>
    </chartFormat>
    <chartFormat chart="45" format="3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32A7AD9-DC6C-4A60-86E8-BD7FED0DC9D5}" sourceName="Roast type name">
  <pivotTables>
    <pivotTable tabId="18" name="PivotTable1"/>
    <pivotTable tabId="20" name="PivotTable1"/>
    <pivotTable tabId="19" name="PivotTable1"/>
  </pivotTables>
  <data>
    <tabular pivotCacheId="117537747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925B611-2EC9-4253-A758-0CF2140B156B}" sourceName="Loyalty Card">
  <pivotTables>
    <pivotTable tabId="18" name="PivotTable1"/>
    <pivotTable tabId="20" name="PivotTable1"/>
    <pivotTable tabId="19" name="PivotTable1"/>
  </pivotTables>
  <data>
    <tabular pivotCacheId="117537747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4552CAB6-D901-4ACF-906F-60AE9831FBB6}" sourceName="Coffee type name">
  <pivotTables>
    <pivotTable tabId="20" name="PivotTable1"/>
    <pivotTable tabId="19" name="PivotTable1"/>
    <pivotTable tabId="18" name="PivotTable1"/>
  </pivotTables>
  <data>
    <tabular pivotCacheId="117537747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B2662FDB-4AF4-43F3-93BC-D31B113BBC42}" cache="Slicer_Roast_type_name" caption="Roast type name" columnCount="3" style="Slicer Style 1" rowHeight="241300"/>
  <slicer name="Loyalty Card" xr10:uid="{60F9E871-C5F1-40DB-A353-76CA450010EA}" cache="Slicer_Loyalty_Card" caption="Loyalty Card" style="Slicer Style 1" rowHeight="241300"/>
  <slicer name="Coffee type name" xr10:uid="{40D4B9AE-DB3E-4D71-9ED9-061DDA044C76}" cache="Slicer_Coffee_type_name" caption="Coffee type name" columnCount="2"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CC74D6-F5EE-40D6-B931-1080C06C5FDA}" name="Order" displayName="Order" ref="A1:P1001" totalsRowShown="0" headerRowDxfId="7">
  <autoFilter ref="A1:P1001" xr:uid="{6DCC74D6-F5EE-40D6-B931-1080C06C5FDA}"/>
  <tableColumns count="16">
    <tableColumn id="1" xr3:uid="{29BC5BF8-8648-48A1-BBF7-445C492D44C4}" name="Order ID" dataDxfId="15"/>
    <tableColumn id="2" xr3:uid="{2BD0B068-0A61-485F-8668-9E2499F89F6F}" name="Order Date" dataDxfId="14"/>
    <tableColumn id="3" xr3:uid="{1BEB148D-C78F-4AFD-811E-5A8B8844040B}" name="Customer ID" dataDxfId="13"/>
    <tableColumn id="4" xr3:uid="{FA24B473-6F29-474A-AB4D-EA994A2C5833}" name="Product ID"/>
    <tableColumn id="5" xr3:uid="{55F42AC4-70AA-43B2-BC0B-4487D28855A7}" name="Quantity" dataDxfId="12"/>
    <tableColumn id="6" xr3:uid="{E34696B2-37F8-4B1A-91AA-15C59D61B816}" name="Customer Name" dataDxfId="11">
      <calculatedColumnFormula>_xlfn.XLOOKUP(orders!C2,customers!$A$1:$A$1001,customers!$B$1:$B$1001,,0)</calculatedColumnFormula>
    </tableColumn>
    <tableColumn id="7" xr3:uid="{F40366BE-9322-4359-A548-6141329AB83B}" name="Email" dataDxfId="10">
      <calculatedColumnFormula>IF(_xlfn.XLOOKUP(C2,customers!$A$1:$A$1001,customers!$C$1:$C$1001,,0)=0,"",_xlfn.XLOOKUP(C2,customers!$A$1:$A$1001,customers!$C$1:$C$1001,,0))</calculatedColumnFormula>
    </tableColumn>
    <tableColumn id="8" xr3:uid="{2FC61067-440C-4D51-9C2E-9AFE09F78F0F}" name="Country" dataDxfId="9">
      <calculatedColumnFormula>_xlfn.XLOOKUP(C2,customers!$A$1:$A$1001,customers!$G$1:$G$1001,,0)</calculatedColumnFormula>
    </tableColumn>
    <tableColumn id="9" xr3:uid="{B5A8F420-9021-4E1C-A8EC-DAB5963F7B81}" name="Coffee Type">
      <calculatedColumnFormula>INDEX(products!$A$1:$G$49,MATCH(orders!$D2,products!$A$1:$A$49,0),MATCH(orders!I$1,products!$A$1:$G$1,0))</calculatedColumnFormula>
    </tableColumn>
    <tableColumn id="10" xr3:uid="{3E97F691-F6F5-403C-A9E4-D49758D0DD98}" name="Roast Type">
      <calculatedColumnFormula>INDEX(products!$A$1:$G$49,MATCH(orders!$D2,products!$A$1:$A$49,0),MATCH(orders!J$1,products!$A$1:$G$1,0))</calculatedColumnFormula>
    </tableColumn>
    <tableColumn id="11" xr3:uid="{9078959A-1CE2-496D-B953-A7B2B579A8E5}" name="Size" dataDxfId="8">
      <calculatedColumnFormula>INDEX(products!$A$1:$G$49,MATCH(orders!$D2,products!$A$1:$A$49,0),MATCH(orders!K$1,products!$A$1:$G$1,0))</calculatedColumnFormula>
    </tableColumn>
    <tableColumn id="12" xr3:uid="{6BE8B541-D49C-4F07-9E29-FA90533F17BB}" name="Unit Price" dataDxfId="5">
      <calculatedColumnFormula>INDEX(products!$A$1:$G$49,MATCH(orders!$D2,products!$A$1:$A$49,0),MATCH(orders!L$1,products!$A$1:$G$1,0))</calculatedColumnFormula>
    </tableColumn>
    <tableColumn id="13" xr3:uid="{215F339D-3ECC-4A45-A481-198EF110BBFD}" name="Sales" dataDxfId="4">
      <calculatedColumnFormula>L2*E2</calculatedColumnFormula>
    </tableColumn>
    <tableColumn id="14" xr3:uid="{54B3B9BB-065E-4726-A1FE-47C2225285DF}" name="Coffee type name">
      <calculatedColumnFormula>IF(I2="Rob","Robusta",IF(I2="Exc","Excelsa",IF(I2="Ara","Arabica",IF(I2="Lib","Liberica",""))))</calculatedColumnFormula>
    </tableColumn>
    <tableColumn id="15" xr3:uid="{EDC264A6-F075-4752-943A-81D09708AF3F}" name="Roast type name">
      <calculatedColumnFormula>IF(J2="M","Medium",IF(J2="L","Light",IF(J2="D","Dark","")))</calculatedColumnFormula>
    </tableColumn>
    <tableColumn id="17" xr3:uid="{2B517802-96D0-48EB-856C-16D6D21FDD15}" name="Loyalty Card" dataDxfId="6">
      <calculatedColumnFormula>_xlfn.XLOOKUP(Order[[#This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749F744-8BFA-4694-B855-F28B6248131D}" sourceName="Order Date">
  <pivotTables>
    <pivotTable tabId="18" name="PivotTable1"/>
    <pivotTable tabId="20" name="PivotTable1"/>
    <pivotTable tabId="19" name="PivotTable1"/>
  </pivotTables>
  <state minimalRefreshVersion="6" lastRefreshVersion="6" pivotCacheId="117537747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463EAE2-B39D-4C9B-B1B7-4A029D7F5C24}" cache="NativeTimeline_Order_Date" caption="Order Date" level="2" selectionLevel="2" scrollPosition="2021-03-30T00:00:00" style="Blue time 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DE3B4-B530-4DA2-AC9B-738435C79CB8}">
  <dimension ref="A1:A13"/>
  <sheetViews>
    <sheetView showGridLines="0" tabSelected="1" topLeftCell="A2" workbookViewId="0">
      <selection activeCell="P42" sqref="P42"/>
    </sheetView>
  </sheetViews>
  <sheetFormatPr defaultRowHeight="14.5" x14ac:dyDescent="0.35"/>
  <cols>
    <col min="1" max="1" width="1.6328125" customWidth="1"/>
    <col min="19" max="19" width="7.08984375" customWidth="1"/>
    <col min="20" max="20" width="1.90625" customWidth="1"/>
    <col min="24" max="24" width="1.54296875" customWidth="1"/>
    <col min="27" max="27" width="3.36328125" customWidth="1"/>
    <col min="28" max="28" width="8.7265625" customWidth="1"/>
    <col min="29" max="29" width="2.26953125" customWidth="1"/>
  </cols>
  <sheetData>
    <row r="1" customFormat="1" ht="5" customHeight="1" x14ac:dyDescent="0.35"/>
    <row r="13" ht="8"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8C4EA-4EB7-4409-B8F2-C504D5D8DB23}">
  <dimension ref="A3:F48"/>
  <sheetViews>
    <sheetView topLeftCell="A18" workbookViewId="0">
      <selection activeCell="C55" sqref="C55"/>
    </sheetView>
  </sheetViews>
  <sheetFormatPr defaultRowHeight="14.5" x14ac:dyDescent="0.35"/>
  <cols>
    <col min="1" max="1" width="12.36328125" bestFit="1" customWidth="1"/>
    <col min="2" max="2" width="20.90625" bestFit="1" customWidth="1"/>
    <col min="3" max="3" width="18" bestFit="1" customWidth="1"/>
    <col min="4" max="4" width="6.81640625" bestFit="1" customWidth="1"/>
    <col min="5" max="5" width="7.1796875" bestFit="1" customWidth="1"/>
    <col min="6" max="6" width="7.7265625" bestFit="1" customWidth="1"/>
    <col min="7" max="238" width="18"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301.98500000000001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179.22</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523.24</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342.2</v>
      </c>
      <c r="D30" s="9">
        <v>284.24999999999994</v>
      </c>
      <c r="E30" s="9">
        <v>251.83</v>
      </c>
      <c r="F30" s="9">
        <v>80.550000000000011</v>
      </c>
    </row>
    <row r="31" spans="1:6" x14ac:dyDescent="0.35">
      <c r="B31" t="s">
        <v>6204</v>
      </c>
      <c r="C31" s="9">
        <v>418.30499999999989</v>
      </c>
      <c r="D31" s="9">
        <v>468.125</v>
      </c>
      <c r="E31" s="9">
        <v>405.05500000000006</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287.52499999999998</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399.48499999999996</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304.46999999999997</v>
      </c>
    </row>
    <row r="46" spans="1:6" x14ac:dyDescent="0.35">
      <c r="B46" t="s">
        <v>6207</v>
      </c>
      <c r="C46" s="9">
        <v>179.79</v>
      </c>
      <c r="D46" s="9">
        <v>426.2</v>
      </c>
      <c r="E46" s="9">
        <v>170.08999999999997</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D8C1-BAF3-4DF1-93B0-3A7037B31373}">
  <dimension ref="A3:B6"/>
  <sheetViews>
    <sheetView workbookViewId="0">
      <selection activeCell="C55" sqref="C55"/>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 min="7" max="238" width="18" bestFit="1" customWidth="1"/>
  </cols>
  <sheetData>
    <row r="3" spans="1:2" x14ac:dyDescent="0.35">
      <c r="A3" s="8" t="s">
        <v>7</v>
      </c>
      <c r="B3" t="s">
        <v>6220</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DD7F0-8D15-49DE-A24E-4C9AD775D15A}">
  <dimension ref="A3:E7"/>
  <sheetViews>
    <sheetView workbookViewId="0">
      <selection activeCell="C55" sqref="C55"/>
    </sheetView>
  </sheetViews>
  <sheetFormatPr defaultRowHeight="14.5" x14ac:dyDescent="0.35"/>
  <cols>
    <col min="1" max="1" width="23.6328125" bestFit="1" customWidth="1"/>
    <col min="2" max="2" width="18" bestFit="1" customWidth="1"/>
    <col min="3" max="3" width="6.81640625" bestFit="1" customWidth="1"/>
    <col min="4" max="4" width="7.1796875" bestFit="1" customWidth="1"/>
    <col min="5" max="6" width="7.7265625" bestFit="1" customWidth="1"/>
    <col min="7" max="238" width="18" bestFit="1" customWidth="1"/>
  </cols>
  <sheetData>
    <row r="3" spans="1:5" x14ac:dyDescent="0.35">
      <c r="A3" s="8" t="s">
        <v>6221</v>
      </c>
      <c r="B3" s="8" t="s">
        <v>6196</v>
      </c>
    </row>
    <row r="4" spans="1:5" x14ac:dyDescent="0.35">
      <c r="A4" s="8" t="s">
        <v>7</v>
      </c>
      <c r="B4" t="s">
        <v>6216</v>
      </c>
      <c r="C4" t="s">
        <v>6217</v>
      </c>
      <c r="D4" t="s">
        <v>6218</v>
      </c>
      <c r="E4" t="s">
        <v>6219</v>
      </c>
    </row>
    <row r="5" spans="1:5" x14ac:dyDescent="0.35">
      <c r="A5" t="s">
        <v>318</v>
      </c>
      <c r="B5" s="6">
        <v>41</v>
      </c>
      <c r="C5" s="6">
        <v>35</v>
      </c>
      <c r="D5" s="6">
        <v>39</v>
      </c>
      <c r="E5" s="6">
        <v>38</v>
      </c>
    </row>
    <row r="6" spans="1:5" x14ac:dyDescent="0.35">
      <c r="A6" t="s">
        <v>28</v>
      </c>
      <c r="B6" s="6">
        <v>7</v>
      </c>
      <c r="C6" s="6">
        <v>23</v>
      </c>
      <c r="D6" s="6">
        <v>21</v>
      </c>
      <c r="E6" s="6">
        <v>22</v>
      </c>
    </row>
    <row r="7" spans="1:5" x14ac:dyDescent="0.35">
      <c r="A7" t="s">
        <v>19</v>
      </c>
      <c r="B7" s="6">
        <v>216</v>
      </c>
      <c r="C7" s="6">
        <v>189</v>
      </c>
      <c r="D7" s="6">
        <v>188</v>
      </c>
      <c r="E7" s="6">
        <v>181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C55" sqref="C55"/>
    </sheetView>
  </sheetViews>
  <sheetFormatPr defaultRowHeight="14.5" x14ac:dyDescent="0.35"/>
  <cols>
    <col min="1" max="1" width="16.54296875" bestFit="1" customWidth="1"/>
    <col min="2" max="2" width="12.363281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5.7265625" customWidth="1"/>
    <col min="12" max="12" width="10.453125" customWidth="1"/>
    <col min="13" max="13" width="8" bestFit="1" customWidth="1"/>
    <col min="14" max="14" width="17.08984375" customWidth="1"/>
    <col min="15" max="15" width="16.26953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10">
        <f>INDEX(products!$A$1:$G$49,MATCH(orders!$D2,products!$A$1:$A$49,0),MATCH(orders!L$1,products!$A$1:$G$1,0))</f>
        <v>9.9499999999999993</v>
      </c>
      <c r="M2" s="10">
        <f>L2*E2</f>
        <v>19.899999999999999</v>
      </c>
      <c r="N2" t="str">
        <f>IF(I2="Rob","Robusta",IF(I2="Exc","Excelsa",IF(I2="Ara","Arabica",IF(I2="Lib","Liberica",""))))</f>
        <v>Robusta</v>
      </c>
      <c r="O2" t="str">
        <f>IF(J2="M","Medium",IF(J2="L","Light",IF(J2="D","Dark","")))</f>
        <v>Medium</v>
      </c>
      <c r="P2" t="str">
        <f>_xlfn.XLOOKUP(Order[[#This Row],[Customer ID]],customers!$A$1:$A$1001,customers!$I$1:$I$1001,,0)</f>
        <v>Yes</v>
      </c>
    </row>
    <row r="3" spans="1:16" x14ac:dyDescent="0.35">
      <c r="A3" s="2" t="s">
        <v>490</v>
      </c>
      <c r="B3" s="4">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10">
        <f>INDEX(products!$A$1:$G$49,MATCH(orders!$D3,products!$A$1:$A$49,0),MATCH(orders!L$1,products!$A$1:$G$1,0))</f>
        <v>8.25</v>
      </c>
      <c r="M3" s="10">
        <f t="shared" ref="M3:M66" si="0">L3*E3</f>
        <v>41.25</v>
      </c>
      <c r="N3" t="str">
        <f t="shared" ref="N3:N66" si="1">IF(I3="Rob","Robusta",IF(I3="Exc","Excelsa",IF(I3="Ara","Arabica",IF(I3="Lib","Liberica",""))))</f>
        <v>Excelsa</v>
      </c>
      <c r="O3" t="str">
        <f t="shared" ref="O3:O66" si="2">IF(J3="M","Medium",IF(J3="L","Light",IF(J3="D","Dark","")))</f>
        <v>Medium</v>
      </c>
      <c r="P3" t="str">
        <f>_xlfn.XLOOKUP(Order[[#This Row],[Customer ID]],customers!$A$1:$A$1001,customers!$I$1:$I$1001,,0)</f>
        <v>Yes</v>
      </c>
    </row>
    <row r="4" spans="1:16" x14ac:dyDescent="0.35">
      <c r="A4" s="2" t="s">
        <v>501</v>
      </c>
      <c r="B4" s="4">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10">
        <f>INDEX(products!$A$1:$G$49,MATCH(orders!$D4,products!$A$1:$A$49,0),MATCH(orders!L$1,products!$A$1:$G$1,0))</f>
        <v>12.95</v>
      </c>
      <c r="M4" s="10">
        <f t="shared" si="0"/>
        <v>12.95</v>
      </c>
      <c r="N4" t="str">
        <f t="shared" si="1"/>
        <v>Arabica</v>
      </c>
      <c r="O4" t="str">
        <f t="shared" si="2"/>
        <v>Light</v>
      </c>
      <c r="P4" t="str">
        <f>_xlfn.XLOOKUP(Order[[#This Row],[Customer ID]],customers!$A$1:$A$1001,customers!$I$1:$I$1001,,0)</f>
        <v>Yes</v>
      </c>
    </row>
    <row r="5" spans="1:16" x14ac:dyDescent="0.35">
      <c r="A5" s="2" t="s">
        <v>512</v>
      </c>
      <c r="B5" s="4">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10">
        <f>INDEX(products!$A$1:$G$49,MATCH(orders!$D5,products!$A$1:$A$49,0),MATCH(orders!L$1,products!$A$1:$G$1,0))</f>
        <v>13.75</v>
      </c>
      <c r="M5" s="10">
        <f t="shared" si="0"/>
        <v>27.5</v>
      </c>
      <c r="N5" t="str">
        <f t="shared" si="1"/>
        <v>Excelsa</v>
      </c>
      <c r="O5" t="str">
        <f t="shared" si="2"/>
        <v>Medium</v>
      </c>
      <c r="P5" t="str">
        <f>_xlfn.XLOOKUP(Order[[#This Row],[Customer ID]],customers!$A$1:$A$1001,customers!$I$1:$I$1001,,0)</f>
        <v>No</v>
      </c>
    </row>
    <row r="6" spans="1:16" x14ac:dyDescent="0.35">
      <c r="A6" s="2" t="s">
        <v>512</v>
      </c>
      <c r="B6" s="4">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10">
        <f>INDEX(products!$A$1:$G$49,MATCH(orders!$D6,products!$A$1:$A$49,0),MATCH(orders!L$1,products!$A$1:$G$1,0))</f>
        <v>27.484999999999996</v>
      </c>
      <c r="M6" s="10">
        <f t="shared" si="0"/>
        <v>54.969999999999992</v>
      </c>
      <c r="N6" t="str">
        <f t="shared" si="1"/>
        <v>Robusta</v>
      </c>
      <c r="O6" t="str">
        <f t="shared" si="2"/>
        <v>Light</v>
      </c>
      <c r="P6" t="str">
        <f>_xlfn.XLOOKUP(Order[[#This Row],[Customer ID]],customers!$A$1:$A$1001,customers!$I$1:$I$1001,,0)</f>
        <v>No</v>
      </c>
    </row>
    <row r="7" spans="1:16" x14ac:dyDescent="0.35">
      <c r="A7" s="2" t="s">
        <v>519</v>
      </c>
      <c r="B7" s="4">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10">
        <f>INDEX(products!$A$1:$G$49,MATCH(orders!$D7,products!$A$1:$A$49,0),MATCH(orders!L$1,products!$A$1:$G$1,0))</f>
        <v>12.95</v>
      </c>
      <c r="M7" s="10">
        <f t="shared" si="0"/>
        <v>38.849999999999994</v>
      </c>
      <c r="N7" t="str">
        <f t="shared" si="1"/>
        <v>Liberica</v>
      </c>
      <c r="O7" t="str">
        <f t="shared" si="2"/>
        <v>Dark</v>
      </c>
      <c r="P7" t="str">
        <f>_xlfn.XLOOKUP(Order[[#This Row],[Customer ID]],customers!$A$1:$A$1001,customers!$I$1:$I$1001,,0)</f>
        <v>No</v>
      </c>
    </row>
    <row r="8" spans="1:16" x14ac:dyDescent="0.35">
      <c r="A8" s="2" t="s">
        <v>524</v>
      </c>
      <c r="B8" s="4">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10">
        <f>INDEX(products!$A$1:$G$49,MATCH(orders!$D8,products!$A$1:$A$49,0),MATCH(orders!L$1,products!$A$1:$G$1,0))</f>
        <v>7.29</v>
      </c>
      <c r="M8" s="10">
        <f t="shared" si="0"/>
        <v>21.87</v>
      </c>
      <c r="N8" t="str">
        <f t="shared" si="1"/>
        <v>Excelsa</v>
      </c>
      <c r="O8" t="str">
        <f t="shared" si="2"/>
        <v>Dark</v>
      </c>
      <c r="P8" t="str">
        <f>_xlfn.XLOOKUP(Order[[#This Row],[Customer ID]],customers!$A$1:$A$1001,customers!$I$1:$I$1001,,0)</f>
        <v>Yes</v>
      </c>
    </row>
    <row r="9" spans="1:16" x14ac:dyDescent="0.35">
      <c r="A9" s="2" t="s">
        <v>530</v>
      </c>
      <c r="B9" s="4">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10">
        <f>INDEX(products!$A$1:$G$49,MATCH(orders!$D9,products!$A$1:$A$49,0),MATCH(orders!L$1,products!$A$1:$G$1,0))</f>
        <v>4.7549999999999999</v>
      </c>
      <c r="M9" s="10">
        <f t="shared" si="0"/>
        <v>4.7549999999999999</v>
      </c>
      <c r="N9" t="str">
        <f t="shared" si="1"/>
        <v>Liberica</v>
      </c>
      <c r="O9" t="str">
        <f t="shared" si="2"/>
        <v>Light</v>
      </c>
      <c r="P9" t="str">
        <f>_xlfn.XLOOKUP(Order[[#This Row],[Customer ID]],customers!$A$1:$A$1001,customers!$I$1:$I$1001,,0)</f>
        <v>Yes</v>
      </c>
    </row>
    <row r="10" spans="1:16" x14ac:dyDescent="0.35">
      <c r="A10" s="2" t="s">
        <v>535</v>
      </c>
      <c r="B10" s="4">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10">
        <f>INDEX(products!$A$1:$G$49,MATCH(orders!$D10,products!$A$1:$A$49,0),MATCH(orders!L$1,products!$A$1:$G$1,0))</f>
        <v>5.97</v>
      </c>
      <c r="M10" s="10">
        <f t="shared" si="0"/>
        <v>17.91</v>
      </c>
      <c r="N10" t="str">
        <f t="shared" si="1"/>
        <v>Robusta</v>
      </c>
      <c r="O10" t="str">
        <f t="shared" si="2"/>
        <v>Medium</v>
      </c>
      <c r="P10" t="str">
        <f>_xlfn.XLOOKUP(Order[[#This Row],[Customer ID]],customers!$A$1:$A$1001,customers!$I$1:$I$1001,,0)</f>
        <v>No</v>
      </c>
    </row>
    <row r="11" spans="1:16" x14ac:dyDescent="0.35">
      <c r="A11" s="2" t="s">
        <v>541</v>
      </c>
      <c r="B11" s="4">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10">
        <f>INDEX(products!$A$1:$G$49,MATCH(orders!$D11,products!$A$1:$A$49,0),MATCH(orders!L$1,products!$A$1:$G$1,0))</f>
        <v>5.97</v>
      </c>
      <c r="M11" s="10">
        <f t="shared" si="0"/>
        <v>5.97</v>
      </c>
      <c r="N11" t="str">
        <f t="shared" si="1"/>
        <v>Robusta</v>
      </c>
      <c r="O11" t="str">
        <f t="shared" si="2"/>
        <v>Medium</v>
      </c>
      <c r="P11" t="str">
        <f>_xlfn.XLOOKUP(Order[[#This Row],[Customer ID]],customers!$A$1:$A$1001,customers!$I$1:$I$1001,,0)</f>
        <v>No</v>
      </c>
    </row>
    <row r="12" spans="1:16" x14ac:dyDescent="0.35">
      <c r="A12" s="2" t="s">
        <v>547</v>
      </c>
      <c r="B12" s="4">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10">
        <f>INDEX(products!$A$1:$G$49,MATCH(orders!$D12,products!$A$1:$A$49,0),MATCH(orders!L$1,products!$A$1:$G$1,0))</f>
        <v>9.9499999999999993</v>
      </c>
      <c r="M12" s="10">
        <f t="shared" si="0"/>
        <v>39.799999999999997</v>
      </c>
      <c r="N12" t="str">
        <f t="shared" si="1"/>
        <v>Arabica</v>
      </c>
      <c r="O12" t="str">
        <f t="shared" si="2"/>
        <v>Dark</v>
      </c>
      <c r="P12" t="str">
        <f>_xlfn.XLOOKUP(Order[[#This Row],[Customer ID]],customers!$A$1:$A$1001,customers!$I$1:$I$1001,,0)</f>
        <v>No</v>
      </c>
    </row>
    <row r="13" spans="1:16" x14ac:dyDescent="0.35">
      <c r="A13" s="2" t="s">
        <v>553</v>
      </c>
      <c r="B13" s="4">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10">
        <f>INDEX(products!$A$1:$G$49,MATCH(orders!$D13,products!$A$1:$A$49,0),MATCH(orders!L$1,products!$A$1:$G$1,0))</f>
        <v>34.154999999999994</v>
      </c>
      <c r="M13" s="10">
        <f t="shared" si="0"/>
        <v>170.77499999999998</v>
      </c>
      <c r="N13" t="str">
        <f t="shared" si="1"/>
        <v>Excelsa</v>
      </c>
      <c r="O13" t="str">
        <f t="shared" si="2"/>
        <v>Light</v>
      </c>
      <c r="P13" t="str">
        <f>_xlfn.XLOOKUP(Order[[#This Row],[Customer ID]],customers!$A$1:$A$1001,customers!$I$1:$I$1001,,0)</f>
        <v>Yes</v>
      </c>
    </row>
    <row r="14" spans="1:16" x14ac:dyDescent="0.35">
      <c r="A14" s="2" t="s">
        <v>559</v>
      </c>
      <c r="B14" s="4">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10">
        <f>INDEX(products!$A$1:$G$49,MATCH(orders!$D14,products!$A$1:$A$49,0),MATCH(orders!L$1,products!$A$1:$G$1,0))</f>
        <v>9.9499999999999993</v>
      </c>
      <c r="M14" s="10">
        <f t="shared" si="0"/>
        <v>49.75</v>
      </c>
      <c r="N14" t="str">
        <f t="shared" si="1"/>
        <v>Robusta</v>
      </c>
      <c r="O14" t="str">
        <f t="shared" si="2"/>
        <v>Medium</v>
      </c>
      <c r="P14" t="str">
        <f>_xlfn.XLOOKUP(Order[[#This Row],[Customer ID]],customers!$A$1:$A$1001,customers!$I$1:$I$1001,,0)</f>
        <v>No</v>
      </c>
    </row>
    <row r="15" spans="1:16" x14ac:dyDescent="0.35">
      <c r="A15" s="2" t="s">
        <v>565</v>
      </c>
      <c r="B15" s="4">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10">
        <f>INDEX(products!$A$1:$G$49,MATCH(orders!$D15,products!$A$1:$A$49,0),MATCH(orders!L$1,products!$A$1:$G$1,0))</f>
        <v>20.584999999999997</v>
      </c>
      <c r="M15" s="10">
        <f t="shared" si="0"/>
        <v>41.169999999999995</v>
      </c>
      <c r="N15" t="str">
        <f t="shared" si="1"/>
        <v>Robusta</v>
      </c>
      <c r="O15" t="str">
        <f t="shared" si="2"/>
        <v>Dark</v>
      </c>
      <c r="P15" t="str">
        <f>_xlfn.XLOOKUP(Order[[#This Row],[Customer ID]],customers!$A$1:$A$1001,customers!$I$1:$I$1001,,0)</f>
        <v>No</v>
      </c>
    </row>
    <row r="16" spans="1:16" x14ac:dyDescent="0.35">
      <c r="A16" s="2" t="s">
        <v>570</v>
      </c>
      <c r="B16" s="4">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10">
        <f>INDEX(products!$A$1:$G$49,MATCH(orders!$D16,products!$A$1:$A$49,0),MATCH(orders!L$1,products!$A$1:$G$1,0))</f>
        <v>3.8849999999999998</v>
      </c>
      <c r="M16" s="10">
        <f t="shared" si="0"/>
        <v>11.654999999999999</v>
      </c>
      <c r="N16" t="str">
        <f t="shared" si="1"/>
        <v>Liberica</v>
      </c>
      <c r="O16" t="str">
        <f t="shared" si="2"/>
        <v>Dark</v>
      </c>
      <c r="P16" t="str">
        <f>_xlfn.XLOOKUP(Order[[#This Row],[Customer ID]],customers!$A$1:$A$1001,customers!$I$1:$I$1001,,0)</f>
        <v>Yes</v>
      </c>
    </row>
    <row r="17" spans="1:16" x14ac:dyDescent="0.35">
      <c r="A17" s="2" t="s">
        <v>576</v>
      </c>
      <c r="B17" s="4">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10">
        <f>INDEX(products!$A$1:$G$49,MATCH(orders!$D17,products!$A$1:$A$49,0),MATCH(orders!L$1,products!$A$1:$G$1,0))</f>
        <v>22.884999999999998</v>
      </c>
      <c r="M17" s="10">
        <f t="shared" si="0"/>
        <v>114.42499999999998</v>
      </c>
      <c r="N17" t="str">
        <f t="shared" si="1"/>
        <v>Robusta</v>
      </c>
      <c r="O17" t="str">
        <f t="shared" si="2"/>
        <v>Medium</v>
      </c>
      <c r="P17" t="str">
        <f>_xlfn.XLOOKUP(Order[[#This Row],[Customer ID]],customers!$A$1:$A$1001,customers!$I$1:$I$1001,,0)</f>
        <v>No</v>
      </c>
    </row>
    <row r="18" spans="1:16" x14ac:dyDescent="0.35">
      <c r="A18" s="2" t="s">
        <v>581</v>
      </c>
      <c r="B18" s="4">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10">
        <f>INDEX(products!$A$1:$G$49,MATCH(orders!$D18,products!$A$1:$A$49,0),MATCH(orders!L$1,products!$A$1:$G$1,0))</f>
        <v>3.375</v>
      </c>
      <c r="M18" s="10">
        <f t="shared" si="0"/>
        <v>20.25</v>
      </c>
      <c r="N18" t="str">
        <f t="shared" si="1"/>
        <v>Arabica</v>
      </c>
      <c r="O18" t="str">
        <f t="shared" si="2"/>
        <v>Medium</v>
      </c>
      <c r="P18" t="str">
        <f>_xlfn.XLOOKUP(Order[[#This Row],[Customer ID]],customers!$A$1:$A$1001,customers!$I$1:$I$1001,,0)</f>
        <v>No</v>
      </c>
    </row>
    <row r="19" spans="1:16" x14ac:dyDescent="0.35">
      <c r="A19" s="2" t="s">
        <v>587</v>
      </c>
      <c r="B19" s="4">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10">
        <f>INDEX(products!$A$1:$G$49,MATCH(orders!$D19,products!$A$1:$A$49,0),MATCH(orders!L$1,products!$A$1:$G$1,0))</f>
        <v>12.95</v>
      </c>
      <c r="M19" s="10">
        <f t="shared" si="0"/>
        <v>77.699999999999989</v>
      </c>
      <c r="N19" t="str">
        <f t="shared" si="1"/>
        <v>Arabica</v>
      </c>
      <c r="O19" t="str">
        <f t="shared" si="2"/>
        <v>Light</v>
      </c>
      <c r="P19" t="str">
        <f>_xlfn.XLOOKUP(Order[[#This Row],[Customer ID]],customers!$A$1:$A$1001,customers!$I$1:$I$1001,,0)</f>
        <v>No</v>
      </c>
    </row>
    <row r="20" spans="1:16" x14ac:dyDescent="0.35">
      <c r="A20" s="2" t="s">
        <v>593</v>
      </c>
      <c r="B20" s="4">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10">
        <f>INDEX(products!$A$1:$G$49,MATCH(orders!$D20,products!$A$1:$A$49,0),MATCH(orders!L$1,products!$A$1:$G$1,0))</f>
        <v>20.584999999999997</v>
      </c>
      <c r="M20" s="10">
        <f t="shared" si="0"/>
        <v>82.339999999999989</v>
      </c>
      <c r="N20" t="str">
        <f t="shared" si="1"/>
        <v>Robusta</v>
      </c>
      <c r="O20" t="str">
        <f t="shared" si="2"/>
        <v>Dark</v>
      </c>
      <c r="P20" t="str">
        <f>_xlfn.XLOOKUP(Order[[#This Row],[Customer ID]],customers!$A$1:$A$1001,customers!$I$1:$I$1001,,0)</f>
        <v>Yes</v>
      </c>
    </row>
    <row r="21" spans="1:16" x14ac:dyDescent="0.35">
      <c r="A21" s="2" t="s">
        <v>598</v>
      </c>
      <c r="B21" s="4">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10">
        <f>INDEX(products!$A$1:$G$49,MATCH(orders!$D21,products!$A$1:$A$49,0),MATCH(orders!L$1,products!$A$1:$G$1,0))</f>
        <v>3.375</v>
      </c>
      <c r="M21" s="10">
        <f t="shared" si="0"/>
        <v>16.875</v>
      </c>
      <c r="N21" t="str">
        <f t="shared" si="1"/>
        <v>Arabica</v>
      </c>
      <c r="O21" t="str">
        <f t="shared" si="2"/>
        <v>Medium</v>
      </c>
      <c r="P21" t="str">
        <f>_xlfn.XLOOKUP(Order[[#This Row],[Customer ID]],customers!$A$1:$A$1001,customers!$I$1:$I$1001,,0)</f>
        <v>Yes</v>
      </c>
    </row>
    <row r="22" spans="1:16" x14ac:dyDescent="0.35">
      <c r="A22" s="2" t="s">
        <v>598</v>
      </c>
      <c r="B22" s="4">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10">
        <f>INDEX(products!$A$1:$G$49,MATCH(orders!$D22,products!$A$1:$A$49,0),MATCH(orders!L$1,products!$A$1:$G$1,0))</f>
        <v>3.645</v>
      </c>
      <c r="M22" s="10">
        <f t="shared" si="0"/>
        <v>14.58</v>
      </c>
      <c r="N22" t="str">
        <f t="shared" si="1"/>
        <v>Excelsa</v>
      </c>
      <c r="O22" t="str">
        <f t="shared" si="2"/>
        <v>Dark</v>
      </c>
      <c r="P22" t="str">
        <f>_xlfn.XLOOKUP(Order[[#This Row],[Customer ID]],customers!$A$1:$A$1001,customers!$I$1:$I$1001,,0)</f>
        <v>Yes</v>
      </c>
    </row>
    <row r="23" spans="1:16" x14ac:dyDescent="0.35">
      <c r="A23" s="2" t="s">
        <v>608</v>
      </c>
      <c r="B23" s="4">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10">
        <f>INDEX(products!$A$1:$G$49,MATCH(orders!$D23,products!$A$1:$A$49,0),MATCH(orders!L$1,products!$A$1:$G$1,0))</f>
        <v>2.9849999999999999</v>
      </c>
      <c r="M23" s="10">
        <f t="shared" si="0"/>
        <v>17.91</v>
      </c>
      <c r="N23" t="str">
        <f t="shared" si="1"/>
        <v>Arabica</v>
      </c>
      <c r="O23" t="str">
        <f t="shared" si="2"/>
        <v>Dark</v>
      </c>
      <c r="P23" t="str">
        <f>_xlfn.XLOOKUP(Order[[#This Row],[Customer ID]],customers!$A$1:$A$1001,customers!$I$1:$I$1001,,0)</f>
        <v>No</v>
      </c>
    </row>
    <row r="24" spans="1:16" x14ac:dyDescent="0.35">
      <c r="A24" s="2" t="s">
        <v>614</v>
      </c>
      <c r="B24" s="4">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10">
        <f>INDEX(products!$A$1:$G$49,MATCH(orders!$D24,products!$A$1:$A$49,0),MATCH(orders!L$1,products!$A$1:$G$1,0))</f>
        <v>22.884999999999998</v>
      </c>
      <c r="M24" s="10">
        <f t="shared" si="0"/>
        <v>91.539999999999992</v>
      </c>
      <c r="N24" t="str">
        <f t="shared" si="1"/>
        <v>Robusta</v>
      </c>
      <c r="O24" t="str">
        <f t="shared" si="2"/>
        <v>Medium</v>
      </c>
      <c r="P24" t="str">
        <f>_xlfn.XLOOKUP(Order[[#This Row],[Customer ID]],customers!$A$1:$A$1001,customers!$I$1:$I$1001,,0)</f>
        <v>Yes</v>
      </c>
    </row>
    <row r="25" spans="1:16" x14ac:dyDescent="0.35">
      <c r="A25" s="2" t="s">
        <v>620</v>
      </c>
      <c r="B25" s="4">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10">
        <f>INDEX(products!$A$1:$G$49,MATCH(orders!$D25,products!$A$1:$A$49,0),MATCH(orders!L$1,products!$A$1:$G$1,0))</f>
        <v>2.9849999999999999</v>
      </c>
      <c r="M25" s="10">
        <f t="shared" si="0"/>
        <v>11.94</v>
      </c>
      <c r="N25" t="str">
        <f t="shared" si="1"/>
        <v>Arabica</v>
      </c>
      <c r="O25" t="str">
        <f t="shared" si="2"/>
        <v>Dark</v>
      </c>
      <c r="P25" t="str">
        <f>_xlfn.XLOOKUP(Order[[#This Row],[Customer ID]],customers!$A$1:$A$1001,customers!$I$1:$I$1001,,0)</f>
        <v>Yes</v>
      </c>
    </row>
    <row r="26" spans="1:16" x14ac:dyDescent="0.35">
      <c r="A26" s="2" t="s">
        <v>626</v>
      </c>
      <c r="B26" s="4">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10">
        <f>INDEX(products!$A$1:$G$49,MATCH(orders!$D26,products!$A$1:$A$49,0),MATCH(orders!L$1,products!$A$1:$G$1,0))</f>
        <v>11.25</v>
      </c>
      <c r="M26" s="10">
        <f t="shared" si="0"/>
        <v>11.25</v>
      </c>
      <c r="N26" t="str">
        <f t="shared" si="1"/>
        <v>Arabica</v>
      </c>
      <c r="O26" t="str">
        <f t="shared" si="2"/>
        <v>Medium</v>
      </c>
      <c r="P26" t="str">
        <f>_xlfn.XLOOKUP(Order[[#This Row],[Customer ID]],customers!$A$1:$A$1001,customers!$I$1:$I$1001,,0)</f>
        <v>No</v>
      </c>
    </row>
    <row r="27" spans="1:16" x14ac:dyDescent="0.35">
      <c r="A27" s="2" t="s">
        <v>632</v>
      </c>
      <c r="B27" s="4">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10">
        <f>INDEX(products!$A$1:$G$49,MATCH(orders!$D27,products!$A$1:$A$49,0),MATCH(orders!L$1,products!$A$1:$G$1,0))</f>
        <v>4.125</v>
      </c>
      <c r="M27" s="10">
        <f t="shared" si="0"/>
        <v>12.375</v>
      </c>
      <c r="N27" t="str">
        <f t="shared" si="1"/>
        <v>Excelsa</v>
      </c>
      <c r="O27" t="str">
        <f t="shared" si="2"/>
        <v>Medium</v>
      </c>
      <c r="P27" t="str">
        <f>_xlfn.XLOOKUP(Order[[#This Row],[Customer ID]],customers!$A$1:$A$1001,customers!$I$1:$I$1001,,0)</f>
        <v>Yes</v>
      </c>
    </row>
    <row r="28" spans="1:16" x14ac:dyDescent="0.35">
      <c r="A28" s="2" t="s">
        <v>637</v>
      </c>
      <c r="B28" s="4">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10">
        <f>INDEX(products!$A$1:$G$49,MATCH(orders!$D28,products!$A$1:$A$49,0),MATCH(orders!L$1,products!$A$1:$G$1,0))</f>
        <v>6.75</v>
      </c>
      <c r="M28" s="10">
        <f t="shared" si="0"/>
        <v>27</v>
      </c>
      <c r="N28" t="str">
        <f t="shared" si="1"/>
        <v>Arabica</v>
      </c>
      <c r="O28" t="str">
        <f t="shared" si="2"/>
        <v>Medium</v>
      </c>
      <c r="P28" t="str">
        <f>_xlfn.XLOOKUP(Order[[#This Row],[Customer ID]],customers!$A$1:$A$1001,customers!$I$1:$I$1001,,0)</f>
        <v>Yes</v>
      </c>
    </row>
    <row r="29" spans="1:16" x14ac:dyDescent="0.35">
      <c r="A29" s="2" t="s">
        <v>643</v>
      </c>
      <c r="B29" s="4">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10">
        <f>INDEX(products!$A$1:$G$49,MATCH(orders!$D29,products!$A$1:$A$49,0),MATCH(orders!L$1,products!$A$1:$G$1,0))</f>
        <v>3.375</v>
      </c>
      <c r="M29" s="10">
        <f t="shared" si="0"/>
        <v>16.875</v>
      </c>
      <c r="N29" t="str">
        <f t="shared" si="1"/>
        <v>Arabica</v>
      </c>
      <c r="O29" t="str">
        <f t="shared" si="2"/>
        <v>Medium</v>
      </c>
      <c r="P29" t="str">
        <f>_xlfn.XLOOKUP(Order[[#This Row],[Customer ID]],customers!$A$1:$A$1001,customers!$I$1:$I$1001,,0)</f>
        <v>No</v>
      </c>
    </row>
    <row r="30" spans="1:16" x14ac:dyDescent="0.35">
      <c r="A30" s="2" t="s">
        <v>649</v>
      </c>
      <c r="B30" s="4">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10">
        <f>INDEX(products!$A$1:$G$49,MATCH(orders!$D30,products!$A$1:$A$49,0),MATCH(orders!L$1,products!$A$1:$G$1,0))</f>
        <v>5.97</v>
      </c>
      <c r="M30" s="10">
        <f t="shared" si="0"/>
        <v>17.91</v>
      </c>
      <c r="N30" t="str">
        <f t="shared" si="1"/>
        <v>Arabica</v>
      </c>
      <c r="O30" t="str">
        <f t="shared" si="2"/>
        <v>Dark</v>
      </c>
      <c r="P30" t="str">
        <f>_xlfn.XLOOKUP(Order[[#This Row],[Customer ID]],customers!$A$1:$A$1001,customers!$I$1:$I$1001,,0)</f>
        <v>No</v>
      </c>
    </row>
    <row r="31" spans="1:16" x14ac:dyDescent="0.35">
      <c r="A31" s="2" t="s">
        <v>655</v>
      </c>
      <c r="B31" s="4">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10">
        <f>INDEX(products!$A$1:$G$49,MATCH(orders!$D31,products!$A$1:$A$49,0),MATCH(orders!L$1,products!$A$1:$G$1,0))</f>
        <v>9.9499999999999993</v>
      </c>
      <c r="M31" s="10">
        <f t="shared" si="0"/>
        <v>39.799999999999997</v>
      </c>
      <c r="N31" t="str">
        <f t="shared" si="1"/>
        <v>Arabica</v>
      </c>
      <c r="O31" t="str">
        <f t="shared" si="2"/>
        <v>Dark</v>
      </c>
      <c r="P31" t="str">
        <f>_xlfn.XLOOKUP(Order[[#This Row],[Customer ID]],customers!$A$1:$A$1001,customers!$I$1:$I$1001,,0)</f>
        <v>Yes</v>
      </c>
    </row>
    <row r="32" spans="1:16" x14ac:dyDescent="0.35">
      <c r="A32" s="2" t="s">
        <v>661</v>
      </c>
      <c r="B32" s="4">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10">
        <f>INDEX(products!$A$1:$G$49,MATCH(orders!$D32,products!$A$1:$A$49,0),MATCH(orders!L$1,products!$A$1:$G$1,0))</f>
        <v>4.3650000000000002</v>
      </c>
      <c r="M32" s="10">
        <f t="shared" si="0"/>
        <v>21.825000000000003</v>
      </c>
      <c r="N32" t="str">
        <f t="shared" si="1"/>
        <v>Liberica</v>
      </c>
      <c r="O32" t="str">
        <f t="shared" si="2"/>
        <v>Medium</v>
      </c>
      <c r="P32" t="str">
        <f>_xlfn.XLOOKUP(Order[[#This Row],[Customer ID]],customers!$A$1:$A$1001,customers!$I$1:$I$1001,,0)</f>
        <v>No</v>
      </c>
    </row>
    <row r="33" spans="1:16" x14ac:dyDescent="0.35">
      <c r="A33" s="2" t="s">
        <v>661</v>
      </c>
      <c r="B33" s="4">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10">
        <f>INDEX(products!$A$1:$G$49,MATCH(orders!$D33,products!$A$1:$A$49,0),MATCH(orders!L$1,products!$A$1:$G$1,0))</f>
        <v>5.97</v>
      </c>
      <c r="M33" s="10">
        <f t="shared" si="0"/>
        <v>35.82</v>
      </c>
      <c r="N33" t="str">
        <f t="shared" si="1"/>
        <v>Arabica</v>
      </c>
      <c r="O33" t="str">
        <f t="shared" si="2"/>
        <v>Dark</v>
      </c>
      <c r="P33" t="str">
        <f>_xlfn.XLOOKUP(Order[[#This Row],[Customer ID]],customers!$A$1:$A$1001,customers!$I$1:$I$1001,,0)</f>
        <v>No</v>
      </c>
    </row>
    <row r="34" spans="1:16" x14ac:dyDescent="0.35">
      <c r="A34" s="2" t="s">
        <v>661</v>
      </c>
      <c r="B34" s="4">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10">
        <f>INDEX(products!$A$1:$G$49,MATCH(orders!$D34,products!$A$1:$A$49,0),MATCH(orders!L$1,products!$A$1:$G$1,0))</f>
        <v>8.73</v>
      </c>
      <c r="M34" s="10">
        <f t="shared" si="0"/>
        <v>52.38</v>
      </c>
      <c r="N34" t="str">
        <f t="shared" si="1"/>
        <v>Liberica</v>
      </c>
      <c r="O34" t="str">
        <f t="shared" si="2"/>
        <v>Medium</v>
      </c>
      <c r="P34" t="str">
        <f>_xlfn.XLOOKUP(Order[[#This Row],[Customer ID]],customers!$A$1:$A$1001,customers!$I$1:$I$1001,,0)</f>
        <v>No</v>
      </c>
    </row>
    <row r="35" spans="1:16" x14ac:dyDescent="0.35">
      <c r="A35" s="2" t="s">
        <v>676</v>
      </c>
      <c r="B35" s="4">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10">
        <f>INDEX(products!$A$1:$G$49,MATCH(orders!$D35,products!$A$1:$A$49,0),MATCH(orders!L$1,products!$A$1:$G$1,0))</f>
        <v>4.7549999999999999</v>
      </c>
      <c r="M35" s="10">
        <f t="shared" si="0"/>
        <v>23.774999999999999</v>
      </c>
      <c r="N35" t="str">
        <f t="shared" si="1"/>
        <v>Liberica</v>
      </c>
      <c r="O35" t="str">
        <f t="shared" si="2"/>
        <v>Light</v>
      </c>
      <c r="P35" t="str">
        <f>_xlfn.XLOOKUP(Order[[#This Row],[Customer ID]],customers!$A$1:$A$1001,customers!$I$1:$I$1001,,0)</f>
        <v>No</v>
      </c>
    </row>
    <row r="36" spans="1:16" x14ac:dyDescent="0.35">
      <c r="A36" s="2" t="s">
        <v>681</v>
      </c>
      <c r="B36" s="4">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10">
        <f>INDEX(products!$A$1:$G$49,MATCH(orders!$D36,products!$A$1:$A$49,0),MATCH(orders!L$1,products!$A$1:$G$1,0))</f>
        <v>9.51</v>
      </c>
      <c r="M36" s="10">
        <f t="shared" si="0"/>
        <v>57.06</v>
      </c>
      <c r="N36" t="str">
        <f t="shared" si="1"/>
        <v>Liberica</v>
      </c>
      <c r="O36" t="str">
        <f t="shared" si="2"/>
        <v>Light</v>
      </c>
      <c r="P36" t="str">
        <f>_xlfn.XLOOKUP(Order[[#This Row],[Customer ID]],customers!$A$1:$A$1001,customers!$I$1:$I$1001,,0)</f>
        <v>Yes</v>
      </c>
    </row>
    <row r="37" spans="1:16" x14ac:dyDescent="0.35">
      <c r="A37" s="2" t="s">
        <v>687</v>
      </c>
      <c r="B37" s="4">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10">
        <f>INDEX(products!$A$1:$G$49,MATCH(orders!$D37,products!$A$1:$A$49,0),MATCH(orders!L$1,products!$A$1:$G$1,0))</f>
        <v>5.97</v>
      </c>
      <c r="M37" s="10">
        <f t="shared" si="0"/>
        <v>35.82</v>
      </c>
      <c r="N37" t="str">
        <f t="shared" si="1"/>
        <v>Arabica</v>
      </c>
      <c r="O37" t="str">
        <f t="shared" si="2"/>
        <v>Dark</v>
      </c>
      <c r="P37" t="str">
        <f>_xlfn.XLOOKUP(Order[[#This Row],[Customer ID]],customers!$A$1:$A$1001,customers!$I$1:$I$1001,,0)</f>
        <v>No</v>
      </c>
    </row>
    <row r="38" spans="1:16" x14ac:dyDescent="0.35">
      <c r="A38" s="2" t="s">
        <v>693</v>
      </c>
      <c r="B38" s="4">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10">
        <f>INDEX(products!$A$1:$G$49,MATCH(orders!$D38,products!$A$1:$A$49,0),MATCH(orders!L$1,products!$A$1:$G$1,0))</f>
        <v>4.3650000000000002</v>
      </c>
      <c r="M38" s="10">
        <f t="shared" si="0"/>
        <v>8.73</v>
      </c>
      <c r="N38" t="str">
        <f t="shared" si="1"/>
        <v>Liberica</v>
      </c>
      <c r="O38" t="str">
        <f t="shared" si="2"/>
        <v>Medium</v>
      </c>
      <c r="P38" t="str">
        <f>_xlfn.XLOOKUP(Order[[#This Row],[Customer ID]],customers!$A$1:$A$1001,customers!$I$1:$I$1001,,0)</f>
        <v>No</v>
      </c>
    </row>
    <row r="39" spans="1:16" x14ac:dyDescent="0.35">
      <c r="A39" s="2" t="s">
        <v>699</v>
      </c>
      <c r="B39" s="4">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10">
        <f>INDEX(products!$A$1:$G$49,MATCH(orders!$D39,products!$A$1:$A$49,0),MATCH(orders!L$1,products!$A$1:$G$1,0))</f>
        <v>9.51</v>
      </c>
      <c r="M39" s="10">
        <f t="shared" si="0"/>
        <v>28.53</v>
      </c>
      <c r="N39" t="str">
        <f t="shared" si="1"/>
        <v>Liberica</v>
      </c>
      <c r="O39" t="str">
        <f t="shared" si="2"/>
        <v>Light</v>
      </c>
      <c r="P39" t="str">
        <f>_xlfn.XLOOKUP(Order[[#This Row],[Customer ID]],customers!$A$1:$A$1001,customers!$I$1:$I$1001,,0)</f>
        <v>No</v>
      </c>
    </row>
    <row r="40" spans="1:16" x14ac:dyDescent="0.35">
      <c r="A40" s="2" t="s">
        <v>705</v>
      </c>
      <c r="B40" s="4">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10">
        <f>INDEX(products!$A$1:$G$49,MATCH(orders!$D40,products!$A$1:$A$49,0),MATCH(orders!L$1,products!$A$1:$G$1,0))</f>
        <v>22.884999999999998</v>
      </c>
      <c r="M40" s="10">
        <f t="shared" si="0"/>
        <v>114.42499999999998</v>
      </c>
      <c r="N40" t="str">
        <f t="shared" si="1"/>
        <v>Robusta</v>
      </c>
      <c r="O40" t="str">
        <f t="shared" si="2"/>
        <v>Medium</v>
      </c>
      <c r="P40" t="str">
        <f>_xlfn.XLOOKUP(Order[[#This Row],[Customer ID]],customers!$A$1:$A$1001,customers!$I$1:$I$1001,,0)</f>
        <v>No</v>
      </c>
    </row>
    <row r="41" spans="1:16" x14ac:dyDescent="0.35">
      <c r="A41" s="2" t="s">
        <v>711</v>
      </c>
      <c r="B41" s="4">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10">
        <f>INDEX(products!$A$1:$G$49,MATCH(orders!$D41,products!$A$1:$A$49,0),MATCH(orders!L$1,products!$A$1:$G$1,0))</f>
        <v>9.9499999999999993</v>
      </c>
      <c r="M41" s="10">
        <f t="shared" si="0"/>
        <v>59.699999999999996</v>
      </c>
      <c r="N41" t="str">
        <f t="shared" si="1"/>
        <v>Robusta</v>
      </c>
      <c r="O41" t="str">
        <f t="shared" si="2"/>
        <v>Medium</v>
      </c>
      <c r="P41" t="str">
        <f>_xlfn.XLOOKUP(Order[[#This Row],[Customer ID]],customers!$A$1:$A$1001,customers!$I$1:$I$1001,,0)</f>
        <v>Yes</v>
      </c>
    </row>
    <row r="42" spans="1:16" x14ac:dyDescent="0.35">
      <c r="A42" s="2" t="s">
        <v>715</v>
      </c>
      <c r="B42" s="4">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10">
        <f>INDEX(products!$A$1:$G$49,MATCH(orders!$D42,products!$A$1:$A$49,0),MATCH(orders!L$1,products!$A$1:$G$1,0))</f>
        <v>14.55</v>
      </c>
      <c r="M42" s="10">
        <f t="shared" si="0"/>
        <v>43.650000000000006</v>
      </c>
      <c r="N42" t="str">
        <f t="shared" si="1"/>
        <v>Liberica</v>
      </c>
      <c r="O42" t="str">
        <f t="shared" si="2"/>
        <v>Medium</v>
      </c>
      <c r="P42" t="str">
        <f>_xlfn.XLOOKUP(Order[[#This Row],[Customer ID]],customers!$A$1:$A$1001,customers!$I$1:$I$1001,,0)</f>
        <v>No</v>
      </c>
    </row>
    <row r="43" spans="1:16" x14ac:dyDescent="0.35">
      <c r="A43" s="2" t="s">
        <v>720</v>
      </c>
      <c r="B43" s="4">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10">
        <f>INDEX(products!$A$1:$G$49,MATCH(orders!$D43,products!$A$1:$A$49,0),MATCH(orders!L$1,products!$A$1:$G$1,0))</f>
        <v>3.645</v>
      </c>
      <c r="M43" s="10">
        <f t="shared" si="0"/>
        <v>7.29</v>
      </c>
      <c r="N43" t="str">
        <f t="shared" si="1"/>
        <v>Excelsa</v>
      </c>
      <c r="O43" t="str">
        <f t="shared" si="2"/>
        <v>Dark</v>
      </c>
      <c r="P43" t="str">
        <f>_xlfn.XLOOKUP(Order[[#This Row],[Customer ID]],customers!$A$1:$A$1001,customers!$I$1:$I$1001,,0)</f>
        <v>Yes</v>
      </c>
    </row>
    <row r="44" spans="1:16" x14ac:dyDescent="0.35">
      <c r="A44" s="2" t="s">
        <v>726</v>
      </c>
      <c r="B44" s="4">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10">
        <f>INDEX(products!$A$1:$G$49,MATCH(orders!$D44,products!$A$1:$A$49,0),MATCH(orders!L$1,products!$A$1:$G$1,0))</f>
        <v>2.6849999999999996</v>
      </c>
      <c r="M44" s="10">
        <f t="shared" si="0"/>
        <v>8.0549999999999997</v>
      </c>
      <c r="N44" t="str">
        <f t="shared" si="1"/>
        <v>Robusta</v>
      </c>
      <c r="O44" t="str">
        <f t="shared" si="2"/>
        <v>Dark</v>
      </c>
      <c r="P44" t="str">
        <f>_xlfn.XLOOKUP(Order[[#This Row],[Customer ID]],customers!$A$1:$A$1001,customers!$I$1:$I$1001,,0)</f>
        <v>Yes</v>
      </c>
    </row>
    <row r="45" spans="1:16" x14ac:dyDescent="0.35">
      <c r="A45" s="2" t="s">
        <v>733</v>
      </c>
      <c r="B45" s="4">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10">
        <f>INDEX(products!$A$1:$G$49,MATCH(orders!$D45,products!$A$1:$A$49,0),MATCH(orders!L$1,products!$A$1:$G$1,0))</f>
        <v>36.454999999999998</v>
      </c>
      <c r="M45" s="10">
        <f t="shared" si="0"/>
        <v>72.91</v>
      </c>
      <c r="N45" t="str">
        <f t="shared" si="1"/>
        <v>Liberica</v>
      </c>
      <c r="O45" t="str">
        <f t="shared" si="2"/>
        <v>Light</v>
      </c>
      <c r="P45" t="str">
        <f>_xlfn.XLOOKUP(Order[[#This Row],[Customer ID]],customers!$A$1:$A$1001,customers!$I$1:$I$1001,,0)</f>
        <v>No</v>
      </c>
    </row>
    <row r="46" spans="1:16" x14ac:dyDescent="0.35">
      <c r="A46" s="2" t="s">
        <v>738</v>
      </c>
      <c r="B46" s="4">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10">
        <f>INDEX(products!$A$1:$G$49,MATCH(orders!$D46,products!$A$1:$A$49,0),MATCH(orders!L$1,products!$A$1:$G$1,0))</f>
        <v>8.25</v>
      </c>
      <c r="M46" s="10">
        <f t="shared" si="0"/>
        <v>16.5</v>
      </c>
      <c r="N46" t="str">
        <f t="shared" si="1"/>
        <v>Excelsa</v>
      </c>
      <c r="O46" t="str">
        <f t="shared" si="2"/>
        <v>Medium</v>
      </c>
      <c r="P46" t="str">
        <f>_xlfn.XLOOKUP(Order[[#This Row],[Customer ID]],customers!$A$1:$A$1001,customers!$I$1:$I$1001,,0)</f>
        <v>Yes</v>
      </c>
    </row>
    <row r="47" spans="1:16" x14ac:dyDescent="0.35">
      <c r="A47" s="2" t="s">
        <v>744</v>
      </c>
      <c r="B47" s="4">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10">
        <f>INDEX(products!$A$1:$G$49,MATCH(orders!$D47,products!$A$1:$A$49,0),MATCH(orders!L$1,products!$A$1:$G$1,0))</f>
        <v>29.784999999999997</v>
      </c>
      <c r="M47" s="10">
        <f t="shared" si="0"/>
        <v>178.70999999999998</v>
      </c>
      <c r="N47" t="str">
        <f t="shared" si="1"/>
        <v>Liberica</v>
      </c>
      <c r="O47" t="str">
        <f t="shared" si="2"/>
        <v>Dark</v>
      </c>
      <c r="P47" t="str">
        <f>_xlfn.XLOOKUP(Order[[#This Row],[Customer ID]],customers!$A$1:$A$1001,customers!$I$1:$I$1001,,0)</f>
        <v>No</v>
      </c>
    </row>
    <row r="48" spans="1:16" x14ac:dyDescent="0.35">
      <c r="A48" s="2" t="s">
        <v>750</v>
      </c>
      <c r="B48" s="4">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10">
        <f>INDEX(products!$A$1:$G$49,MATCH(orders!$D48,products!$A$1:$A$49,0),MATCH(orders!L$1,products!$A$1:$G$1,0))</f>
        <v>31.624999999999996</v>
      </c>
      <c r="M48" s="10">
        <f t="shared" si="0"/>
        <v>63.249999999999993</v>
      </c>
      <c r="N48" t="str">
        <f t="shared" si="1"/>
        <v>Excelsa</v>
      </c>
      <c r="O48" t="str">
        <f t="shared" si="2"/>
        <v>Medium</v>
      </c>
      <c r="P48" t="str">
        <f>_xlfn.XLOOKUP(Order[[#This Row],[Customer ID]],customers!$A$1:$A$1001,customers!$I$1:$I$1001,,0)</f>
        <v>Yes</v>
      </c>
    </row>
    <row r="49" spans="1:16" x14ac:dyDescent="0.35">
      <c r="A49" s="2" t="s">
        <v>755</v>
      </c>
      <c r="B49" s="4">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10">
        <f>INDEX(products!$A$1:$G$49,MATCH(orders!$D49,products!$A$1:$A$49,0),MATCH(orders!L$1,products!$A$1:$G$1,0))</f>
        <v>3.8849999999999998</v>
      </c>
      <c r="M49" s="10">
        <f t="shared" si="0"/>
        <v>7.77</v>
      </c>
      <c r="N49" t="str">
        <f t="shared" si="1"/>
        <v>Arabica</v>
      </c>
      <c r="O49" t="str">
        <f t="shared" si="2"/>
        <v>Light</v>
      </c>
      <c r="P49" t="str">
        <f>_xlfn.XLOOKUP(Order[[#This Row],[Customer ID]],customers!$A$1:$A$1001,customers!$I$1:$I$1001,,0)</f>
        <v>Yes</v>
      </c>
    </row>
    <row r="50" spans="1:16" x14ac:dyDescent="0.35">
      <c r="A50" s="2" t="s">
        <v>761</v>
      </c>
      <c r="B50" s="4">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10">
        <f>INDEX(products!$A$1:$G$49,MATCH(orders!$D50,products!$A$1:$A$49,0),MATCH(orders!L$1,products!$A$1:$G$1,0))</f>
        <v>22.884999999999998</v>
      </c>
      <c r="M50" s="10">
        <f t="shared" si="0"/>
        <v>91.539999999999992</v>
      </c>
      <c r="N50" t="str">
        <f t="shared" si="1"/>
        <v>Arabica</v>
      </c>
      <c r="O50" t="str">
        <f t="shared" si="2"/>
        <v>Dark</v>
      </c>
      <c r="P50" t="str">
        <f>_xlfn.XLOOKUP(Order[[#This Row],[Customer ID]],customers!$A$1:$A$1001,customers!$I$1:$I$1001,,0)</f>
        <v>No</v>
      </c>
    </row>
    <row r="51" spans="1:16" x14ac:dyDescent="0.35">
      <c r="A51" s="2" t="s">
        <v>766</v>
      </c>
      <c r="B51" s="4">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10">
        <f>INDEX(products!$A$1:$G$49,MATCH(orders!$D51,products!$A$1:$A$49,0),MATCH(orders!L$1,products!$A$1:$G$1,0))</f>
        <v>12.95</v>
      </c>
      <c r="M51" s="10">
        <f t="shared" si="0"/>
        <v>38.849999999999994</v>
      </c>
      <c r="N51" t="str">
        <f t="shared" si="1"/>
        <v>Arabica</v>
      </c>
      <c r="O51" t="str">
        <f t="shared" si="2"/>
        <v>Light</v>
      </c>
      <c r="P51" t="str">
        <f>_xlfn.XLOOKUP(Order[[#This Row],[Customer ID]],customers!$A$1:$A$1001,customers!$I$1:$I$1001,,0)</f>
        <v>No</v>
      </c>
    </row>
    <row r="52" spans="1:16" x14ac:dyDescent="0.35">
      <c r="A52" s="2" t="s">
        <v>772</v>
      </c>
      <c r="B52" s="4">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10">
        <f>INDEX(products!$A$1:$G$49,MATCH(orders!$D52,products!$A$1:$A$49,0),MATCH(orders!L$1,products!$A$1:$G$1,0))</f>
        <v>7.77</v>
      </c>
      <c r="M52" s="10">
        <f t="shared" si="0"/>
        <v>15.54</v>
      </c>
      <c r="N52" t="str">
        <f t="shared" si="1"/>
        <v>Liberica</v>
      </c>
      <c r="O52" t="str">
        <f t="shared" si="2"/>
        <v>Dark</v>
      </c>
      <c r="P52" t="str">
        <f>_xlfn.XLOOKUP(Order[[#This Row],[Customer ID]],customers!$A$1:$A$1001,customers!$I$1:$I$1001,,0)</f>
        <v>No</v>
      </c>
    </row>
    <row r="53" spans="1:16" x14ac:dyDescent="0.35">
      <c r="A53" s="2" t="s">
        <v>778</v>
      </c>
      <c r="B53" s="4">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10">
        <f>INDEX(products!$A$1:$G$49,MATCH(orders!$D53,products!$A$1:$A$49,0),MATCH(orders!L$1,products!$A$1:$G$1,0))</f>
        <v>36.454999999999998</v>
      </c>
      <c r="M53" s="10">
        <f t="shared" si="0"/>
        <v>145.82</v>
      </c>
      <c r="N53" t="str">
        <f t="shared" si="1"/>
        <v>Liberica</v>
      </c>
      <c r="O53" t="str">
        <f t="shared" si="2"/>
        <v>Light</v>
      </c>
      <c r="P53" t="str">
        <f>_xlfn.XLOOKUP(Order[[#This Row],[Customer ID]],customers!$A$1:$A$1001,customers!$I$1:$I$1001,,0)</f>
        <v>Yes</v>
      </c>
    </row>
    <row r="54" spans="1:16" x14ac:dyDescent="0.35">
      <c r="A54" s="2" t="s">
        <v>784</v>
      </c>
      <c r="B54" s="4">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10">
        <f>INDEX(products!$A$1:$G$49,MATCH(orders!$D54,products!$A$1:$A$49,0),MATCH(orders!L$1,products!$A$1:$G$1,0))</f>
        <v>5.97</v>
      </c>
      <c r="M54" s="10">
        <f t="shared" si="0"/>
        <v>29.849999999999998</v>
      </c>
      <c r="N54" t="str">
        <f t="shared" si="1"/>
        <v>Robusta</v>
      </c>
      <c r="O54" t="str">
        <f t="shared" si="2"/>
        <v>Medium</v>
      </c>
      <c r="P54" t="str">
        <f>_xlfn.XLOOKUP(Order[[#This Row],[Customer ID]],customers!$A$1:$A$1001,customers!$I$1:$I$1001,,0)</f>
        <v>No</v>
      </c>
    </row>
    <row r="55" spans="1:16" x14ac:dyDescent="0.35">
      <c r="A55" s="2" t="s">
        <v>784</v>
      </c>
      <c r="B55" s="4">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10">
        <f>INDEX(products!$A$1:$G$49,MATCH(orders!$D55,products!$A$1:$A$49,0),MATCH(orders!L$1,products!$A$1:$G$1,0))</f>
        <v>36.454999999999998</v>
      </c>
      <c r="M55" s="10">
        <f t="shared" si="0"/>
        <v>72.91</v>
      </c>
      <c r="N55" t="str">
        <f t="shared" si="1"/>
        <v>Liberica</v>
      </c>
      <c r="O55" t="str">
        <f t="shared" si="2"/>
        <v>Light</v>
      </c>
      <c r="P55" t="str">
        <f>_xlfn.XLOOKUP(Order[[#This Row],[Customer ID]],customers!$A$1:$A$1001,customers!$I$1:$I$1001,,0)</f>
        <v>No</v>
      </c>
    </row>
    <row r="56" spans="1:16" x14ac:dyDescent="0.35">
      <c r="A56" s="2" t="s">
        <v>794</v>
      </c>
      <c r="B56" s="4">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10">
        <f>INDEX(products!$A$1:$G$49,MATCH(orders!$D56,products!$A$1:$A$49,0),MATCH(orders!L$1,products!$A$1:$G$1,0))</f>
        <v>14.55</v>
      </c>
      <c r="M56" s="10">
        <f t="shared" si="0"/>
        <v>72.75</v>
      </c>
      <c r="N56" t="str">
        <f t="shared" si="1"/>
        <v>Liberica</v>
      </c>
      <c r="O56" t="str">
        <f t="shared" si="2"/>
        <v>Medium</v>
      </c>
      <c r="P56" t="str">
        <f>_xlfn.XLOOKUP(Order[[#This Row],[Customer ID]],customers!$A$1:$A$1001,customers!$I$1:$I$1001,,0)</f>
        <v>No</v>
      </c>
    </row>
    <row r="57" spans="1:16" x14ac:dyDescent="0.35">
      <c r="A57" s="2" t="s">
        <v>800</v>
      </c>
      <c r="B57" s="4">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10">
        <f>INDEX(products!$A$1:$G$49,MATCH(orders!$D57,products!$A$1:$A$49,0),MATCH(orders!L$1,products!$A$1:$G$1,0))</f>
        <v>15.85</v>
      </c>
      <c r="M57" s="10">
        <f t="shared" si="0"/>
        <v>47.55</v>
      </c>
      <c r="N57" t="str">
        <f t="shared" si="1"/>
        <v>Liberica</v>
      </c>
      <c r="O57" t="str">
        <f t="shared" si="2"/>
        <v>Light</v>
      </c>
      <c r="P57" t="str">
        <f>_xlfn.XLOOKUP(Order[[#This Row],[Customer ID]],customers!$A$1:$A$1001,customers!$I$1:$I$1001,,0)</f>
        <v>No</v>
      </c>
    </row>
    <row r="58" spans="1:16" x14ac:dyDescent="0.35">
      <c r="A58" s="2" t="s">
        <v>805</v>
      </c>
      <c r="B58" s="4">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10">
        <f>INDEX(products!$A$1:$G$49,MATCH(orders!$D58,products!$A$1:$A$49,0),MATCH(orders!L$1,products!$A$1:$G$1,0))</f>
        <v>3.645</v>
      </c>
      <c r="M58" s="10">
        <f t="shared" si="0"/>
        <v>10.935</v>
      </c>
      <c r="N58" t="str">
        <f t="shared" si="1"/>
        <v>Excelsa</v>
      </c>
      <c r="O58" t="str">
        <f t="shared" si="2"/>
        <v>Dark</v>
      </c>
      <c r="P58" t="str">
        <f>_xlfn.XLOOKUP(Order[[#This Row],[Customer ID]],customers!$A$1:$A$1001,customers!$I$1:$I$1001,,0)</f>
        <v>Yes</v>
      </c>
    </row>
    <row r="59" spans="1:16" x14ac:dyDescent="0.35">
      <c r="A59" s="2" t="s">
        <v>811</v>
      </c>
      <c r="B59" s="4">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10">
        <f>INDEX(products!$A$1:$G$49,MATCH(orders!$D59,products!$A$1:$A$49,0),MATCH(orders!L$1,products!$A$1:$G$1,0))</f>
        <v>14.85</v>
      </c>
      <c r="M59" s="10">
        <f t="shared" si="0"/>
        <v>59.4</v>
      </c>
      <c r="N59" t="str">
        <f t="shared" si="1"/>
        <v>Excelsa</v>
      </c>
      <c r="O59" t="str">
        <f t="shared" si="2"/>
        <v>Light</v>
      </c>
      <c r="P59" t="str">
        <f>_xlfn.XLOOKUP(Order[[#This Row],[Customer ID]],customers!$A$1:$A$1001,customers!$I$1:$I$1001,,0)</f>
        <v>No</v>
      </c>
    </row>
    <row r="60" spans="1:16" x14ac:dyDescent="0.35">
      <c r="A60" s="2" t="s">
        <v>817</v>
      </c>
      <c r="B60" s="4">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10">
        <f>INDEX(products!$A$1:$G$49,MATCH(orders!$D60,products!$A$1:$A$49,0),MATCH(orders!L$1,products!$A$1:$G$1,0))</f>
        <v>29.784999999999997</v>
      </c>
      <c r="M60" s="10">
        <f t="shared" si="0"/>
        <v>89.35499999999999</v>
      </c>
      <c r="N60" t="str">
        <f t="shared" si="1"/>
        <v>Liberica</v>
      </c>
      <c r="O60" t="str">
        <f t="shared" si="2"/>
        <v>Dark</v>
      </c>
      <c r="P60" t="str">
        <f>_xlfn.XLOOKUP(Order[[#This Row],[Customer ID]],customers!$A$1:$A$1001,customers!$I$1:$I$1001,,0)</f>
        <v>Yes</v>
      </c>
    </row>
    <row r="61" spans="1:16" x14ac:dyDescent="0.35">
      <c r="A61" s="2" t="s">
        <v>822</v>
      </c>
      <c r="B61" s="4">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10">
        <f>INDEX(products!$A$1:$G$49,MATCH(orders!$D61,products!$A$1:$A$49,0),MATCH(orders!L$1,products!$A$1:$G$1,0))</f>
        <v>8.73</v>
      </c>
      <c r="M61" s="10">
        <f t="shared" si="0"/>
        <v>26.19</v>
      </c>
      <c r="N61" t="str">
        <f t="shared" si="1"/>
        <v>Liberica</v>
      </c>
      <c r="O61" t="str">
        <f t="shared" si="2"/>
        <v>Medium</v>
      </c>
      <c r="P61" t="str">
        <f>_xlfn.XLOOKUP(Order[[#This Row],[Customer ID]],customers!$A$1:$A$1001,customers!$I$1:$I$1001,,0)</f>
        <v>Yes</v>
      </c>
    </row>
    <row r="62" spans="1:16" x14ac:dyDescent="0.35">
      <c r="A62" s="2" t="s">
        <v>827</v>
      </c>
      <c r="B62" s="4">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10">
        <f>INDEX(products!$A$1:$G$49,MATCH(orders!$D62,products!$A$1:$A$49,0),MATCH(orders!L$1,products!$A$1:$G$1,0))</f>
        <v>22.884999999999998</v>
      </c>
      <c r="M62" s="10">
        <f t="shared" si="0"/>
        <v>114.42499999999998</v>
      </c>
      <c r="N62" t="str">
        <f t="shared" si="1"/>
        <v>Arabica</v>
      </c>
      <c r="O62" t="str">
        <f t="shared" si="2"/>
        <v>Dark</v>
      </c>
      <c r="P62" t="str">
        <f>_xlfn.XLOOKUP(Order[[#This Row],[Customer ID]],customers!$A$1:$A$1001,customers!$I$1:$I$1001,,0)</f>
        <v>No</v>
      </c>
    </row>
    <row r="63" spans="1:16" x14ac:dyDescent="0.35">
      <c r="A63" s="2" t="s">
        <v>833</v>
      </c>
      <c r="B63" s="4">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10">
        <f>INDEX(products!$A$1:$G$49,MATCH(orders!$D63,products!$A$1:$A$49,0),MATCH(orders!L$1,products!$A$1:$G$1,0))</f>
        <v>5.3699999999999992</v>
      </c>
      <c r="M63" s="10">
        <f t="shared" si="0"/>
        <v>26.849999999999994</v>
      </c>
      <c r="N63" t="str">
        <f t="shared" si="1"/>
        <v>Robusta</v>
      </c>
      <c r="O63" t="str">
        <f t="shared" si="2"/>
        <v>Dark</v>
      </c>
      <c r="P63" t="str">
        <f>_xlfn.XLOOKUP(Order[[#This Row],[Customer ID]],customers!$A$1:$A$1001,customers!$I$1:$I$1001,,0)</f>
        <v>Yes</v>
      </c>
    </row>
    <row r="64" spans="1:16" x14ac:dyDescent="0.35">
      <c r="A64" s="2" t="s">
        <v>838</v>
      </c>
      <c r="B64" s="4">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10">
        <f>INDEX(products!$A$1:$G$49,MATCH(orders!$D64,products!$A$1:$A$49,0),MATCH(orders!L$1,products!$A$1:$G$1,0))</f>
        <v>4.7549999999999999</v>
      </c>
      <c r="M64" s="10">
        <f t="shared" si="0"/>
        <v>23.774999999999999</v>
      </c>
      <c r="N64" t="str">
        <f t="shared" si="1"/>
        <v>Liberica</v>
      </c>
      <c r="O64" t="str">
        <f t="shared" si="2"/>
        <v>Light</v>
      </c>
      <c r="P64" t="str">
        <f>_xlfn.XLOOKUP(Order[[#This Row],[Customer ID]],customers!$A$1:$A$1001,customers!$I$1:$I$1001,,0)</f>
        <v>Yes</v>
      </c>
    </row>
    <row r="65" spans="1:16" x14ac:dyDescent="0.35">
      <c r="A65" s="2" t="s">
        <v>843</v>
      </c>
      <c r="B65" s="4">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10">
        <f>INDEX(products!$A$1:$G$49,MATCH(orders!$D65,products!$A$1:$A$49,0),MATCH(orders!L$1,products!$A$1:$G$1,0))</f>
        <v>6.75</v>
      </c>
      <c r="M65" s="10">
        <f t="shared" si="0"/>
        <v>6.75</v>
      </c>
      <c r="N65" t="str">
        <f t="shared" si="1"/>
        <v>Arabica</v>
      </c>
      <c r="O65" t="str">
        <f t="shared" si="2"/>
        <v>Medium</v>
      </c>
      <c r="P65" t="str">
        <f>_xlfn.XLOOKUP(Order[[#This Row],[Customer ID]],customers!$A$1:$A$1001,customers!$I$1:$I$1001,,0)</f>
        <v>No</v>
      </c>
    </row>
    <row r="66" spans="1:16" x14ac:dyDescent="0.35">
      <c r="A66" s="2" t="s">
        <v>849</v>
      </c>
      <c r="B66" s="4">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10">
        <f>INDEX(products!$A$1:$G$49,MATCH(orders!$D66,products!$A$1:$A$49,0),MATCH(orders!L$1,products!$A$1:$G$1,0))</f>
        <v>5.97</v>
      </c>
      <c r="M66" s="10">
        <f t="shared" si="0"/>
        <v>35.82</v>
      </c>
      <c r="N66" t="str">
        <f t="shared" si="1"/>
        <v>Robusta</v>
      </c>
      <c r="O66" t="str">
        <f t="shared" si="2"/>
        <v>Medium</v>
      </c>
      <c r="P66" t="str">
        <f>_xlfn.XLOOKUP(Order[[#This Row],[Customer ID]],customers!$A$1:$A$1001,customers!$I$1:$I$1001,,0)</f>
        <v>Yes</v>
      </c>
    </row>
    <row r="67" spans="1:16" x14ac:dyDescent="0.35">
      <c r="A67" s="2" t="s">
        <v>854</v>
      </c>
      <c r="B67" s="4">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10">
        <f>INDEX(products!$A$1:$G$49,MATCH(orders!$D67,products!$A$1:$A$49,0),MATCH(orders!L$1,products!$A$1:$G$1,0))</f>
        <v>20.584999999999997</v>
      </c>
      <c r="M67" s="10">
        <f t="shared" ref="M67:M130" si="3">L67*E67</f>
        <v>82.339999999999989</v>
      </c>
      <c r="N67" t="str">
        <f t="shared" ref="N67:N130" si="4">IF(I67="Rob","Robusta",IF(I67="Exc","Excelsa",IF(I67="Ara","Arabica",IF(I67="Lib","Liberica",""))))</f>
        <v>Robusta</v>
      </c>
      <c r="O67" t="str">
        <f t="shared" ref="O67:O130" si="5">IF(J67="M","Medium",IF(J67="L","Light",IF(J67="D","Dark","")))</f>
        <v>Dark</v>
      </c>
      <c r="P67" t="str">
        <f>_xlfn.XLOOKUP(Order[[#This Row],[Customer ID]],customers!$A$1:$A$1001,customers!$I$1:$I$1001,,0)</f>
        <v>Yes</v>
      </c>
    </row>
    <row r="68" spans="1:16" x14ac:dyDescent="0.35">
      <c r="A68" s="2" t="s">
        <v>860</v>
      </c>
      <c r="B68" s="4">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10">
        <f>INDEX(products!$A$1:$G$49,MATCH(orders!$D68,products!$A$1:$A$49,0),MATCH(orders!L$1,products!$A$1:$G$1,0))</f>
        <v>7.169999999999999</v>
      </c>
      <c r="M68" s="10">
        <f t="shared" si="3"/>
        <v>7.169999999999999</v>
      </c>
      <c r="N68" t="str">
        <f t="shared" si="4"/>
        <v>Robusta</v>
      </c>
      <c r="O68" t="str">
        <f t="shared" si="5"/>
        <v>Light</v>
      </c>
      <c r="P68" t="str">
        <f>_xlfn.XLOOKUP(Order[[#This Row],[Customer ID]],customers!$A$1:$A$1001,customers!$I$1:$I$1001,,0)</f>
        <v>Yes</v>
      </c>
    </row>
    <row r="69" spans="1:16" x14ac:dyDescent="0.35">
      <c r="A69" s="2" t="s">
        <v>866</v>
      </c>
      <c r="B69" s="4">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10">
        <f>INDEX(products!$A$1:$G$49,MATCH(orders!$D69,products!$A$1:$A$49,0),MATCH(orders!L$1,products!$A$1:$G$1,0))</f>
        <v>4.7549999999999999</v>
      </c>
      <c r="M69" s="10">
        <f t="shared" si="3"/>
        <v>9.51</v>
      </c>
      <c r="N69" t="str">
        <f t="shared" si="4"/>
        <v>Liberica</v>
      </c>
      <c r="O69" t="str">
        <f t="shared" si="5"/>
        <v>Light</v>
      </c>
      <c r="P69" t="str">
        <f>_xlfn.XLOOKUP(Order[[#This Row],[Customer ID]],customers!$A$1:$A$1001,customers!$I$1:$I$1001,,0)</f>
        <v>No</v>
      </c>
    </row>
    <row r="70" spans="1:16" x14ac:dyDescent="0.35">
      <c r="A70" s="2" t="s">
        <v>872</v>
      </c>
      <c r="B70" s="4">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10">
        <f>INDEX(products!$A$1:$G$49,MATCH(orders!$D70,products!$A$1:$A$49,0),MATCH(orders!L$1,products!$A$1:$G$1,0))</f>
        <v>2.9849999999999999</v>
      </c>
      <c r="M70" s="10">
        <f t="shared" si="3"/>
        <v>2.9849999999999999</v>
      </c>
      <c r="N70" t="str">
        <f t="shared" si="4"/>
        <v>Robusta</v>
      </c>
      <c r="O70" t="str">
        <f t="shared" si="5"/>
        <v>Medium</v>
      </c>
      <c r="P70" t="str">
        <f>_xlfn.XLOOKUP(Order[[#This Row],[Customer ID]],customers!$A$1:$A$1001,customers!$I$1:$I$1001,,0)</f>
        <v>No</v>
      </c>
    </row>
    <row r="71" spans="1:16" x14ac:dyDescent="0.35">
      <c r="A71" s="2" t="s">
        <v>878</v>
      </c>
      <c r="B71" s="4">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10">
        <f>INDEX(products!$A$1:$G$49,MATCH(orders!$D71,products!$A$1:$A$49,0),MATCH(orders!L$1,products!$A$1:$G$1,0))</f>
        <v>9.9499999999999993</v>
      </c>
      <c r="M71" s="10">
        <f t="shared" si="3"/>
        <v>59.699999999999996</v>
      </c>
      <c r="N71" t="str">
        <f t="shared" si="4"/>
        <v>Robusta</v>
      </c>
      <c r="O71" t="str">
        <f t="shared" si="5"/>
        <v>Medium</v>
      </c>
      <c r="P71" t="str">
        <f>_xlfn.XLOOKUP(Order[[#This Row],[Customer ID]],customers!$A$1:$A$1001,customers!$I$1:$I$1001,,0)</f>
        <v>Yes</v>
      </c>
    </row>
    <row r="72" spans="1:16" x14ac:dyDescent="0.35">
      <c r="A72" s="2" t="s">
        <v>885</v>
      </c>
      <c r="B72" s="4">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10">
        <f>INDEX(products!$A$1:$G$49,MATCH(orders!$D72,products!$A$1:$A$49,0),MATCH(orders!L$1,products!$A$1:$G$1,0))</f>
        <v>34.154999999999994</v>
      </c>
      <c r="M72" s="10">
        <f t="shared" si="3"/>
        <v>136.61999999999998</v>
      </c>
      <c r="N72" t="str">
        <f t="shared" si="4"/>
        <v>Excelsa</v>
      </c>
      <c r="O72" t="str">
        <f t="shared" si="5"/>
        <v>Light</v>
      </c>
      <c r="P72" t="str">
        <f>_xlfn.XLOOKUP(Order[[#This Row],[Customer ID]],customers!$A$1:$A$1001,customers!$I$1:$I$1001,,0)</f>
        <v>No</v>
      </c>
    </row>
    <row r="73" spans="1:16" x14ac:dyDescent="0.35">
      <c r="A73" s="2" t="s">
        <v>891</v>
      </c>
      <c r="B73" s="4">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10">
        <f>INDEX(products!$A$1:$G$49,MATCH(orders!$D73,products!$A$1:$A$49,0),MATCH(orders!L$1,products!$A$1:$G$1,0))</f>
        <v>4.7549999999999999</v>
      </c>
      <c r="M73" s="10">
        <f t="shared" si="3"/>
        <v>9.51</v>
      </c>
      <c r="N73" t="str">
        <f t="shared" si="4"/>
        <v>Liberica</v>
      </c>
      <c r="O73" t="str">
        <f t="shared" si="5"/>
        <v>Light</v>
      </c>
      <c r="P73" t="str">
        <f>_xlfn.XLOOKUP(Order[[#This Row],[Customer ID]],customers!$A$1:$A$1001,customers!$I$1:$I$1001,,0)</f>
        <v>No</v>
      </c>
    </row>
    <row r="74" spans="1:16" x14ac:dyDescent="0.35">
      <c r="A74" s="2" t="s">
        <v>897</v>
      </c>
      <c r="B74" s="4">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10">
        <f>INDEX(products!$A$1:$G$49,MATCH(orders!$D74,products!$A$1:$A$49,0),MATCH(orders!L$1,products!$A$1:$G$1,0))</f>
        <v>25.874999999999996</v>
      </c>
      <c r="M74" s="10">
        <f t="shared" si="3"/>
        <v>77.624999999999986</v>
      </c>
      <c r="N74" t="str">
        <f t="shared" si="4"/>
        <v>Arabica</v>
      </c>
      <c r="O74" t="str">
        <f t="shared" si="5"/>
        <v>Medium</v>
      </c>
      <c r="P74" t="str">
        <f>_xlfn.XLOOKUP(Order[[#This Row],[Customer ID]],customers!$A$1:$A$1001,customers!$I$1:$I$1001,,0)</f>
        <v>No</v>
      </c>
    </row>
    <row r="75" spans="1:16" x14ac:dyDescent="0.35">
      <c r="A75" s="2" t="s">
        <v>902</v>
      </c>
      <c r="B75" s="4">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10">
        <f>INDEX(products!$A$1:$G$49,MATCH(orders!$D75,products!$A$1:$A$49,0),MATCH(orders!L$1,products!$A$1:$G$1,0))</f>
        <v>4.3650000000000002</v>
      </c>
      <c r="M75" s="10">
        <f t="shared" si="3"/>
        <v>21.825000000000003</v>
      </c>
      <c r="N75" t="str">
        <f t="shared" si="4"/>
        <v>Liberica</v>
      </c>
      <c r="O75" t="str">
        <f t="shared" si="5"/>
        <v>Medium</v>
      </c>
      <c r="P75" t="str">
        <f>_xlfn.XLOOKUP(Order[[#This Row],[Customer ID]],customers!$A$1:$A$1001,customers!$I$1:$I$1001,,0)</f>
        <v>Yes</v>
      </c>
    </row>
    <row r="76" spans="1:16" x14ac:dyDescent="0.35">
      <c r="A76" s="2" t="s">
        <v>907</v>
      </c>
      <c r="B76" s="4">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10">
        <f>INDEX(products!$A$1:$G$49,MATCH(orders!$D76,products!$A$1:$A$49,0),MATCH(orders!L$1,products!$A$1:$G$1,0))</f>
        <v>8.91</v>
      </c>
      <c r="M76" s="10">
        <f t="shared" si="3"/>
        <v>17.82</v>
      </c>
      <c r="N76" t="str">
        <f t="shared" si="4"/>
        <v>Excelsa</v>
      </c>
      <c r="O76" t="str">
        <f t="shared" si="5"/>
        <v>Light</v>
      </c>
      <c r="P76" t="str">
        <f>_xlfn.XLOOKUP(Order[[#This Row],[Customer ID]],customers!$A$1:$A$1001,customers!$I$1:$I$1001,,0)</f>
        <v>Yes</v>
      </c>
    </row>
    <row r="77" spans="1:16" x14ac:dyDescent="0.35">
      <c r="A77" s="2" t="s">
        <v>913</v>
      </c>
      <c r="B77" s="4">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10">
        <f>INDEX(products!$A$1:$G$49,MATCH(orders!$D77,products!$A$1:$A$49,0),MATCH(orders!L$1,products!$A$1:$G$1,0))</f>
        <v>8.9499999999999993</v>
      </c>
      <c r="M77" s="10">
        <f t="shared" si="3"/>
        <v>53.699999999999996</v>
      </c>
      <c r="N77" t="str">
        <f t="shared" si="4"/>
        <v>Robusta</v>
      </c>
      <c r="O77" t="str">
        <f t="shared" si="5"/>
        <v>Dark</v>
      </c>
      <c r="P77" t="str">
        <f>_xlfn.XLOOKUP(Order[[#This Row],[Customer ID]],customers!$A$1:$A$1001,customers!$I$1:$I$1001,,0)</f>
        <v>Yes</v>
      </c>
    </row>
    <row r="78" spans="1:16" x14ac:dyDescent="0.35">
      <c r="A78" s="2" t="s">
        <v>919</v>
      </c>
      <c r="B78" s="4">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10">
        <f>INDEX(products!$A$1:$G$49,MATCH(orders!$D78,products!$A$1:$A$49,0),MATCH(orders!L$1,products!$A$1:$G$1,0))</f>
        <v>3.5849999999999995</v>
      </c>
      <c r="M78" s="10">
        <f t="shared" si="3"/>
        <v>3.5849999999999995</v>
      </c>
      <c r="N78" t="str">
        <f t="shared" si="4"/>
        <v>Robusta</v>
      </c>
      <c r="O78" t="str">
        <f t="shared" si="5"/>
        <v>Light</v>
      </c>
      <c r="P78" t="str">
        <f>_xlfn.XLOOKUP(Order[[#This Row],[Customer ID]],customers!$A$1:$A$1001,customers!$I$1:$I$1001,,0)</f>
        <v>Yes</v>
      </c>
    </row>
    <row r="79" spans="1:16" x14ac:dyDescent="0.35">
      <c r="A79" s="2" t="s">
        <v>924</v>
      </c>
      <c r="B79" s="4">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10">
        <f>INDEX(products!$A$1:$G$49,MATCH(orders!$D79,products!$A$1:$A$49,0),MATCH(orders!L$1,products!$A$1:$G$1,0))</f>
        <v>3.645</v>
      </c>
      <c r="M79" s="10">
        <f t="shared" si="3"/>
        <v>7.29</v>
      </c>
      <c r="N79" t="str">
        <f t="shared" si="4"/>
        <v>Excelsa</v>
      </c>
      <c r="O79" t="str">
        <f t="shared" si="5"/>
        <v>Dark</v>
      </c>
      <c r="P79" t="str">
        <f>_xlfn.XLOOKUP(Order[[#This Row],[Customer ID]],customers!$A$1:$A$1001,customers!$I$1:$I$1001,,0)</f>
        <v>No</v>
      </c>
    </row>
    <row r="80" spans="1:16" x14ac:dyDescent="0.35">
      <c r="A80" s="2" t="s">
        <v>930</v>
      </c>
      <c r="B80" s="4">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10">
        <f>INDEX(products!$A$1:$G$49,MATCH(orders!$D80,products!$A$1:$A$49,0),MATCH(orders!L$1,products!$A$1:$G$1,0))</f>
        <v>6.75</v>
      </c>
      <c r="M80" s="10">
        <f t="shared" si="3"/>
        <v>40.5</v>
      </c>
      <c r="N80" t="str">
        <f t="shared" si="4"/>
        <v>Arabica</v>
      </c>
      <c r="O80" t="str">
        <f t="shared" si="5"/>
        <v>Medium</v>
      </c>
      <c r="P80" t="str">
        <f>_xlfn.XLOOKUP(Order[[#This Row],[Customer ID]],customers!$A$1:$A$1001,customers!$I$1:$I$1001,,0)</f>
        <v>Yes</v>
      </c>
    </row>
    <row r="81" spans="1:16" x14ac:dyDescent="0.35">
      <c r="A81" s="2" t="s">
        <v>936</v>
      </c>
      <c r="B81" s="4">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10">
        <f>INDEX(products!$A$1:$G$49,MATCH(orders!$D81,products!$A$1:$A$49,0),MATCH(orders!L$1,products!$A$1:$G$1,0))</f>
        <v>11.95</v>
      </c>
      <c r="M81" s="10">
        <f t="shared" si="3"/>
        <v>47.8</v>
      </c>
      <c r="N81" t="str">
        <f t="shared" si="4"/>
        <v>Robusta</v>
      </c>
      <c r="O81" t="str">
        <f t="shared" si="5"/>
        <v>Light</v>
      </c>
      <c r="P81" t="str">
        <f>_xlfn.XLOOKUP(Order[[#This Row],[Customer ID]],customers!$A$1:$A$1001,customers!$I$1:$I$1001,,0)</f>
        <v>No</v>
      </c>
    </row>
    <row r="82" spans="1:16" x14ac:dyDescent="0.35">
      <c r="A82" s="2" t="s">
        <v>942</v>
      </c>
      <c r="B82" s="4">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10">
        <f>INDEX(products!$A$1:$G$49,MATCH(orders!$D82,products!$A$1:$A$49,0),MATCH(orders!L$1,products!$A$1:$G$1,0))</f>
        <v>7.77</v>
      </c>
      <c r="M82" s="10">
        <f t="shared" si="3"/>
        <v>38.849999999999994</v>
      </c>
      <c r="N82" t="str">
        <f t="shared" si="4"/>
        <v>Arabica</v>
      </c>
      <c r="O82" t="str">
        <f t="shared" si="5"/>
        <v>Light</v>
      </c>
      <c r="P82" t="str">
        <f>_xlfn.XLOOKUP(Order[[#This Row],[Customer ID]],customers!$A$1:$A$1001,customers!$I$1:$I$1001,,0)</f>
        <v>Yes</v>
      </c>
    </row>
    <row r="83" spans="1:16" x14ac:dyDescent="0.35">
      <c r="A83" s="2" t="s">
        <v>948</v>
      </c>
      <c r="B83" s="4">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10">
        <f>INDEX(products!$A$1:$G$49,MATCH(orders!$D83,products!$A$1:$A$49,0),MATCH(orders!L$1,products!$A$1:$G$1,0))</f>
        <v>36.454999999999998</v>
      </c>
      <c r="M83" s="10">
        <f t="shared" si="3"/>
        <v>109.36499999999999</v>
      </c>
      <c r="N83" t="str">
        <f t="shared" si="4"/>
        <v>Liberica</v>
      </c>
      <c r="O83" t="str">
        <f t="shared" si="5"/>
        <v>Light</v>
      </c>
      <c r="P83" t="str">
        <f>_xlfn.XLOOKUP(Order[[#This Row],[Customer ID]],customers!$A$1:$A$1001,customers!$I$1:$I$1001,,0)</f>
        <v>Yes</v>
      </c>
    </row>
    <row r="84" spans="1:16" x14ac:dyDescent="0.35">
      <c r="A84" s="2" t="s">
        <v>954</v>
      </c>
      <c r="B84" s="4">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10">
        <f>INDEX(products!$A$1:$G$49,MATCH(orders!$D84,products!$A$1:$A$49,0),MATCH(orders!L$1,products!$A$1:$G$1,0))</f>
        <v>33.464999999999996</v>
      </c>
      <c r="M84" s="10">
        <f t="shared" si="3"/>
        <v>100.39499999999998</v>
      </c>
      <c r="N84" t="str">
        <f t="shared" si="4"/>
        <v>Liberica</v>
      </c>
      <c r="O84" t="str">
        <f t="shared" si="5"/>
        <v>Medium</v>
      </c>
      <c r="P84" t="str">
        <f>_xlfn.XLOOKUP(Order[[#This Row],[Customer ID]],customers!$A$1:$A$1001,customers!$I$1:$I$1001,,0)</f>
        <v>Yes</v>
      </c>
    </row>
    <row r="85" spans="1:16" x14ac:dyDescent="0.35">
      <c r="A85" s="2" t="s">
        <v>960</v>
      </c>
      <c r="B85" s="4">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10">
        <f>INDEX(products!$A$1:$G$49,MATCH(orders!$D85,products!$A$1:$A$49,0),MATCH(orders!L$1,products!$A$1:$G$1,0))</f>
        <v>20.584999999999997</v>
      </c>
      <c r="M85" s="10">
        <f t="shared" si="3"/>
        <v>82.339999999999989</v>
      </c>
      <c r="N85" t="str">
        <f t="shared" si="4"/>
        <v>Robusta</v>
      </c>
      <c r="O85" t="str">
        <f t="shared" si="5"/>
        <v>Dark</v>
      </c>
      <c r="P85" t="str">
        <f>_xlfn.XLOOKUP(Order[[#This Row],[Customer ID]],customers!$A$1:$A$1001,customers!$I$1:$I$1001,,0)</f>
        <v>Yes</v>
      </c>
    </row>
    <row r="86" spans="1:16" x14ac:dyDescent="0.35">
      <c r="A86" s="2" t="s">
        <v>965</v>
      </c>
      <c r="B86" s="4">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10">
        <f>INDEX(products!$A$1:$G$49,MATCH(orders!$D86,products!$A$1:$A$49,0),MATCH(orders!L$1,products!$A$1:$G$1,0))</f>
        <v>9.51</v>
      </c>
      <c r="M86" s="10">
        <f t="shared" si="3"/>
        <v>9.51</v>
      </c>
      <c r="N86" t="str">
        <f t="shared" si="4"/>
        <v>Liberica</v>
      </c>
      <c r="O86" t="str">
        <f t="shared" si="5"/>
        <v>Light</v>
      </c>
      <c r="P86" t="str">
        <f>_xlfn.XLOOKUP(Order[[#This Row],[Customer ID]],customers!$A$1:$A$1001,customers!$I$1:$I$1001,,0)</f>
        <v>No</v>
      </c>
    </row>
    <row r="87" spans="1:16" x14ac:dyDescent="0.35">
      <c r="A87" s="2" t="s">
        <v>971</v>
      </c>
      <c r="B87" s="4">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10">
        <f>INDEX(products!$A$1:$G$49,MATCH(orders!$D87,products!$A$1:$A$49,0),MATCH(orders!L$1,products!$A$1:$G$1,0))</f>
        <v>29.784999999999997</v>
      </c>
      <c r="M87" s="10">
        <f t="shared" si="3"/>
        <v>89.35499999999999</v>
      </c>
      <c r="N87" t="str">
        <f t="shared" si="4"/>
        <v>Arabica</v>
      </c>
      <c r="O87" t="str">
        <f t="shared" si="5"/>
        <v>Light</v>
      </c>
      <c r="P87" t="str">
        <f>_xlfn.XLOOKUP(Order[[#This Row],[Customer ID]],customers!$A$1:$A$1001,customers!$I$1:$I$1001,,0)</f>
        <v>No</v>
      </c>
    </row>
    <row r="88" spans="1:16" x14ac:dyDescent="0.35">
      <c r="A88" s="2" t="s">
        <v>971</v>
      </c>
      <c r="B88" s="4">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10">
        <f>INDEX(products!$A$1:$G$49,MATCH(orders!$D88,products!$A$1:$A$49,0),MATCH(orders!L$1,products!$A$1:$G$1,0))</f>
        <v>2.9849999999999999</v>
      </c>
      <c r="M88" s="10">
        <f t="shared" si="3"/>
        <v>11.94</v>
      </c>
      <c r="N88" t="str">
        <f t="shared" si="4"/>
        <v>Arabica</v>
      </c>
      <c r="O88" t="str">
        <f t="shared" si="5"/>
        <v>Dark</v>
      </c>
      <c r="P88" t="str">
        <f>_xlfn.XLOOKUP(Order[[#This Row],[Customer ID]],customers!$A$1:$A$1001,customers!$I$1:$I$1001,,0)</f>
        <v>No</v>
      </c>
    </row>
    <row r="89" spans="1:16" x14ac:dyDescent="0.35">
      <c r="A89" s="2" t="s">
        <v>980</v>
      </c>
      <c r="B89" s="4">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10">
        <f>INDEX(products!$A$1:$G$49,MATCH(orders!$D89,products!$A$1:$A$49,0),MATCH(orders!L$1,products!$A$1:$G$1,0))</f>
        <v>11.25</v>
      </c>
      <c r="M89" s="10">
        <f t="shared" si="3"/>
        <v>33.75</v>
      </c>
      <c r="N89" t="str">
        <f t="shared" si="4"/>
        <v>Arabica</v>
      </c>
      <c r="O89" t="str">
        <f t="shared" si="5"/>
        <v>Medium</v>
      </c>
      <c r="P89" t="str">
        <f>_xlfn.XLOOKUP(Order[[#This Row],[Customer ID]],customers!$A$1:$A$1001,customers!$I$1:$I$1001,,0)</f>
        <v>No</v>
      </c>
    </row>
    <row r="90" spans="1:16" x14ac:dyDescent="0.35">
      <c r="A90" s="2" t="s">
        <v>985</v>
      </c>
      <c r="B90" s="4">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10">
        <f>INDEX(products!$A$1:$G$49,MATCH(orders!$D90,products!$A$1:$A$49,0),MATCH(orders!L$1,products!$A$1:$G$1,0))</f>
        <v>11.95</v>
      </c>
      <c r="M90" s="10">
        <f t="shared" si="3"/>
        <v>35.849999999999994</v>
      </c>
      <c r="N90" t="str">
        <f t="shared" si="4"/>
        <v>Robusta</v>
      </c>
      <c r="O90" t="str">
        <f t="shared" si="5"/>
        <v>Light</v>
      </c>
      <c r="P90" t="str">
        <f>_xlfn.XLOOKUP(Order[[#This Row],[Customer ID]],customers!$A$1:$A$1001,customers!$I$1:$I$1001,,0)</f>
        <v>No</v>
      </c>
    </row>
    <row r="91" spans="1:16" x14ac:dyDescent="0.35">
      <c r="A91" s="2" t="s">
        <v>990</v>
      </c>
      <c r="B91" s="4">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10">
        <f>INDEX(products!$A$1:$G$49,MATCH(orders!$D91,products!$A$1:$A$49,0),MATCH(orders!L$1,products!$A$1:$G$1,0))</f>
        <v>12.95</v>
      </c>
      <c r="M91" s="10">
        <f t="shared" si="3"/>
        <v>77.699999999999989</v>
      </c>
      <c r="N91" t="str">
        <f t="shared" si="4"/>
        <v>Arabica</v>
      </c>
      <c r="O91" t="str">
        <f t="shared" si="5"/>
        <v>Light</v>
      </c>
      <c r="P91" t="str">
        <f>_xlfn.XLOOKUP(Order[[#This Row],[Customer ID]],customers!$A$1:$A$1001,customers!$I$1:$I$1001,,0)</f>
        <v>No</v>
      </c>
    </row>
    <row r="92" spans="1:16" x14ac:dyDescent="0.35">
      <c r="A92" s="2" t="s">
        <v>996</v>
      </c>
      <c r="B92" s="4">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10">
        <f>INDEX(products!$A$1:$G$49,MATCH(orders!$D92,products!$A$1:$A$49,0),MATCH(orders!L$1,products!$A$1:$G$1,0))</f>
        <v>12.95</v>
      </c>
      <c r="M92" s="10">
        <f t="shared" si="3"/>
        <v>51.8</v>
      </c>
      <c r="N92" t="str">
        <f t="shared" si="4"/>
        <v>Arabica</v>
      </c>
      <c r="O92" t="str">
        <f t="shared" si="5"/>
        <v>Light</v>
      </c>
      <c r="P92" t="str">
        <f>_xlfn.XLOOKUP(Order[[#This Row],[Customer ID]],customers!$A$1:$A$1001,customers!$I$1:$I$1001,,0)</f>
        <v>Yes</v>
      </c>
    </row>
    <row r="93" spans="1:16" x14ac:dyDescent="0.35">
      <c r="A93" s="2" t="s">
        <v>1001</v>
      </c>
      <c r="B93" s="4">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10">
        <f>INDEX(products!$A$1:$G$49,MATCH(orders!$D93,products!$A$1:$A$49,0),MATCH(orders!L$1,products!$A$1:$G$1,0))</f>
        <v>25.874999999999996</v>
      </c>
      <c r="M93" s="10">
        <f t="shared" si="3"/>
        <v>103.49999999999999</v>
      </c>
      <c r="N93" t="str">
        <f t="shared" si="4"/>
        <v>Arabica</v>
      </c>
      <c r="O93" t="str">
        <f t="shared" si="5"/>
        <v>Medium</v>
      </c>
      <c r="P93" t="str">
        <f>_xlfn.XLOOKUP(Order[[#This Row],[Customer ID]],customers!$A$1:$A$1001,customers!$I$1:$I$1001,,0)</f>
        <v>No</v>
      </c>
    </row>
    <row r="94" spans="1:16" x14ac:dyDescent="0.35">
      <c r="A94" s="2" t="s">
        <v>1007</v>
      </c>
      <c r="B94" s="4">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10">
        <f>INDEX(products!$A$1:$G$49,MATCH(orders!$D94,products!$A$1:$A$49,0),MATCH(orders!L$1,products!$A$1:$G$1,0))</f>
        <v>14.85</v>
      </c>
      <c r="M94" s="10">
        <f t="shared" si="3"/>
        <v>44.55</v>
      </c>
      <c r="N94" t="str">
        <f t="shared" si="4"/>
        <v>Excelsa</v>
      </c>
      <c r="O94" t="str">
        <f t="shared" si="5"/>
        <v>Light</v>
      </c>
      <c r="P94" t="str">
        <f>_xlfn.XLOOKUP(Order[[#This Row],[Customer ID]],customers!$A$1:$A$1001,customers!$I$1:$I$1001,,0)</f>
        <v>Yes</v>
      </c>
    </row>
    <row r="95" spans="1:16" x14ac:dyDescent="0.35">
      <c r="A95" s="2" t="s">
        <v>1012</v>
      </c>
      <c r="B95" s="4">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10">
        <f>INDEX(products!$A$1:$G$49,MATCH(orders!$D95,products!$A$1:$A$49,0),MATCH(orders!L$1,products!$A$1:$G$1,0))</f>
        <v>8.91</v>
      </c>
      <c r="M95" s="10">
        <f t="shared" si="3"/>
        <v>35.64</v>
      </c>
      <c r="N95" t="str">
        <f t="shared" si="4"/>
        <v>Excelsa</v>
      </c>
      <c r="O95" t="str">
        <f t="shared" si="5"/>
        <v>Light</v>
      </c>
      <c r="P95" t="str">
        <f>_xlfn.XLOOKUP(Order[[#This Row],[Customer ID]],customers!$A$1:$A$1001,customers!$I$1:$I$1001,,0)</f>
        <v>Yes</v>
      </c>
    </row>
    <row r="96" spans="1:16" x14ac:dyDescent="0.35">
      <c r="A96" s="2" t="s">
        <v>1018</v>
      </c>
      <c r="B96" s="4">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10">
        <f>INDEX(products!$A$1:$G$49,MATCH(orders!$D96,products!$A$1:$A$49,0),MATCH(orders!L$1,products!$A$1:$G$1,0))</f>
        <v>2.9849999999999999</v>
      </c>
      <c r="M96" s="10">
        <f t="shared" si="3"/>
        <v>17.91</v>
      </c>
      <c r="N96" t="str">
        <f t="shared" si="4"/>
        <v>Arabica</v>
      </c>
      <c r="O96" t="str">
        <f t="shared" si="5"/>
        <v>Dark</v>
      </c>
      <c r="P96" t="str">
        <f>_xlfn.XLOOKUP(Order[[#This Row],[Customer ID]],customers!$A$1:$A$1001,customers!$I$1:$I$1001,,0)</f>
        <v>Yes</v>
      </c>
    </row>
    <row r="97" spans="1:16" x14ac:dyDescent="0.35">
      <c r="A97" s="2" t="s">
        <v>1022</v>
      </c>
      <c r="B97" s="4">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10">
        <f>INDEX(products!$A$1:$G$49,MATCH(orders!$D97,products!$A$1:$A$49,0),MATCH(orders!L$1,products!$A$1:$G$1,0))</f>
        <v>25.874999999999996</v>
      </c>
      <c r="M97" s="10">
        <f t="shared" si="3"/>
        <v>155.24999999999997</v>
      </c>
      <c r="N97" t="str">
        <f t="shared" si="4"/>
        <v>Arabica</v>
      </c>
      <c r="O97" t="str">
        <f t="shared" si="5"/>
        <v>Medium</v>
      </c>
      <c r="P97" t="str">
        <f>_xlfn.XLOOKUP(Order[[#This Row],[Customer ID]],customers!$A$1:$A$1001,customers!$I$1:$I$1001,,0)</f>
        <v>No</v>
      </c>
    </row>
    <row r="98" spans="1:16" x14ac:dyDescent="0.35">
      <c r="A98" s="2" t="s">
        <v>1027</v>
      </c>
      <c r="B98" s="4">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10">
        <f>INDEX(products!$A$1:$G$49,MATCH(orders!$D98,products!$A$1:$A$49,0),MATCH(orders!L$1,products!$A$1:$G$1,0))</f>
        <v>2.9849999999999999</v>
      </c>
      <c r="M98" s="10">
        <f t="shared" si="3"/>
        <v>5.97</v>
      </c>
      <c r="N98" t="str">
        <f t="shared" si="4"/>
        <v>Arabica</v>
      </c>
      <c r="O98" t="str">
        <f t="shared" si="5"/>
        <v>Dark</v>
      </c>
      <c r="P98" t="str">
        <f>_xlfn.XLOOKUP(Order[[#This Row],[Customer ID]],customers!$A$1:$A$1001,customers!$I$1:$I$1001,,0)</f>
        <v>No</v>
      </c>
    </row>
    <row r="99" spans="1:16" x14ac:dyDescent="0.35">
      <c r="A99" s="2" t="s">
        <v>1032</v>
      </c>
      <c r="B99" s="4">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10">
        <f>INDEX(products!$A$1:$G$49,MATCH(orders!$D99,products!$A$1:$A$49,0),MATCH(orders!L$1,products!$A$1:$G$1,0))</f>
        <v>6.75</v>
      </c>
      <c r="M99" s="10">
        <f t="shared" si="3"/>
        <v>13.5</v>
      </c>
      <c r="N99" t="str">
        <f t="shared" si="4"/>
        <v>Arabica</v>
      </c>
      <c r="O99" t="str">
        <f t="shared" si="5"/>
        <v>Medium</v>
      </c>
      <c r="P99" t="str">
        <f>_xlfn.XLOOKUP(Order[[#This Row],[Customer ID]],customers!$A$1:$A$1001,customers!$I$1:$I$1001,,0)</f>
        <v>No</v>
      </c>
    </row>
    <row r="100" spans="1:16" x14ac:dyDescent="0.35">
      <c r="A100" s="2" t="s">
        <v>1038</v>
      </c>
      <c r="B100" s="4">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10">
        <f>INDEX(products!$A$1:$G$49,MATCH(orders!$D100,products!$A$1:$A$49,0),MATCH(orders!L$1,products!$A$1:$G$1,0))</f>
        <v>2.9849999999999999</v>
      </c>
      <c r="M100" s="10">
        <f t="shared" si="3"/>
        <v>2.9849999999999999</v>
      </c>
      <c r="N100" t="str">
        <f t="shared" si="4"/>
        <v>Arabica</v>
      </c>
      <c r="O100" t="str">
        <f t="shared" si="5"/>
        <v>Dark</v>
      </c>
      <c r="P100" t="str">
        <f>_xlfn.XLOOKUP(Order[[#This Row],[Customer ID]],customers!$A$1:$A$1001,customers!$I$1:$I$1001,,0)</f>
        <v>No</v>
      </c>
    </row>
    <row r="101" spans="1:16" x14ac:dyDescent="0.35">
      <c r="A101" s="2" t="s">
        <v>1043</v>
      </c>
      <c r="B101" s="4">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10">
        <f>INDEX(products!$A$1:$G$49,MATCH(orders!$D101,products!$A$1:$A$49,0),MATCH(orders!L$1,products!$A$1:$G$1,0))</f>
        <v>4.3650000000000002</v>
      </c>
      <c r="M101" s="10">
        <f t="shared" si="3"/>
        <v>13.095000000000001</v>
      </c>
      <c r="N101" t="str">
        <f t="shared" si="4"/>
        <v>Liberica</v>
      </c>
      <c r="O101" t="str">
        <f t="shared" si="5"/>
        <v>Medium</v>
      </c>
      <c r="P101" t="str">
        <f>_xlfn.XLOOKUP(Order[[#This Row],[Customer ID]],customers!$A$1:$A$1001,customers!$I$1:$I$1001,,0)</f>
        <v>Yes</v>
      </c>
    </row>
    <row r="102" spans="1:16" x14ac:dyDescent="0.35">
      <c r="A102" s="2" t="s">
        <v>1048</v>
      </c>
      <c r="B102" s="4">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10">
        <f>INDEX(products!$A$1:$G$49,MATCH(orders!$D102,products!$A$1:$A$49,0),MATCH(orders!L$1,products!$A$1:$G$1,0))</f>
        <v>3.8849999999999998</v>
      </c>
      <c r="M102" s="10">
        <f t="shared" si="3"/>
        <v>7.77</v>
      </c>
      <c r="N102" t="str">
        <f t="shared" si="4"/>
        <v>Arabica</v>
      </c>
      <c r="O102" t="str">
        <f t="shared" si="5"/>
        <v>Light</v>
      </c>
      <c r="P102" t="str">
        <f>_xlfn.XLOOKUP(Order[[#This Row],[Customer ID]],customers!$A$1:$A$1001,customers!$I$1:$I$1001,,0)</f>
        <v>Yes</v>
      </c>
    </row>
    <row r="103" spans="1:16" x14ac:dyDescent="0.35">
      <c r="A103" s="2" t="s">
        <v>1053</v>
      </c>
      <c r="B103" s="4">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10">
        <f>INDEX(products!$A$1:$G$49,MATCH(orders!$D103,products!$A$1:$A$49,0),MATCH(orders!L$1,products!$A$1:$G$1,0))</f>
        <v>29.784999999999997</v>
      </c>
      <c r="M103" s="10">
        <f t="shared" si="3"/>
        <v>148.92499999999998</v>
      </c>
      <c r="N103" t="str">
        <f t="shared" si="4"/>
        <v>Liberica</v>
      </c>
      <c r="O103" t="str">
        <f t="shared" si="5"/>
        <v>Dark</v>
      </c>
      <c r="P103" t="str">
        <f>_xlfn.XLOOKUP(Order[[#This Row],[Customer ID]],customers!$A$1:$A$1001,customers!$I$1:$I$1001,,0)</f>
        <v>Yes</v>
      </c>
    </row>
    <row r="104" spans="1:16" x14ac:dyDescent="0.35">
      <c r="A104" s="2" t="s">
        <v>1059</v>
      </c>
      <c r="B104" s="4">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10">
        <f>INDEX(products!$A$1:$G$49,MATCH(orders!$D104,products!$A$1:$A$49,0),MATCH(orders!L$1,products!$A$1:$G$1,0))</f>
        <v>12.95</v>
      </c>
      <c r="M104" s="10">
        <f t="shared" si="3"/>
        <v>38.849999999999994</v>
      </c>
      <c r="N104" t="str">
        <f t="shared" si="4"/>
        <v>Liberica</v>
      </c>
      <c r="O104" t="str">
        <f t="shared" si="5"/>
        <v>Dark</v>
      </c>
      <c r="P104" t="str">
        <f>_xlfn.XLOOKUP(Order[[#This Row],[Customer ID]],customers!$A$1:$A$1001,customers!$I$1:$I$1001,,0)</f>
        <v>Yes</v>
      </c>
    </row>
    <row r="105" spans="1:16" x14ac:dyDescent="0.35">
      <c r="A105" s="2" t="s">
        <v>1065</v>
      </c>
      <c r="B105" s="4">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10">
        <f>INDEX(products!$A$1:$G$49,MATCH(orders!$D105,products!$A$1:$A$49,0),MATCH(orders!L$1,products!$A$1:$G$1,0))</f>
        <v>2.9849999999999999</v>
      </c>
      <c r="M105" s="10">
        <f t="shared" si="3"/>
        <v>11.94</v>
      </c>
      <c r="N105" t="str">
        <f t="shared" si="4"/>
        <v>Robusta</v>
      </c>
      <c r="O105" t="str">
        <f t="shared" si="5"/>
        <v>Medium</v>
      </c>
      <c r="P105" t="str">
        <f>_xlfn.XLOOKUP(Order[[#This Row],[Customer ID]],customers!$A$1:$A$1001,customers!$I$1:$I$1001,,0)</f>
        <v>No</v>
      </c>
    </row>
    <row r="106" spans="1:16" x14ac:dyDescent="0.35">
      <c r="A106" s="2" t="s">
        <v>1071</v>
      </c>
      <c r="B106" s="4">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10">
        <f>INDEX(products!$A$1:$G$49,MATCH(orders!$D106,products!$A$1:$A$49,0),MATCH(orders!L$1,products!$A$1:$G$1,0))</f>
        <v>14.55</v>
      </c>
      <c r="M106" s="10">
        <f t="shared" si="3"/>
        <v>87.300000000000011</v>
      </c>
      <c r="N106" t="str">
        <f t="shared" si="4"/>
        <v>Liberica</v>
      </c>
      <c r="O106" t="str">
        <f t="shared" si="5"/>
        <v>Medium</v>
      </c>
      <c r="P106" t="str">
        <f>_xlfn.XLOOKUP(Order[[#This Row],[Customer ID]],customers!$A$1:$A$1001,customers!$I$1:$I$1001,,0)</f>
        <v>No</v>
      </c>
    </row>
    <row r="107" spans="1:16" x14ac:dyDescent="0.35">
      <c r="A107" s="2" t="s">
        <v>1077</v>
      </c>
      <c r="B107" s="4">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10">
        <f>INDEX(products!$A$1:$G$49,MATCH(orders!$D107,products!$A$1:$A$49,0),MATCH(orders!L$1,products!$A$1:$G$1,0))</f>
        <v>6.75</v>
      </c>
      <c r="M107" s="10">
        <f t="shared" si="3"/>
        <v>40.5</v>
      </c>
      <c r="N107" t="str">
        <f t="shared" si="4"/>
        <v>Arabica</v>
      </c>
      <c r="O107" t="str">
        <f t="shared" si="5"/>
        <v>Medium</v>
      </c>
      <c r="P107" t="str">
        <f>_xlfn.XLOOKUP(Order[[#This Row],[Customer ID]],customers!$A$1:$A$1001,customers!$I$1:$I$1001,,0)</f>
        <v>Yes</v>
      </c>
    </row>
    <row r="108" spans="1:16" x14ac:dyDescent="0.35">
      <c r="A108" s="2" t="s">
        <v>1083</v>
      </c>
      <c r="B108" s="4">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10">
        <f>INDEX(products!$A$1:$G$49,MATCH(orders!$D108,products!$A$1:$A$49,0),MATCH(orders!L$1,products!$A$1:$G$1,0))</f>
        <v>12.15</v>
      </c>
      <c r="M108" s="10">
        <f t="shared" si="3"/>
        <v>24.3</v>
      </c>
      <c r="N108" t="str">
        <f t="shared" si="4"/>
        <v>Excelsa</v>
      </c>
      <c r="O108" t="str">
        <f t="shared" si="5"/>
        <v>Dark</v>
      </c>
      <c r="P108" t="str">
        <f>_xlfn.XLOOKUP(Order[[#This Row],[Customer ID]],customers!$A$1:$A$1001,customers!$I$1:$I$1001,,0)</f>
        <v>No</v>
      </c>
    </row>
    <row r="109" spans="1:16" x14ac:dyDescent="0.35">
      <c r="A109" s="2" t="s">
        <v>1089</v>
      </c>
      <c r="B109" s="4">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10">
        <f>INDEX(products!$A$1:$G$49,MATCH(orders!$D109,products!$A$1:$A$49,0),MATCH(orders!L$1,products!$A$1:$G$1,0))</f>
        <v>5.97</v>
      </c>
      <c r="M109" s="10">
        <f t="shared" si="3"/>
        <v>17.91</v>
      </c>
      <c r="N109" t="str">
        <f t="shared" si="4"/>
        <v>Robusta</v>
      </c>
      <c r="O109" t="str">
        <f t="shared" si="5"/>
        <v>Medium</v>
      </c>
      <c r="P109" t="str">
        <f>_xlfn.XLOOKUP(Order[[#This Row],[Customer ID]],customers!$A$1:$A$1001,customers!$I$1:$I$1001,,0)</f>
        <v>Yes</v>
      </c>
    </row>
    <row r="110" spans="1:16" x14ac:dyDescent="0.35">
      <c r="A110" s="2" t="s">
        <v>1095</v>
      </c>
      <c r="B110" s="4">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10">
        <f>INDEX(products!$A$1:$G$49,MATCH(orders!$D110,products!$A$1:$A$49,0),MATCH(orders!L$1,products!$A$1:$G$1,0))</f>
        <v>6.75</v>
      </c>
      <c r="M110" s="10">
        <f t="shared" si="3"/>
        <v>27</v>
      </c>
      <c r="N110" t="str">
        <f t="shared" si="4"/>
        <v>Arabica</v>
      </c>
      <c r="O110" t="str">
        <f t="shared" si="5"/>
        <v>Medium</v>
      </c>
      <c r="P110" t="str">
        <f>_xlfn.XLOOKUP(Order[[#This Row],[Customer ID]],customers!$A$1:$A$1001,customers!$I$1:$I$1001,,0)</f>
        <v>No</v>
      </c>
    </row>
    <row r="111" spans="1:16" x14ac:dyDescent="0.35">
      <c r="A111" s="2" t="s">
        <v>1100</v>
      </c>
      <c r="B111" s="4">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10">
        <f>INDEX(products!$A$1:$G$49,MATCH(orders!$D111,products!$A$1:$A$49,0),MATCH(orders!L$1,products!$A$1:$G$1,0))</f>
        <v>7.77</v>
      </c>
      <c r="M111" s="10">
        <f t="shared" si="3"/>
        <v>7.77</v>
      </c>
      <c r="N111" t="str">
        <f t="shared" si="4"/>
        <v>Liberica</v>
      </c>
      <c r="O111" t="str">
        <f t="shared" si="5"/>
        <v>Dark</v>
      </c>
      <c r="P111" t="str">
        <f>_xlfn.XLOOKUP(Order[[#This Row],[Customer ID]],customers!$A$1:$A$1001,customers!$I$1:$I$1001,,0)</f>
        <v>Yes</v>
      </c>
    </row>
    <row r="112" spans="1:16" x14ac:dyDescent="0.35">
      <c r="A112" s="2" t="s">
        <v>1106</v>
      </c>
      <c r="B112" s="4">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10">
        <f>INDEX(products!$A$1:$G$49,MATCH(orders!$D112,products!$A$1:$A$49,0),MATCH(orders!L$1,products!$A$1:$G$1,0))</f>
        <v>4.4550000000000001</v>
      </c>
      <c r="M112" s="10">
        <f t="shared" si="3"/>
        <v>13.365</v>
      </c>
      <c r="N112" t="str">
        <f t="shared" si="4"/>
        <v>Excelsa</v>
      </c>
      <c r="O112" t="str">
        <f t="shared" si="5"/>
        <v>Light</v>
      </c>
      <c r="P112" t="str">
        <f>_xlfn.XLOOKUP(Order[[#This Row],[Customer ID]],customers!$A$1:$A$1001,customers!$I$1:$I$1001,,0)</f>
        <v>Yes</v>
      </c>
    </row>
    <row r="113" spans="1:16" x14ac:dyDescent="0.35">
      <c r="A113" s="2" t="s">
        <v>1112</v>
      </c>
      <c r="B113" s="4">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10">
        <f>INDEX(products!$A$1:$G$49,MATCH(orders!$D113,products!$A$1:$A$49,0),MATCH(orders!L$1,products!$A$1:$G$1,0))</f>
        <v>5.3699999999999992</v>
      </c>
      <c r="M113" s="10">
        <f t="shared" si="3"/>
        <v>26.849999999999994</v>
      </c>
      <c r="N113" t="str">
        <f t="shared" si="4"/>
        <v>Robusta</v>
      </c>
      <c r="O113" t="str">
        <f t="shared" si="5"/>
        <v>Dark</v>
      </c>
      <c r="P113" t="str">
        <f>_xlfn.XLOOKUP(Order[[#This Row],[Customer ID]],customers!$A$1:$A$1001,customers!$I$1:$I$1001,,0)</f>
        <v>No</v>
      </c>
    </row>
    <row r="114" spans="1:16" x14ac:dyDescent="0.35">
      <c r="A114" s="2" t="s">
        <v>1117</v>
      </c>
      <c r="B114" s="4">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10">
        <f>INDEX(products!$A$1:$G$49,MATCH(orders!$D114,products!$A$1:$A$49,0),MATCH(orders!L$1,products!$A$1:$G$1,0))</f>
        <v>11.25</v>
      </c>
      <c r="M114" s="10">
        <f t="shared" si="3"/>
        <v>11.25</v>
      </c>
      <c r="N114" t="str">
        <f t="shared" si="4"/>
        <v>Arabica</v>
      </c>
      <c r="O114" t="str">
        <f t="shared" si="5"/>
        <v>Medium</v>
      </c>
      <c r="P114" t="str">
        <f>_xlfn.XLOOKUP(Order[[#This Row],[Customer ID]],customers!$A$1:$A$1001,customers!$I$1:$I$1001,,0)</f>
        <v>No</v>
      </c>
    </row>
    <row r="115" spans="1:16" x14ac:dyDescent="0.35">
      <c r="A115" s="2" t="s">
        <v>1123</v>
      </c>
      <c r="B115" s="4">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10">
        <f>INDEX(products!$A$1:$G$49,MATCH(orders!$D115,products!$A$1:$A$49,0),MATCH(orders!L$1,products!$A$1:$G$1,0))</f>
        <v>14.55</v>
      </c>
      <c r="M115" s="10">
        <f t="shared" si="3"/>
        <v>14.55</v>
      </c>
      <c r="N115" t="str">
        <f t="shared" si="4"/>
        <v>Liberica</v>
      </c>
      <c r="O115" t="str">
        <f t="shared" si="5"/>
        <v>Medium</v>
      </c>
      <c r="P115" t="str">
        <f>_xlfn.XLOOKUP(Order[[#This Row],[Customer ID]],customers!$A$1:$A$1001,customers!$I$1:$I$1001,,0)</f>
        <v>No</v>
      </c>
    </row>
    <row r="116" spans="1:16" x14ac:dyDescent="0.35">
      <c r="A116" s="2" t="s">
        <v>1129</v>
      </c>
      <c r="B116" s="4">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10">
        <f>INDEX(products!$A$1:$G$49,MATCH(orders!$D116,products!$A$1:$A$49,0),MATCH(orders!L$1,products!$A$1:$G$1,0))</f>
        <v>3.5849999999999995</v>
      </c>
      <c r="M116" s="10">
        <f t="shared" si="3"/>
        <v>14.339999999999998</v>
      </c>
      <c r="N116" t="str">
        <f t="shared" si="4"/>
        <v>Robusta</v>
      </c>
      <c r="O116" t="str">
        <f t="shared" si="5"/>
        <v>Light</v>
      </c>
      <c r="P116" t="str">
        <f>_xlfn.XLOOKUP(Order[[#This Row],[Customer ID]],customers!$A$1:$A$1001,customers!$I$1:$I$1001,,0)</f>
        <v>No</v>
      </c>
    </row>
    <row r="117" spans="1:16" x14ac:dyDescent="0.35">
      <c r="A117" s="2" t="s">
        <v>1134</v>
      </c>
      <c r="B117" s="4">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10">
        <f>INDEX(products!$A$1:$G$49,MATCH(orders!$D117,products!$A$1:$A$49,0),MATCH(orders!L$1,products!$A$1:$G$1,0))</f>
        <v>15.85</v>
      </c>
      <c r="M117" s="10">
        <f t="shared" si="3"/>
        <v>15.85</v>
      </c>
      <c r="N117" t="str">
        <f t="shared" si="4"/>
        <v>Liberica</v>
      </c>
      <c r="O117" t="str">
        <f t="shared" si="5"/>
        <v>Light</v>
      </c>
      <c r="P117" t="str">
        <f>_xlfn.XLOOKUP(Order[[#This Row],[Customer ID]],customers!$A$1:$A$1001,customers!$I$1:$I$1001,,0)</f>
        <v>No</v>
      </c>
    </row>
    <row r="118" spans="1:16" x14ac:dyDescent="0.35">
      <c r="A118" s="2" t="s">
        <v>1140</v>
      </c>
      <c r="B118" s="4">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10">
        <f>INDEX(products!$A$1:$G$49,MATCH(orders!$D118,products!$A$1:$A$49,0),MATCH(orders!L$1,products!$A$1:$G$1,0))</f>
        <v>4.7549999999999999</v>
      </c>
      <c r="M118" s="10">
        <f t="shared" si="3"/>
        <v>19.02</v>
      </c>
      <c r="N118" t="str">
        <f t="shared" si="4"/>
        <v>Liberica</v>
      </c>
      <c r="O118" t="str">
        <f t="shared" si="5"/>
        <v>Light</v>
      </c>
      <c r="P118" t="str">
        <f>_xlfn.XLOOKUP(Order[[#This Row],[Customer ID]],customers!$A$1:$A$1001,customers!$I$1:$I$1001,,0)</f>
        <v>Yes</v>
      </c>
    </row>
    <row r="119" spans="1:16" x14ac:dyDescent="0.35">
      <c r="A119" s="2" t="s">
        <v>1146</v>
      </c>
      <c r="B119" s="4">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10">
        <f>INDEX(products!$A$1:$G$49,MATCH(orders!$D119,products!$A$1:$A$49,0),MATCH(orders!L$1,products!$A$1:$G$1,0))</f>
        <v>9.51</v>
      </c>
      <c r="M119" s="10">
        <f t="shared" si="3"/>
        <v>38.04</v>
      </c>
      <c r="N119" t="str">
        <f t="shared" si="4"/>
        <v>Liberica</v>
      </c>
      <c r="O119" t="str">
        <f t="shared" si="5"/>
        <v>Light</v>
      </c>
      <c r="P119" t="str">
        <f>_xlfn.XLOOKUP(Order[[#This Row],[Customer ID]],customers!$A$1:$A$1001,customers!$I$1:$I$1001,,0)</f>
        <v>No</v>
      </c>
    </row>
    <row r="120" spans="1:16" x14ac:dyDescent="0.35">
      <c r="A120" s="2" t="s">
        <v>1152</v>
      </c>
      <c r="B120" s="4">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10">
        <f>INDEX(products!$A$1:$G$49,MATCH(orders!$D120,products!$A$1:$A$49,0),MATCH(orders!L$1,products!$A$1:$G$1,0))</f>
        <v>7.29</v>
      </c>
      <c r="M120" s="10">
        <f t="shared" si="3"/>
        <v>21.87</v>
      </c>
      <c r="N120" t="str">
        <f t="shared" si="4"/>
        <v>Excelsa</v>
      </c>
      <c r="O120" t="str">
        <f t="shared" si="5"/>
        <v>Dark</v>
      </c>
      <c r="P120" t="str">
        <f>_xlfn.XLOOKUP(Order[[#This Row],[Customer ID]],customers!$A$1:$A$1001,customers!$I$1:$I$1001,,0)</f>
        <v>Yes</v>
      </c>
    </row>
    <row r="121" spans="1:16" x14ac:dyDescent="0.35">
      <c r="A121" s="2" t="s">
        <v>1158</v>
      </c>
      <c r="B121" s="4">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10">
        <f>INDEX(products!$A$1:$G$49,MATCH(orders!$D121,products!$A$1:$A$49,0),MATCH(orders!L$1,products!$A$1:$G$1,0))</f>
        <v>4.125</v>
      </c>
      <c r="M121" s="10">
        <f t="shared" si="3"/>
        <v>4.125</v>
      </c>
      <c r="N121" t="str">
        <f t="shared" si="4"/>
        <v>Excelsa</v>
      </c>
      <c r="O121" t="str">
        <f t="shared" si="5"/>
        <v>Medium</v>
      </c>
      <c r="P121" t="str">
        <f>_xlfn.XLOOKUP(Order[[#This Row],[Customer ID]],customers!$A$1:$A$1001,customers!$I$1:$I$1001,,0)</f>
        <v>No</v>
      </c>
    </row>
    <row r="122" spans="1:16" x14ac:dyDescent="0.35">
      <c r="A122" s="2" t="s">
        <v>1158</v>
      </c>
      <c r="B122" s="4">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10">
        <f>INDEX(products!$A$1:$G$49,MATCH(orders!$D122,products!$A$1:$A$49,0),MATCH(orders!L$1,products!$A$1:$G$1,0))</f>
        <v>3.8849999999999998</v>
      </c>
      <c r="M122" s="10">
        <f t="shared" si="3"/>
        <v>3.8849999999999998</v>
      </c>
      <c r="N122" t="str">
        <f t="shared" si="4"/>
        <v>Arabica</v>
      </c>
      <c r="O122" t="str">
        <f t="shared" si="5"/>
        <v>Light</v>
      </c>
      <c r="P122" t="str">
        <f>_xlfn.XLOOKUP(Order[[#This Row],[Customer ID]],customers!$A$1:$A$1001,customers!$I$1:$I$1001,,0)</f>
        <v>No</v>
      </c>
    </row>
    <row r="123" spans="1:16" x14ac:dyDescent="0.35">
      <c r="A123" s="2" t="s">
        <v>1158</v>
      </c>
      <c r="B123" s="4">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10">
        <f>INDEX(products!$A$1:$G$49,MATCH(orders!$D123,products!$A$1:$A$49,0),MATCH(orders!L$1,products!$A$1:$G$1,0))</f>
        <v>13.75</v>
      </c>
      <c r="M123" s="10">
        <f t="shared" si="3"/>
        <v>68.75</v>
      </c>
      <c r="N123" t="str">
        <f t="shared" si="4"/>
        <v>Excelsa</v>
      </c>
      <c r="O123" t="str">
        <f t="shared" si="5"/>
        <v>Medium</v>
      </c>
      <c r="P123" t="str">
        <f>_xlfn.XLOOKUP(Order[[#This Row],[Customer ID]],customers!$A$1:$A$1001,customers!$I$1:$I$1001,,0)</f>
        <v>No</v>
      </c>
    </row>
    <row r="124" spans="1:16" x14ac:dyDescent="0.35">
      <c r="A124" s="2" t="s">
        <v>1174</v>
      </c>
      <c r="B124" s="4">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10">
        <f>INDEX(products!$A$1:$G$49,MATCH(orders!$D124,products!$A$1:$A$49,0),MATCH(orders!L$1,products!$A$1:$G$1,0))</f>
        <v>5.97</v>
      </c>
      <c r="M124" s="10">
        <f t="shared" si="3"/>
        <v>23.88</v>
      </c>
      <c r="N124" t="str">
        <f t="shared" si="4"/>
        <v>Arabica</v>
      </c>
      <c r="O124" t="str">
        <f t="shared" si="5"/>
        <v>Dark</v>
      </c>
      <c r="P124" t="str">
        <f>_xlfn.XLOOKUP(Order[[#This Row],[Customer ID]],customers!$A$1:$A$1001,customers!$I$1:$I$1001,,0)</f>
        <v>Yes</v>
      </c>
    </row>
    <row r="125" spans="1:16" x14ac:dyDescent="0.35">
      <c r="A125" s="2" t="s">
        <v>1180</v>
      </c>
      <c r="B125" s="4">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10">
        <f>INDEX(products!$A$1:$G$49,MATCH(orders!$D125,products!$A$1:$A$49,0),MATCH(orders!L$1,products!$A$1:$G$1,0))</f>
        <v>36.454999999999998</v>
      </c>
      <c r="M125" s="10">
        <f t="shared" si="3"/>
        <v>145.82</v>
      </c>
      <c r="N125" t="str">
        <f t="shared" si="4"/>
        <v>Liberica</v>
      </c>
      <c r="O125" t="str">
        <f t="shared" si="5"/>
        <v>Light</v>
      </c>
      <c r="P125" t="str">
        <f>_xlfn.XLOOKUP(Order[[#This Row],[Customer ID]],customers!$A$1:$A$1001,customers!$I$1:$I$1001,,0)</f>
        <v>No</v>
      </c>
    </row>
    <row r="126" spans="1:16" x14ac:dyDescent="0.35">
      <c r="A126" s="2" t="s">
        <v>1186</v>
      </c>
      <c r="B126" s="4">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10">
        <f>INDEX(products!$A$1:$G$49,MATCH(orders!$D126,products!$A$1:$A$49,0),MATCH(orders!L$1,products!$A$1:$G$1,0))</f>
        <v>4.3650000000000002</v>
      </c>
      <c r="M126" s="10">
        <f t="shared" si="3"/>
        <v>21.825000000000003</v>
      </c>
      <c r="N126" t="str">
        <f t="shared" si="4"/>
        <v>Liberica</v>
      </c>
      <c r="O126" t="str">
        <f t="shared" si="5"/>
        <v>Medium</v>
      </c>
      <c r="P126" t="str">
        <f>_xlfn.XLOOKUP(Order[[#This Row],[Customer ID]],customers!$A$1:$A$1001,customers!$I$1:$I$1001,,0)</f>
        <v>Yes</v>
      </c>
    </row>
    <row r="127" spans="1:16" x14ac:dyDescent="0.35">
      <c r="A127" s="2" t="s">
        <v>1192</v>
      </c>
      <c r="B127" s="4">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10">
        <f>INDEX(products!$A$1:$G$49,MATCH(orders!$D127,products!$A$1:$A$49,0),MATCH(orders!L$1,products!$A$1:$G$1,0))</f>
        <v>8.73</v>
      </c>
      <c r="M127" s="10">
        <f t="shared" si="3"/>
        <v>26.19</v>
      </c>
      <c r="N127" t="str">
        <f t="shared" si="4"/>
        <v>Liberica</v>
      </c>
      <c r="O127" t="str">
        <f t="shared" si="5"/>
        <v>Medium</v>
      </c>
      <c r="P127" t="str">
        <f>_xlfn.XLOOKUP(Order[[#This Row],[Customer ID]],customers!$A$1:$A$1001,customers!$I$1:$I$1001,,0)</f>
        <v>Yes</v>
      </c>
    </row>
    <row r="128" spans="1:16" x14ac:dyDescent="0.35">
      <c r="A128" s="2" t="s">
        <v>1198</v>
      </c>
      <c r="B128" s="4">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10">
        <f>INDEX(products!$A$1:$G$49,MATCH(orders!$D128,products!$A$1:$A$49,0),MATCH(orders!L$1,products!$A$1:$G$1,0))</f>
        <v>11.25</v>
      </c>
      <c r="M128" s="10">
        <f t="shared" si="3"/>
        <v>11.25</v>
      </c>
      <c r="N128" t="str">
        <f t="shared" si="4"/>
        <v>Arabica</v>
      </c>
      <c r="O128" t="str">
        <f t="shared" si="5"/>
        <v>Medium</v>
      </c>
      <c r="P128" t="str">
        <f>_xlfn.XLOOKUP(Order[[#This Row],[Customer ID]],customers!$A$1:$A$1001,customers!$I$1:$I$1001,,0)</f>
        <v>No</v>
      </c>
    </row>
    <row r="129" spans="1:16" x14ac:dyDescent="0.35">
      <c r="A129" s="2" t="s">
        <v>1204</v>
      </c>
      <c r="B129" s="4">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10">
        <f>INDEX(products!$A$1:$G$49,MATCH(orders!$D129,products!$A$1:$A$49,0),MATCH(orders!L$1,products!$A$1:$G$1,0))</f>
        <v>12.95</v>
      </c>
      <c r="M129" s="10">
        <f t="shared" si="3"/>
        <v>77.699999999999989</v>
      </c>
      <c r="N129" t="str">
        <f t="shared" si="4"/>
        <v>Liberica</v>
      </c>
      <c r="O129" t="str">
        <f t="shared" si="5"/>
        <v>Dark</v>
      </c>
      <c r="P129" t="str">
        <f>_xlfn.XLOOKUP(Order[[#This Row],[Customer ID]],customers!$A$1:$A$1001,customers!$I$1:$I$1001,,0)</f>
        <v>No</v>
      </c>
    </row>
    <row r="130" spans="1:16" x14ac:dyDescent="0.35">
      <c r="A130" s="2" t="s">
        <v>1210</v>
      </c>
      <c r="B130" s="4">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10">
        <f>INDEX(products!$A$1:$G$49,MATCH(orders!$D130,products!$A$1:$A$49,0),MATCH(orders!L$1,products!$A$1:$G$1,0))</f>
        <v>6.75</v>
      </c>
      <c r="M130" s="10">
        <f t="shared" si="3"/>
        <v>6.75</v>
      </c>
      <c r="N130" t="str">
        <f t="shared" si="4"/>
        <v>Arabica</v>
      </c>
      <c r="O130" t="str">
        <f t="shared" si="5"/>
        <v>Medium</v>
      </c>
      <c r="P130" t="str">
        <f>_xlfn.XLOOKUP(Order[[#This Row],[Customer ID]],customers!$A$1:$A$1001,customers!$I$1:$I$1001,,0)</f>
        <v>No</v>
      </c>
    </row>
    <row r="131" spans="1:16" x14ac:dyDescent="0.35">
      <c r="A131" s="2" t="s">
        <v>1216</v>
      </c>
      <c r="B131" s="4">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10">
        <f>INDEX(products!$A$1:$G$49,MATCH(orders!$D131,products!$A$1:$A$49,0),MATCH(orders!L$1,products!$A$1:$G$1,0))</f>
        <v>12.15</v>
      </c>
      <c r="M131" s="10">
        <f t="shared" ref="M131:M194" si="6">L131*E131</f>
        <v>12.15</v>
      </c>
      <c r="N131" t="str">
        <f t="shared" ref="N131:N194" si="7">IF(I131="Rob","Robusta",IF(I131="Exc","Excelsa",IF(I131="Ara","Arabica",IF(I131="Lib","Liberica",""))))</f>
        <v>Excelsa</v>
      </c>
      <c r="O131" t="str">
        <f t="shared" ref="O131:O194" si="8">IF(J131="M","Medium",IF(J131="L","Light",IF(J131="D","Dark","")))</f>
        <v>Dark</v>
      </c>
      <c r="P131" t="str">
        <f>_xlfn.XLOOKUP(Order[[#This Row],[Customer ID]],customers!$A$1:$A$1001,customers!$I$1:$I$1001,,0)</f>
        <v>Yes</v>
      </c>
    </row>
    <row r="132" spans="1:16" x14ac:dyDescent="0.35">
      <c r="A132" s="2" t="s">
        <v>1222</v>
      </c>
      <c r="B132" s="4">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10">
        <f>INDEX(products!$A$1:$G$49,MATCH(orders!$D132,products!$A$1:$A$49,0),MATCH(orders!L$1,products!$A$1:$G$1,0))</f>
        <v>29.784999999999997</v>
      </c>
      <c r="M132" s="10">
        <f t="shared" si="6"/>
        <v>148.92499999999998</v>
      </c>
      <c r="N132" t="str">
        <f t="shared" si="7"/>
        <v>Arabica</v>
      </c>
      <c r="O132" t="str">
        <f t="shared" si="8"/>
        <v>Light</v>
      </c>
      <c r="P132" t="str">
        <f>_xlfn.XLOOKUP(Order[[#This Row],[Customer ID]],customers!$A$1:$A$1001,customers!$I$1:$I$1001,,0)</f>
        <v>Yes</v>
      </c>
    </row>
    <row r="133" spans="1:16" x14ac:dyDescent="0.35">
      <c r="A133" s="2" t="s">
        <v>1227</v>
      </c>
      <c r="B133" s="4">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10">
        <f>INDEX(products!$A$1:$G$49,MATCH(orders!$D133,products!$A$1:$A$49,0),MATCH(orders!L$1,products!$A$1:$G$1,0))</f>
        <v>7.29</v>
      </c>
      <c r="M133" s="10">
        <f t="shared" si="6"/>
        <v>14.58</v>
      </c>
      <c r="N133" t="str">
        <f t="shared" si="7"/>
        <v>Excelsa</v>
      </c>
      <c r="O133" t="str">
        <f t="shared" si="8"/>
        <v>Dark</v>
      </c>
      <c r="P133" t="str">
        <f>_xlfn.XLOOKUP(Order[[#This Row],[Customer ID]],customers!$A$1:$A$1001,customers!$I$1:$I$1001,,0)</f>
        <v>Yes</v>
      </c>
    </row>
    <row r="134" spans="1:16" x14ac:dyDescent="0.35">
      <c r="A134" s="2" t="s">
        <v>1233</v>
      </c>
      <c r="B134" s="4">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10">
        <f>INDEX(products!$A$1:$G$49,MATCH(orders!$D134,products!$A$1:$A$49,0),MATCH(orders!L$1,products!$A$1:$G$1,0))</f>
        <v>29.784999999999997</v>
      </c>
      <c r="M134" s="10">
        <f t="shared" si="6"/>
        <v>148.92499999999998</v>
      </c>
      <c r="N134" t="str">
        <f t="shared" si="7"/>
        <v>Arabica</v>
      </c>
      <c r="O134" t="str">
        <f t="shared" si="8"/>
        <v>Light</v>
      </c>
      <c r="P134" t="str">
        <f>_xlfn.XLOOKUP(Order[[#This Row],[Customer ID]],customers!$A$1:$A$1001,customers!$I$1:$I$1001,,0)</f>
        <v>Yes</v>
      </c>
    </row>
    <row r="135" spans="1:16" x14ac:dyDescent="0.35">
      <c r="A135" s="2" t="s">
        <v>1239</v>
      </c>
      <c r="B135" s="4">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10">
        <f>INDEX(products!$A$1:$G$49,MATCH(orders!$D135,products!$A$1:$A$49,0),MATCH(orders!L$1,products!$A$1:$G$1,0))</f>
        <v>12.95</v>
      </c>
      <c r="M135" s="10">
        <f t="shared" si="6"/>
        <v>12.95</v>
      </c>
      <c r="N135" t="str">
        <f t="shared" si="7"/>
        <v>Liberica</v>
      </c>
      <c r="O135" t="str">
        <f t="shared" si="8"/>
        <v>Dark</v>
      </c>
      <c r="P135" t="str">
        <f>_xlfn.XLOOKUP(Order[[#This Row],[Customer ID]],customers!$A$1:$A$1001,customers!$I$1:$I$1001,,0)</f>
        <v>No</v>
      </c>
    </row>
    <row r="136" spans="1:16" x14ac:dyDescent="0.35">
      <c r="A136" s="2" t="s">
        <v>1245</v>
      </c>
      <c r="B136" s="4">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10">
        <f>INDEX(products!$A$1:$G$49,MATCH(orders!$D136,products!$A$1:$A$49,0),MATCH(orders!L$1,products!$A$1:$G$1,0))</f>
        <v>31.624999999999996</v>
      </c>
      <c r="M136" s="10">
        <f t="shared" si="6"/>
        <v>94.874999999999986</v>
      </c>
      <c r="N136" t="str">
        <f t="shared" si="7"/>
        <v>Excelsa</v>
      </c>
      <c r="O136" t="str">
        <f t="shared" si="8"/>
        <v>Medium</v>
      </c>
      <c r="P136" t="str">
        <f>_xlfn.XLOOKUP(Order[[#This Row],[Customer ID]],customers!$A$1:$A$1001,customers!$I$1:$I$1001,,0)</f>
        <v>Yes</v>
      </c>
    </row>
    <row r="137" spans="1:16" x14ac:dyDescent="0.35">
      <c r="A137" s="2" t="s">
        <v>1249</v>
      </c>
      <c r="B137" s="4">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10">
        <f>INDEX(products!$A$1:$G$49,MATCH(orders!$D137,products!$A$1:$A$49,0),MATCH(orders!L$1,products!$A$1:$G$1,0))</f>
        <v>7.77</v>
      </c>
      <c r="M137" s="10">
        <f t="shared" si="6"/>
        <v>38.849999999999994</v>
      </c>
      <c r="N137" t="str">
        <f t="shared" si="7"/>
        <v>Arabica</v>
      </c>
      <c r="O137" t="str">
        <f t="shared" si="8"/>
        <v>Light</v>
      </c>
      <c r="P137" t="str">
        <f>_xlfn.XLOOKUP(Order[[#This Row],[Customer ID]],customers!$A$1:$A$1001,customers!$I$1:$I$1001,,0)</f>
        <v>Yes</v>
      </c>
    </row>
    <row r="138" spans="1:16" x14ac:dyDescent="0.35">
      <c r="A138" s="2" t="s">
        <v>1255</v>
      </c>
      <c r="B138" s="4">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10">
        <f>INDEX(products!$A$1:$G$49,MATCH(orders!$D138,products!$A$1:$A$49,0),MATCH(orders!L$1,products!$A$1:$G$1,0))</f>
        <v>2.9849999999999999</v>
      </c>
      <c r="M138" s="10">
        <f t="shared" si="6"/>
        <v>11.94</v>
      </c>
      <c r="N138" t="str">
        <f t="shared" si="7"/>
        <v>Arabica</v>
      </c>
      <c r="O138" t="str">
        <f t="shared" si="8"/>
        <v>Dark</v>
      </c>
      <c r="P138" t="str">
        <f>_xlfn.XLOOKUP(Order[[#This Row],[Customer ID]],customers!$A$1:$A$1001,customers!$I$1:$I$1001,,0)</f>
        <v>No</v>
      </c>
    </row>
    <row r="139" spans="1:16" x14ac:dyDescent="0.35">
      <c r="A139" s="2" t="s">
        <v>1261</v>
      </c>
      <c r="B139" s="4">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10">
        <f>INDEX(products!$A$1:$G$49,MATCH(orders!$D139,products!$A$1:$A$49,0),MATCH(orders!L$1,products!$A$1:$G$1,0))</f>
        <v>34.154999999999994</v>
      </c>
      <c r="M139" s="10">
        <f t="shared" si="6"/>
        <v>102.46499999999997</v>
      </c>
      <c r="N139" t="str">
        <f t="shared" si="7"/>
        <v>Excelsa</v>
      </c>
      <c r="O139" t="str">
        <f t="shared" si="8"/>
        <v>Light</v>
      </c>
      <c r="P139" t="str">
        <f>_xlfn.XLOOKUP(Order[[#This Row],[Customer ID]],customers!$A$1:$A$1001,customers!$I$1:$I$1001,,0)</f>
        <v>No</v>
      </c>
    </row>
    <row r="140" spans="1:16" x14ac:dyDescent="0.35">
      <c r="A140" s="2" t="s">
        <v>1266</v>
      </c>
      <c r="B140" s="4">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10">
        <f>INDEX(products!$A$1:$G$49,MATCH(orders!$D140,products!$A$1:$A$49,0),MATCH(orders!L$1,products!$A$1:$G$1,0))</f>
        <v>12.15</v>
      </c>
      <c r="M140" s="10">
        <f t="shared" si="6"/>
        <v>48.6</v>
      </c>
      <c r="N140" t="str">
        <f t="shared" si="7"/>
        <v>Excelsa</v>
      </c>
      <c r="O140" t="str">
        <f t="shared" si="8"/>
        <v>Dark</v>
      </c>
      <c r="P140" t="str">
        <f>_xlfn.XLOOKUP(Order[[#This Row],[Customer ID]],customers!$A$1:$A$1001,customers!$I$1:$I$1001,,0)</f>
        <v>No</v>
      </c>
    </row>
    <row r="141" spans="1:16" x14ac:dyDescent="0.35">
      <c r="A141" s="2" t="s">
        <v>1271</v>
      </c>
      <c r="B141" s="4">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10">
        <f>INDEX(products!$A$1:$G$49,MATCH(orders!$D141,products!$A$1:$A$49,0),MATCH(orders!L$1,products!$A$1:$G$1,0))</f>
        <v>12.95</v>
      </c>
      <c r="M141" s="10">
        <f t="shared" si="6"/>
        <v>77.699999999999989</v>
      </c>
      <c r="N141" t="str">
        <f t="shared" si="7"/>
        <v>Liberica</v>
      </c>
      <c r="O141" t="str">
        <f t="shared" si="8"/>
        <v>Dark</v>
      </c>
      <c r="P141" t="str">
        <f>_xlfn.XLOOKUP(Order[[#This Row],[Customer ID]],customers!$A$1:$A$1001,customers!$I$1:$I$1001,,0)</f>
        <v>Yes</v>
      </c>
    </row>
    <row r="142" spans="1:16" x14ac:dyDescent="0.35">
      <c r="A142" s="2" t="s">
        <v>1276</v>
      </c>
      <c r="B142" s="4">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10">
        <f>INDEX(products!$A$1:$G$49,MATCH(orders!$D142,products!$A$1:$A$49,0),MATCH(orders!L$1,products!$A$1:$G$1,0))</f>
        <v>29.784999999999997</v>
      </c>
      <c r="M142" s="10">
        <f t="shared" si="6"/>
        <v>29.784999999999997</v>
      </c>
      <c r="N142" t="str">
        <f t="shared" si="7"/>
        <v>Liberica</v>
      </c>
      <c r="O142" t="str">
        <f t="shared" si="8"/>
        <v>Dark</v>
      </c>
      <c r="P142" t="str">
        <f>_xlfn.XLOOKUP(Order[[#This Row],[Customer ID]],customers!$A$1:$A$1001,customers!$I$1:$I$1001,,0)</f>
        <v>Yes</v>
      </c>
    </row>
    <row r="143" spans="1:16" x14ac:dyDescent="0.35">
      <c r="A143" s="2" t="s">
        <v>1283</v>
      </c>
      <c r="B143" s="4">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10">
        <f>INDEX(products!$A$1:$G$49,MATCH(orders!$D143,products!$A$1:$A$49,0),MATCH(orders!L$1,products!$A$1:$G$1,0))</f>
        <v>3.8849999999999998</v>
      </c>
      <c r="M143" s="10">
        <f t="shared" si="6"/>
        <v>15.54</v>
      </c>
      <c r="N143" t="str">
        <f t="shared" si="7"/>
        <v>Arabica</v>
      </c>
      <c r="O143" t="str">
        <f t="shared" si="8"/>
        <v>Light</v>
      </c>
      <c r="P143" t="str">
        <f>_xlfn.XLOOKUP(Order[[#This Row],[Customer ID]],customers!$A$1:$A$1001,customers!$I$1:$I$1001,,0)</f>
        <v>Yes</v>
      </c>
    </row>
    <row r="144" spans="1:16" x14ac:dyDescent="0.35">
      <c r="A144" s="2" t="s">
        <v>1289</v>
      </c>
      <c r="B144" s="4">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10">
        <f>INDEX(products!$A$1:$G$49,MATCH(orders!$D144,products!$A$1:$A$49,0),MATCH(orders!L$1,products!$A$1:$G$1,0))</f>
        <v>34.154999999999994</v>
      </c>
      <c r="M144" s="10">
        <f t="shared" si="6"/>
        <v>136.61999999999998</v>
      </c>
      <c r="N144" t="str">
        <f t="shared" si="7"/>
        <v>Excelsa</v>
      </c>
      <c r="O144" t="str">
        <f t="shared" si="8"/>
        <v>Light</v>
      </c>
      <c r="P144" t="str">
        <f>_xlfn.XLOOKUP(Order[[#This Row],[Customer ID]],customers!$A$1:$A$1001,customers!$I$1:$I$1001,,0)</f>
        <v>Yes</v>
      </c>
    </row>
    <row r="145" spans="1:16" x14ac:dyDescent="0.35">
      <c r="A145" s="2" t="s">
        <v>1293</v>
      </c>
      <c r="B145" s="4">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10">
        <f>INDEX(products!$A$1:$G$49,MATCH(orders!$D145,products!$A$1:$A$49,0),MATCH(orders!L$1,products!$A$1:$G$1,0))</f>
        <v>8.73</v>
      </c>
      <c r="M145" s="10">
        <f t="shared" si="6"/>
        <v>17.46</v>
      </c>
      <c r="N145" t="str">
        <f t="shared" si="7"/>
        <v>Liberica</v>
      </c>
      <c r="O145" t="str">
        <f t="shared" si="8"/>
        <v>Medium</v>
      </c>
      <c r="P145" t="str">
        <f>_xlfn.XLOOKUP(Order[[#This Row],[Customer ID]],customers!$A$1:$A$1001,customers!$I$1:$I$1001,,0)</f>
        <v>No</v>
      </c>
    </row>
    <row r="146" spans="1:16" x14ac:dyDescent="0.35">
      <c r="A146" s="2" t="s">
        <v>1299</v>
      </c>
      <c r="B146" s="4">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10">
        <f>INDEX(products!$A$1:$G$49,MATCH(orders!$D146,products!$A$1:$A$49,0),MATCH(orders!L$1,products!$A$1:$G$1,0))</f>
        <v>34.154999999999994</v>
      </c>
      <c r="M146" s="10">
        <f t="shared" si="6"/>
        <v>68.309999999999988</v>
      </c>
      <c r="N146" t="str">
        <f t="shared" si="7"/>
        <v>Excelsa</v>
      </c>
      <c r="O146" t="str">
        <f t="shared" si="8"/>
        <v>Light</v>
      </c>
      <c r="P146" t="str">
        <f>_xlfn.XLOOKUP(Order[[#This Row],[Customer ID]],customers!$A$1:$A$1001,customers!$I$1:$I$1001,,0)</f>
        <v>Yes</v>
      </c>
    </row>
    <row r="147" spans="1:16" x14ac:dyDescent="0.35">
      <c r="A147" s="2" t="s">
        <v>1305</v>
      </c>
      <c r="B147" s="4">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10">
        <f>INDEX(products!$A$1:$G$49,MATCH(orders!$D147,products!$A$1:$A$49,0),MATCH(orders!L$1,products!$A$1:$G$1,0))</f>
        <v>4.3650000000000002</v>
      </c>
      <c r="M147" s="10">
        <f t="shared" si="6"/>
        <v>17.46</v>
      </c>
      <c r="N147" t="str">
        <f t="shared" si="7"/>
        <v>Liberica</v>
      </c>
      <c r="O147" t="str">
        <f t="shared" si="8"/>
        <v>Medium</v>
      </c>
      <c r="P147" t="str">
        <f>_xlfn.XLOOKUP(Order[[#This Row],[Customer ID]],customers!$A$1:$A$1001,customers!$I$1:$I$1001,,0)</f>
        <v>No</v>
      </c>
    </row>
    <row r="148" spans="1:16" x14ac:dyDescent="0.35">
      <c r="A148" s="2" t="s">
        <v>1311</v>
      </c>
      <c r="B148" s="4">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10">
        <f>INDEX(products!$A$1:$G$49,MATCH(orders!$D148,products!$A$1:$A$49,0),MATCH(orders!L$1,products!$A$1:$G$1,0))</f>
        <v>14.55</v>
      </c>
      <c r="M148" s="10">
        <f t="shared" si="6"/>
        <v>43.650000000000006</v>
      </c>
      <c r="N148" t="str">
        <f t="shared" si="7"/>
        <v>Liberica</v>
      </c>
      <c r="O148" t="str">
        <f t="shared" si="8"/>
        <v>Medium</v>
      </c>
      <c r="P148" t="str">
        <f>_xlfn.XLOOKUP(Order[[#This Row],[Customer ID]],customers!$A$1:$A$1001,customers!$I$1:$I$1001,,0)</f>
        <v>No</v>
      </c>
    </row>
    <row r="149" spans="1:16" x14ac:dyDescent="0.35">
      <c r="A149" s="2" t="s">
        <v>1311</v>
      </c>
      <c r="B149" s="4">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10">
        <f>INDEX(products!$A$1:$G$49,MATCH(orders!$D149,products!$A$1:$A$49,0),MATCH(orders!L$1,products!$A$1:$G$1,0))</f>
        <v>13.75</v>
      </c>
      <c r="M149" s="10">
        <f t="shared" si="6"/>
        <v>27.5</v>
      </c>
      <c r="N149" t="str">
        <f t="shared" si="7"/>
        <v>Excelsa</v>
      </c>
      <c r="O149" t="str">
        <f t="shared" si="8"/>
        <v>Medium</v>
      </c>
      <c r="P149" t="str">
        <f>_xlfn.XLOOKUP(Order[[#This Row],[Customer ID]],customers!$A$1:$A$1001,customers!$I$1:$I$1001,,0)</f>
        <v>No</v>
      </c>
    </row>
    <row r="150" spans="1:16" x14ac:dyDescent="0.35">
      <c r="A150" s="2" t="s">
        <v>1322</v>
      </c>
      <c r="B150" s="4">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10">
        <f>INDEX(products!$A$1:$G$49,MATCH(orders!$D150,products!$A$1:$A$49,0),MATCH(orders!L$1,products!$A$1:$G$1,0))</f>
        <v>3.645</v>
      </c>
      <c r="M150" s="10">
        <f t="shared" si="6"/>
        <v>18.225000000000001</v>
      </c>
      <c r="N150" t="str">
        <f t="shared" si="7"/>
        <v>Excelsa</v>
      </c>
      <c r="O150" t="str">
        <f t="shared" si="8"/>
        <v>Dark</v>
      </c>
      <c r="P150" t="str">
        <f>_xlfn.XLOOKUP(Order[[#This Row],[Customer ID]],customers!$A$1:$A$1001,customers!$I$1:$I$1001,,0)</f>
        <v>Yes</v>
      </c>
    </row>
    <row r="151" spans="1:16" x14ac:dyDescent="0.35">
      <c r="A151" s="2" t="s">
        <v>1328</v>
      </c>
      <c r="B151" s="4">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10">
        <f>INDEX(products!$A$1:$G$49,MATCH(orders!$D151,products!$A$1:$A$49,0),MATCH(orders!L$1,products!$A$1:$G$1,0))</f>
        <v>25.874999999999996</v>
      </c>
      <c r="M151" s="10">
        <f t="shared" si="6"/>
        <v>51.749999999999993</v>
      </c>
      <c r="N151" t="str">
        <f t="shared" si="7"/>
        <v>Arabica</v>
      </c>
      <c r="O151" t="str">
        <f t="shared" si="8"/>
        <v>Medium</v>
      </c>
      <c r="P151" t="str">
        <f>_xlfn.XLOOKUP(Order[[#This Row],[Customer ID]],customers!$A$1:$A$1001,customers!$I$1:$I$1001,,0)</f>
        <v>Yes</v>
      </c>
    </row>
    <row r="152" spans="1:16" x14ac:dyDescent="0.35">
      <c r="A152" s="2" t="s">
        <v>1333</v>
      </c>
      <c r="B152" s="4">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10">
        <f>INDEX(products!$A$1:$G$49,MATCH(orders!$D152,products!$A$1:$A$49,0),MATCH(orders!L$1,products!$A$1:$G$1,0))</f>
        <v>12.95</v>
      </c>
      <c r="M152" s="10">
        <f t="shared" si="6"/>
        <v>12.95</v>
      </c>
      <c r="N152" t="str">
        <f t="shared" si="7"/>
        <v>Liberica</v>
      </c>
      <c r="O152" t="str">
        <f t="shared" si="8"/>
        <v>Dark</v>
      </c>
      <c r="P152" t="str">
        <f>_xlfn.XLOOKUP(Order[[#This Row],[Customer ID]],customers!$A$1:$A$1001,customers!$I$1:$I$1001,,0)</f>
        <v>Yes</v>
      </c>
    </row>
    <row r="153" spans="1:16" x14ac:dyDescent="0.35">
      <c r="A153" s="2" t="s">
        <v>1339</v>
      </c>
      <c r="B153" s="4">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10">
        <f>INDEX(products!$A$1:$G$49,MATCH(orders!$D153,products!$A$1:$A$49,0),MATCH(orders!L$1,products!$A$1:$G$1,0))</f>
        <v>11.25</v>
      </c>
      <c r="M153" s="10">
        <f t="shared" si="6"/>
        <v>33.75</v>
      </c>
      <c r="N153" t="str">
        <f t="shared" si="7"/>
        <v>Arabica</v>
      </c>
      <c r="O153" t="str">
        <f t="shared" si="8"/>
        <v>Medium</v>
      </c>
      <c r="P153" t="str">
        <f>_xlfn.XLOOKUP(Order[[#This Row],[Customer ID]],customers!$A$1:$A$1001,customers!$I$1:$I$1001,,0)</f>
        <v>Yes</v>
      </c>
    </row>
    <row r="154" spans="1:16" x14ac:dyDescent="0.35">
      <c r="A154" s="2" t="s">
        <v>1344</v>
      </c>
      <c r="B154" s="4">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10">
        <f>INDEX(products!$A$1:$G$49,MATCH(orders!$D154,products!$A$1:$A$49,0),MATCH(orders!L$1,products!$A$1:$G$1,0))</f>
        <v>22.884999999999998</v>
      </c>
      <c r="M154" s="10">
        <f t="shared" si="6"/>
        <v>68.655000000000001</v>
      </c>
      <c r="N154" t="str">
        <f t="shared" si="7"/>
        <v>Robusta</v>
      </c>
      <c r="O154" t="str">
        <f t="shared" si="8"/>
        <v>Medium</v>
      </c>
      <c r="P154" t="str">
        <f>_xlfn.XLOOKUP(Order[[#This Row],[Customer ID]],customers!$A$1:$A$1001,customers!$I$1:$I$1001,,0)</f>
        <v>Yes</v>
      </c>
    </row>
    <row r="155" spans="1:16" x14ac:dyDescent="0.35">
      <c r="A155" s="2" t="s">
        <v>1350</v>
      </c>
      <c r="B155" s="4">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10">
        <f>INDEX(products!$A$1:$G$49,MATCH(orders!$D155,products!$A$1:$A$49,0),MATCH(orders!L$1,products!$A$1:$G$1,0))</f>
        <v>2.6849999999999996</v>
      </c>
      <c r="M155" s="10">
        <f t="shared" si="6"/>
        <v>2.6849999999999996</v>
      </c>
      <c r="N155" t="str">
        <f t="shared" si="7"/>
        <v>Robusta</v>
      </c>
      <c r="O155" t="str">
        <f t="shared" si="8"/>
        <v>Dark</v>
      </c>
      <c r="P155" t="str">
        <f>_xlfn.XLOOKUP(Order[[#This Row],[Customer ID]],customers!$A$1:$A$1001,customers!$I$1:$I$1001,,0)</f>
        <v>No</v>
      </c>
    </row>
    <row r="156" spans="1:16" x14ac:dyDescent="0.35">
      <c r="A156" s="2" t="s">
        <v>1355</v>
      </c>
      <c r="B156" s="4">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10">
        <f>INDEX(products!$A$1:$G$49,MATCH(orders!$D156,products!$A$1:$A$49,0),MATCH(orders!L$1,products!$A$1:$G$1,0))</f>
        <v>22.884999999999998</v>
      </c>
      <c r="M156" s="10">
        <f t="shared" si="6"/>
        <v>114.42499999999998</v>
      </c>
      <c r="N156" t="str">
        <f t="shared" si="7"/>
        <v>Arabica</v>
      </c>
      <c r="O156" t="str">
        <f t="shared" si="8"/>
        <v>Dark</v>
      </c>
      <c r="P156" t="str">
        <f>_xlfn.XLOOKUP(Order[[#This Row],[Customer ID]],customers!$A$1:$A$1001,customers!$I$1:$I$1001,,0)</f>
        <v>No</v>
      </c>
    </row>
    <row r="157" spans="1:16" x14ac:dyDescent="0.35">
      <c r="A157" s="2" t="s">
        <v>1361</v>
      </c>
      <c r="B157" s="4">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10">
        <f>INDEX(products!$A$1:$G$49,MATCH(orders!$D157,products!$A$1:$A$49,0),MATCH(orders!L$1,products!$A$1:$G$1,0))</f>
        <v>25.874999999999996</v>
      </c>
      <c r="M157" s="10">
        <f t="shared" si="6"/>
        <v>155.24999999999997</v>
      </c>
      <c r="N157" t="str">
        <f t="shared" si="7"/>
        <v>Arabica</v>
      </c>
      <c r="O157" t="str">
        <f t="shared" si="8"/>
        <v>Medium</v>
      </c>
      <c r="P157" t="str">
        <f>_xlfn.XLOOKUP(Order[[#This Row],[Customer ID]],customers!$A$1:$A$1001,customers!$I$1:$I$1001,,0)</f>
        <v>Yes</v>
      </c>
    </row>
    <row r="158" spans="1:16" x14ac:dyDescent="0.35">
      <c r="A158" s="2" t="s">
        <v>1367</v>
      </c>
      <c r="B158" s="4">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10">
        <f>INDEX(products!$A$1:$G$49,MATCH(orders!$D158,products!$A$1:$A$49,0),MATCH(orders!L$1,products!$A$1:$G$1,0))</f>
        <v>25.874999999999996</v>
      </c>
      <c r="M158" s="10">
        <f t="shared" si="6"/>
        <v>77.624999999999986</v>
      </c>
      <c r="N158" t="str">
        <f t="shared" si="7"/>
        <v>Arabica</v>
      </c>
      <c r="O158" t="str">
        <f t="shared" si="8"/>
        <v>Medium</v>
      </c>
      <c r="P158" t="str">
        <f>_xlfn.XLOOKUP(Order[[#This Row],[Customer ID]],customers!$A$1:$A$1001,customers!$I$1:$I$1001,,0)</f>
        <v>Yes</v>
      </c>
    </row>
    <row r="159" spans="1:16" x14ac:dyDescent="0.35">
      <c r="A159" s="2" t="s">
        <v>1373</v>
      </c>
      <c r="B159" s="4">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10">
        <f>INDEX(products!$A$1:$G$49,MATCH(orders!$D159,products!$A$1:$A$49,0),MATCH(orders!L$1,products!$A$1:$G$1,0))</f>
        <v>20.584999999999997</v>
      </c>
      <c r="M159" s="10">
        <f t="shared" si="6"/>
        <v>61.754999999999995</v>
      </c>
      <c r="N159" t="str">
        <f t="shared" si="7"/>
        <v>Robusta</v>
      </c>
      <c r="O159" t="str">
        <f t="shared" si="8"/>
        <v>Dark</v>
      </c>
      <c r="P159" t="str">
        <f>_xlfn.XLOOKUP(Order[[#This Row],[Customer ID]],customers!$A$1:$A$1001,customers!$I$1:$I$1001,,0)</f>
        <v>No</v>
      </c>
    </row>
    <row r="160" spans="1:16" x14ac:dyDescent="0.35">
      <c r="A160" s="2" t="s">
        <v>1379</v>
      </c>
      <c r="B160" s="4">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10">
        <f>INDEX(products!$A$1:$G$49,MATCH(orders!$D160,products!$A$1:$A$49,0),MATCH(orders!L$1,products!$A$1:$G$1,0))</f>
        <v>20.584999999999997</v>
      </c>
      <c r="M160" s="10">
        <f t="shared" si="6"/>
        <v>123.50999999999999</v>
      </c>
      <c r="N160" t="str">
        <f t="shared" si="7"/>
        <v>Robusta</v>
      </c>
      <c r="O160" t="str">
        <f t="shared" si="8"/>
        <v>Dark</v>
      </c>
      <c r="P160" t="str">
        <f>_xlfn.XLOOKUP(Order[[#This Row],[Customer ID]],customers!$A$1:$A$1001,customers!$I$1:$I$1001,,0)</f>
        <v>Yes</v>
      </c>
    </row>
    <row r="161" spans="1:16" x14ac:dyDescent="0.35">
      <c r="A161" s="2" t="s">
        <v>1384</v>
      </c>
      <c r="B161" s="4">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10">
        <f>INDEX(products!$A$1:$G$49,MATCH(orders!$D161,products!$A$1:$A$49,0),MATCH(orders!L$1,products!$A$1:$G$1,0))</f>
        <v>36.454999999999998</v>
      </c>
      <c r="M161" s="10">
        <f t="shared" si="6"/>
        <v>218.73</v>
      </c>
      <c r="N161" t="str">
        <f t="shared" si="7"/>
        <v>Liberica</v>
      </c>
      <c r="O161" t="str">
        <f t="shared" si="8"/>
        <v>Light</v>
      </c>
      <c r="P161" t="str">
        <f>_xlfn.XLOOKUP(Order[[#This Row],[Customer ID]],customers!$A$1:$A$1001,customers!$I$1:$I$1001,,0)</f>
        <v>No</v>
      </c>
    </row>
    <row r="162" spans="1:16" x14ac:dyDescent="0.35">
      <c r="A162" s="2" t="s">
        <v>1389</v>
      </c>
      <c r="B162" s="4">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10">
        <f>INDEX(products!$A$1:$G$49,MATCH(orders!$D162,products!$A$1:$A$49,0),MATCH(orders!L$1,products!$A$1:$G$1,0))</f>
        <v>8.25</v>
      </c>
      <c r="M162" s="10">
        <f t="shared" si="6"/>
        <v>33</v>
      </c>
      <c r="N162" t="str">
        <f t="shared" si="7"/>
        <v>Excelsa</v>
      </c>
      <c r="O162" t="str">
        <f t="shared" si="8"/>
        <v>Medium</v>
      </c>
      <c r="P162" t="str">
        <f>_xlfn.XLOOKUP(Order[[#This Row],[Customer ID]],customers!$A$1:$A$1001,customers!$I$1:$I$1001,,0)</f>
        <v>No</v>
      </c>
    </row>
    <row r="163" spans="1:16" x14ac:dyDescent="0.35">
      <c r="A163" s="2" t="s">
        <v>1395</v>
      </c>
      <c r="B163" s="4">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10">
        <f>INDEX(products!$A$1:$G$49,MATCH(orders!$D163,products!$A$1:$A$49,0),MATCH(orders!L$1,products!$A$1:$G$1,0))</f>
        <v>7.77</v>
      </c>
      <c r="M163" s="10">
        <f t="shared" si="6"/>
        <v>23.31</v>
      </c>
      <c r="N163" t="str">
        <f t="shared" si="7"/>
        <v>Arabica</v>
      </c>
      <c r="O163" t="str">
        <f t="shared" si="8"/>
        <v>Light</v>
      </c>
      <c r="P163" t="str">
        <f>_xlfn.XLOOKUP(Order[[#This Row],[Customer ID]],customers!$A$1:$A$1001,customers!$I$1:$I$1001,,0)</f>
        <v>No</v>
      </c>
    </row>
    <row r="164" spans="1:16" x14ac:dyDescent="0.35">
      <c r="A164" s="2" t="s">
        <v>1401</v>
      </c>
      <c r="B164" s="4">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10">
        <f>INDEX(products!$A$1:$G$49,MATCH(orders!$D164,products!$A$1:$A$49,0),MATCH(orders!L$1,products!$A$1:$G$1,0))</f>
        <v>7.29</v>
      </c>
      <c r="M164" s="10">
        <f t="shared" si="6"/>
        <v>21.87</v>
      </c>
      <c r="N164" t="str">
        <f t="shared" si="7"/>
        <v>Excelsa</v>
      </c>
      <c r="O164" t="str">
        <f t="shared" si="8"/>
        <v>Dark</v>
      </c>
      <c r="P164" t="str">
        <f>_xlfn.XLOOKUP(Order[[#This Row],[Customer ID]],customers!$A$1:$A$1001,customers!$I$1:$I$1001,,0)</f>
        <v>Yes</v>
      </c>
    </row>
    <row r="165" spans="1:16" x14ac:dyDescent="0.35">
      <c r="A165" s="2" t="s">
        <v>1407</v>
      </c>
      <c r="B165" s="4">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10">
        <f>INDEX(products!$A$1:$G$49,MATCH(orders!$D165,products!$A$1:$A$49,0),MATCH(orders!L$1,products!$A$1:$G$1,0))</f>
        <v>2.6849999999999996</v>
      </c>
      <c r="M165" s="10">
        <f t="shared" si="6"/>
        <v>16.11</v>
      </c>
      <c r="N165" t="str">
        <f t="shared" si="7"/>
        <v>Robusta</v>
      </c>
      <c r="O165" t="str">
        <f t="shared" si="8"/>
        <v>Dark</v>
      </c>
      <c r="P165" t="str">
        <f>_xlfn.XLOOKUP(Order[[#This Row],[Customer ID]],customers!$A$1:$A$1001,customers!$I$1:$I$1001,,0)</f>
        <v>No</v>
      </c>
    </row>
    <row r="166" spans="1:16" x14ac:dyDescent="0.35">
      <c r="A166" s="2" t="s">
        <v>1413</v>
      </c>
      <c r="B166" s="4">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10">
        <f>INDEX(products!$A$1:$G$49,MATCH(orders!$D166,products!$A$1:$A$49,0),MATCH(orders!L$1,products!$A$1:$G$1,0))</f>
        <v>7.29</v>
      </c>
      <c r="M166" s="10">
        <f t="shared" si="6"/>
        <v>29.16</v>
      </c>
      <c r="N166" t="str">
        <f t="shared" si="7"/>
        <v>Excelsa</v>
      </c>
      <c r="O166" t="str">
        <f t="shared" si="8"/>
        <v>Dark</v>
      </c>
      <c r="P166" t="str">
        <f>_xlfn.XLOOKUP(Order[[#This Row],[Customer ID]],customers!$A$1:$A$1001,customers!$I$1:$I$1001,,0)</f>
        <v>No</v>
      </c>
    </row>
    <row r="167" spans="1:16" x14ac:dyDescent="0.35">
      <c r="A167" s="2" t="s">
        <v>1420</v>
      </c>
      <c r="B167" s="4">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10">
        <f>INDEX(products!$A$1:$G$49,MATCH(orders!$D167,products!$A$1:$A$49,0),MATCH(orders!L$1,products!$A$1:$G$1,0))</f>
        <v>8.9499999999999993</v>
      </c>
      <c r="M167" s="10">
        <f t="shared" si="6"/>
        <v>53.699999999999996</v>
      </c>
      <c r="N167" t="str">
        <f t="shared" si="7"/>
        <v>Robusta</v>
      </c>
      <c r="O167" t="str">
        <f t="shared" si="8"/>
        <v>Dark</v>
      </c>
      <c r="P167" t="str">
        <f>_xlfn.XLOOKUP(Order[[#This Row],[Customer ID]],customers!$A$1:$A$1001,customers!$I$1:$I$1001,,0)</f>
        <v>Yes</v>
      </c>
    </row>
    <row r="168" spans="1:16" x14ac:dyDescent="0.35">
      <c r="A168" s="2" t="s">
        <v>1425</v>
      </c>
      <c r="B168" s="4">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10">
        <f>INDEX(products!$A$1:$G$49,MATCH(orders!$D168,products!$A$1:$A$49,0),MATCH(orders!L$1,products!$A$1:$G$1,0))</f>
        <v>5.3699999999999992</v>
      </c>
      <c r="M168" s="10">
        <f t="shared" si="6"/>
        <v>26.849999999999994</v>
      </c>
      <c r="N168" t="str">
        <f t="shared" si="7"/>
        <v>Robusta</v>
      </c>
      <c r="O168" t="str">
        <f t="shared" si="8"/>
        <v>Dark</v>
      </c>
      <c r="P168" t="str">
        <f>_xlfn.XLOOKUP(Order[[#This Row],[Customer ID]],customers!$A$1:$A$1001,customers!$I$1:$I$1001,,0)</f>
        <v>Yes</v>
      </c>
    </row>
    <row r="169" spans="1:16" x14ac:dyDescent="0.35">
      <c r="A169" s="2" t="s">
        <v>1430</v>
      </c>
      <c r="B169" s="4">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10">
        <f>INDEX(products!$A$1:$G$49,MATCH(orders!$D169,products!$A$1:$A$49,0),MATCH(orders!L$1,products!$A$1:$G$1,0))</f>
        <v>8.25</v>
      </c>
      <c r="M169" s="10">
        <f t="shared" si="6"/>
        <v>41.25</v>
      </c>
      <c r="N169" t="str">
        <f t="shared" si="7"/>
        <v>Excelsa</v>
      </c>
      <c r="O169" t="str">
        <f t="shared" si="8"/>
        <v>Medium</v>
      </c>
      <c r="P169" t="str">
        <f>_xlfn.XLOOKUP(Order[[#This Row],[Customer ID]],customers!$A$1:$A$1001,customers!$I$1:$I$1001,,0)</f>
        <v>Yes</v>
      </c>
    </row>
    <row r="170" spans="1:16" x14ac:dyDescent="0.35">
      <c r="A170" s="2" t="s">
        <v>1436</v>
      </c>
      <c r="B170" s="4">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10">
        <f>INDEX(products!$A$1:$G$49,MATCH(orders!$D170,products!$A$1:$A$49,0),MATCH(orders!L$1,products!$A$1:$G$1,0))</f>
        <v>6.75</v>
      </c>
      <c r="M170" s="10">
        <f t="shared" si="6"/>
        <v>40.5</v>
      </c>
      <c r="N170" t="str">
        <f t="shared" si="7"/>
        <v>Arabica</v>
      </c>
      <c r="O170" t="str">
        <f t="shared" si="8"/>
        <v>Medium</v>
      </c>
      <c r="P170" t="str">
        <f>_xlfn.XLOOKUP(Order[[#This Row],[Customer ID]],customers!$A$1:$A$1001,customers!$I$1:$I$1001,,0)</f>
        <v>No</v>
      </c>
    </row>
    <row r="171" spans="1:16" x14ac:dyDescent="0.35">
      <c r="A171" s="2" t="s">
        <v>1441</v>
      </c>
      <c r="B171" s="4">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10">
        <f>INDEX(products!$A$1:$G$49,MATCH(orders!$D171,products!$A$1:$A$49,0),MATCH(orders!L$1,products!$A$1:$G$1,0))</f>
        <v>8.9499999999999993</v>
      </c>
      <c r="M171" s="10">
        <f t="shared" si="6"/>
        <v>17.899999999999999</v>
      </c>
      <c r="N171" t="str">
        <f t="shared" si="7"/>
        <v>Robusta</v>
      </c>
      <c r="O171" t="str">
        <f t="shared" si="8"/>
        <v>Dark</v>
      </c>
      <c r="P171" t="str">
        <f>_xlfn.XLOOKUP(Order[[#This Row],[Customer ID]],customers!$A$1:$A$1001,customers!$I$1:$I$1001,,0)</f>
        <v>No</v>
      </c>
    </row>
    <row r="172" spans="1:16" x14ac:dyDescent="0.35">
      <c r="A172" s="2" t="s">
        <v>1448</v>
      </c>
      <c r="B172" s="4">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10">
        <f>INDEX(products!$A$1:$G$49,MATCH(orders!$D172,products!$A$1:$A$49,0),MATCH(orders!L$1,products!$A$1:$G$1,0))</f>
        <v>34.154999999999994</v>
      </c>
      <c r="M172" s="10">
        <f t="shared" si="6"/>
        <v>68.309999999999988</v>
      </c>
      <c r="N172" t="str">
        <f t="shared" si="7"/>
        <v>Excelsa</v>
      </c>
      <c r="O172" t="str">
        <f t="shared" si="8"/>
        <v>Light</v>
      </c>
      <c r="P172" t="str">
        <f>_xlfn.XLOOKUP(Order[[#This Row],[Customer ID]],customers!$A$1:$A$1001,customers!$I$1:$I$1001,,0)</f>
        <v>No</v>
      </c>
    </row>
    <row r="173" spans="1:16" x14ac:dyDescent="0.35">
      <c r="A173" s="2" t="s">
        <v>1453</v>
      </c>
      <c r="B173" s="4">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10">
        <f>INDEX(products!$A$1:$G$49,MATCH(orders!$D173,products!$A$1:$A$49,0),MATCH(orders!L$1,products!$A$1:$G$1,0))</f>
        <v>31.624999999999996</v>
      </c>
      <c r="M173" s="10">
        <f t="shared" si="6"/>
        <v>63.249999999999993</v>
      </c>
      <c r="N173" t="str">
        <f t="shared" si="7"/>
        <v>Excelsa</v>
      </c>
      <c r="O173" t="str">
        <f t="shared" si="8"/>
        <v>Medium</v>
      </c>
      <c r="P173" t="str">
        <f>_xlfn.XLOOKUP(Order[[#This Row],[Customer ID]],customers!$A$1:$A$1001,customers!$I$1:$I$1001,,0)</f>
        <v>Yes</v>
      </c>
    </row>
    <row r="174" spans="1:16" x14ac:dyDescent="0.35">
      <c r="A174" s="2" t="s">
        <v>1459</v>
      </c>
      <c r="B174" s="4">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10">
        <f>INDEX(products!$A$1:$G$49,MATCH(orders!$D174,products!$A$1:$A$49,0),MATCH(orders!L$1,products!$A$1:$G$1,0))</f>
        <v>7.29</v>
      </c>
      <c r="M174" s="10">
        <f t="shared" si="6"/>
        <v>21.87</v>
      </c>
      <c r="N174" t="str">
        <f t="shared" si="7"/>
        <v>Excelsa</v>
      </c>
      <c r="O174" t="str">
        <f t="shared" si="8"/>
        <v>Dark</v>
      </c>
      <c r="P174" t="str">
        <f>_xlfn.XLOOKUP(Order[[#This Row],[Customer ID]],customers!$A$1:$A$1001,customers!$I$1:$I$1001,,0)</f>
        <v>No</v>
      </c>
    </row>
    <row r="175" spans="1:16" x14ac:dyDescent="0.35">
      <c r="A175" s="2" t="s">
        <v>1464</v>
      </c>
      <c r="B175" s="4">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10">
        <f>INDEX(products!$A$1:$G$49,MATCH(orders!$D175,products!$A$1:$A$49,0),MATCH(orders!L$1,products!$A$1:$G$1,0))</f>
        <v>22.884999999999998</v>
      </c>
      <c r="M175" s="10">
        <f t="shared" si="6"/>
        <v>91.539999999999992</v>
      </c>
      <c r="N175" t="str">
        <f t="shared" si="7"/>
        <v>Robusta</v>
      </c>
      <c r="O175" t="str">
        <f t="shared" si="8"/>
        <v>Medium</v>
      </c>
      <c r="P175" t="str">
        <f>_xlfn.XLOOKUP(Order[[#This Row],[Customer ID]],customers!$A$1:$A$1001,customers!$I$1:$I$1001,,0)</f>
        <v>No</v>
      </c>
    </row>
    <row r="176" spans="1:16" x14ac:dyDescent="0.35">
      <c r="A176" s="2" t="s">
        <v>1470</v>
      </c>
      <c r="B176" s="4">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10">
        <f>INDEX(products!$A$1:$G$49,MATCH(orders!$D176,products!$A$1:$A$49,0),MATCH(orders!L$1,products!$A$1:$G$1,0))</f>
        <v>34.154999999999994</v>
      </c>
      <c r="M176" s="10">
        <f t="shared" si="6"/>
        <v>204.92999999999995</v>
      </c>
      <c r="N176" t="str">
        <f t="shared" si="7"/>
        <v>Excelsa</v>
      </c>
      <c r="O176" t="str">
        <f t="shared" si="8"/>
        <v>Light</v>
      </c>
      <c r="P176" t="str">
        <f>_xlfn.XLOOKUP(Order[[#This Row],[Customer ID]],customers!$A$1:$A$1001,customers!$I$1:$I$1001,,0)</f>
        <v>Yes</v>
      </c>
    </row>
    <row r="177" spans="1:16" x14ac:dyDescent="0.35">
      <c r="A177" s="2" t="s">
        <v>1475</v>
      </c>
      <c r="B177" s="4">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10">
        <f>INDEX(products!$A$1:$G$49,MATCH(orders!$D177,products!$A$1:$A$49,0),MATCH(orders!L$1,products!$A$1:$G$1,0))</f>
        <v>31.624999999999996</v>
      </c>
      <c r="M177" s="10">
        <f t="shared" si="6"/>
        <v>63.249999999999993</v>
      </c>
      <c r="N177" t="str">
        <f t="shared" si="7"/>
        <v>Excelsa</v>
      </c>
      <c r="O177" t="str">
        <f t="shared" si="8"/>
        <v>Medium</v>
      </c>
      <c r="P177" t="str">
        <f>_xlfn.XLOOKUP(Order[[#This Row],[Customer ID]],customers!$A$1:$A$1001,customers!$I$1:$I$1001,,0)</f>
        <v>Yes</v>
      </c>
    </row>
    <row r="178" spans="1:16" x14ac:dyDescent="0.35">
      <c r="A178" s="2" t="s">
        <v>1481</v>
      </c>
      <c r="B178" s="4">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10">
        <f>INDEX(products!$A$1:$G$49,MATCH(orders!$D178,products!$A$1:$A$49,0),MATCH(orders!L$1,products!$A$1:$G$1,0))</f>
        <v>34.154999999999994</v>
      </c>
      <c r="M178" s="10">
        <f t="shared" si="6"/>
        <v>34.154999999999994</v>
      </c>
      <c r="N178" t="str">
        <f t="shared" si="7"/>
        <v>Excelsa</v>
      </c>
      <c r="O178" t="str">
        <f t="shared" si="8"/>
        <v>Light</v>
      </c>
      <c r="P178" t="str">
        <f>_xlfn.XLOOKUP(Order[[#This Row],[Customer ID]],customers!$A$1:$A$1001,customers!$I$1:$I$1001,,0)</f>
        <v>Yes</v>
      </c>
    </row>
    <row r="179" spans="1:16" x14ac:dyDescent="0.35">
      <c r="A179" s="2" t="s">
        <v>1487</v>
      </c>
      <c r="B179" s="4">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10">
        <f>INDEX(products!$A$1:$G$49,MATCH(orders!$D179,products!$A$1:$A$49,0),MATCH(orders!L$1,products!$A$1:$G$1,0))</f>
        <v>27.484999999999996</v>
      </c>
      <c r="M179" s="10">
        <f t="shared" si="6"/>
        <v>109.93999999999998</v>
      </c>
      <c r="N179" t="str">
        <f t="shared" si="7"/>
        <v>Robusta</v>
      </c>
      <c r="O179" t="str">
        <f t="shared" si="8"/>
        <v>Light</v>
      </c>
      <c r="P179" t="str">
        <f>_xlfn.XLOOKUP(Order[[#This Row],[Customer ID]],customers!$A$1:$A$1001,customers!$I$1:$I$1001,,0)</f>
        <v>Yes</v>
      </c>
    </row>
    <row r="180" spans="1:16" x14ac:dyDescent="0.35">
      <c r="A180" s="2" t="s">
        <v>1492</v>
      </c>
      <c r="B180" s="4">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10">
        <f>INDEX(products!$A$1:$G$49,MATCH(orders!$D180,products!$A$1:$A$49,0),MATCH(orders!L$1,products!$A$1:$G$1,0))</f>
        <v>12.95</v>
      </c>
      <c r="M180" s="10">
        <f t="shared" si="6"/>
        <v>25.9</v>
      </c>
      <c r="N180" t="str">
        <f t="shared" si="7"/>
        <v>Arabica</v>
      </c>
      <c r="O180" t="str">
        <f t="shared" si="8"/>
        <v>Light</v>
      </c>
      <c r="P180" t="str">
        <f>_xlfn.XLOOKUP(Order[[#This Row],[Customer ID]],customers!$A$1:$A$1001,customers!$I$1:$I$1001,,0)</f>
        <v>No</v>
      </c>
    </row>
    <row r="181" spans="1:16" x14ac:dyDescent="0.35">
      <c r="A181" s="2" t="s">
        <v>1498</v>
      </c>
      <c r="B181" s="4">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10">
        <f>INDEX(products!$A$1:$G$49,MATCH(orders!$D181,products!$A$1:$A$49,0),MATCH(orders!L$1,products!$A$1:$G$1,0))</f>
        <v>2.9849999999999999</v>
      </c>
      <c r="M181" s="10">
        <f t="shared" si="6"/>
        <v>2.9849999999999999</v>
      </c>
      <c r="N181" t="str">
        <f t="shared" si="7"/>
        <v>Arabica</v>
      </c>
      <c r="O181" t="str">
        <f t="shared" si="8"/>
        <v>Dark</v>
      </c>
      <c r="P181" t="str">
        <f>_xlfn.XLOOKUP(Order[[#This Row],[Customer ID]],customers!$A$1:$A$1001,customers!$I$1:$I$1001,,0)</f>
        <v>No</v>
      </c>
    </row>
    <row r="182" spans="1:16" x14ac:dyDescent="0.35">
      <c r="A182" s="2" t="s">
        <v>1503</v>
      </c>
      <c r="B182" s="4">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10">
        <f>INDEX(products!$A$1:$G$49,MATCH(orders!$D182,products!$A$1:$A$49,0),MATCH(orders!L$1,products!$A$1:$G$1,0))</f>
        <v>4.4550000000000001</v>
      </c>
      <c r="M182" s="10">
        <f t="shared" si="6"/>
        <v>22.274999999999999</v>
      </c>
      <c r="N182" t="str">
        <f t="shared" si="7"/>
        <v>Excelsa</v>
      </c>
      <c r="O182" t="str">
        <f t="shared" si="8"/>
        <v>Light</v>
      </c>
      <c r="P182" t="str">
        <f>_xlfn.XLOOKUP(Order[[#This Row],[Customer ID]],customers!$A$1:$A$1001,customers!$I$1:$I$1001,,0)</f>
        <v>No</v>
      </c>
    </row>
    <row r="183" spans="1:16" x14ac:dyDescent="0.35">
      <c r="A183" s="2" t="s">
        <v>1503</v>
      </c>
      <c r="B183" s="4">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10">
        <f>INDEX(products!$A$1:$G$49,MATCH(orders!$D183,products!$A$1:$A$49,0),MATCH(orders!L$1,products!$A$1:$G$1,0))</f>
        <v>5.97</v>
      </c>
      <c r="M183" s="10">
        <f t="shared" si="6"/>
        <v>29.849999999999998</v>
      </c>
      <c r="N183" t="str">
        <f t="shared" si="7"/>
        <v>Arabica</v>
      </c>
      <c r="O183" t="str">
        <f t="shared" si="8"/>
        <v>Dark</v>
      </c>
      <c r="P183" t="str">
        <f>_xlfn.XLOOKUP(Order[[#This Row],[Customer ID]],customers!$A$1:$A$1001,customers!$I$1:$I$1001,,0)</f>
        <v>No</v>
      </c>
    </row>
    <row r="184" spans="1:16" x14ac:dyDescent="0.35">
      <c r="A184" s="2" t="s">
        <v>1514</v>
      </c>
      <c r="B184" s="4">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10">
        <f>INDEX(products!$A$1:$G$49,MATCH(orders!$D184,products!$A$1:$A$49,0),MATCH(orders!L$1,products!$A$1:$G$1,0))</f>
        <v>5.3699999999999992</v>
      </c>
      <c r="M184" s="10">
        <f t="shared" si="6"/>
        <v>32.22</v>
      </c>
      <c r="N184" t="str">
        <f t="shared" si="7"/>
        <v>Robusta</v>
      </c>
      <c r="O184" t="str">
        <f t="shared" si="8"/>
        <v>Dark</v>
      </c>
      <c r="P184" t="str">
        <f>_xlfn.XLOOKUP(Order[[#This Row],[Customer ID]],customers!$A$1:$A$1001,customers!$I$1:$I$1001,,0)</f>
        <v>No</v>
      </c>
    </row>
    <row r="185" spans="1:16" x14ac:dyDescent="0.35">
      <c r="A185" s="2" t="s">
        <v>1520</v>
      </c>
      <c r="B185" s="4">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10">
        <f>INDEX(products!$A$1:$G$49,MATCH(orders!$D185,products!$A$1:$A$49,0),MATCH(orders!L$1,products!$A$1:$G$1,0))</f>
        <v>4.125</v>
      </c>
      <c r="M185" s="10">
        <f t="shared" si="6"/>
        <v>8.25</v>
      </c>
      <c r="N185" t="str">
        <f t="shared" si="7"/>
        <v>Excelsa</v>
      </c>
      <c r="O185" t="str">
        <f t="shared" si="8"/>
        <v>Medium</v>
      </c>
      <c r="P185" t="str">
        <f>_xlfn.XLOOKUP(Order[[#This Row],[Customer ID]],customers!$A$1:$A$1001,customers!$I$1:$I$1001,,0)</f>
        <v>No</v>
      </c>
    </row>
    <row r="186" spans="1:16" x14ac:dyDescent="0.35">
      <c r="A186" s="2" t="s">
        <v>1526</v>
      </c>
      <c r="B186" s="4">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10">
        <f>INDEX(products!$A$1:$G$49,MATCH(orders!$D186,products!$A$1:$A$49,0),MATCH(orders!L$1,products!$A$1:$G$1,0))</f>
        <v>7.77</v>
      </c>
      <c r="M186" s="10">
        <f t="shared" si="6"/>
        <v>31.08</v>
      </c>
      <c r="N186" t="str">
        <f t="shared" si="7"/>
        <v>Arabica</v>
      </c>
      <c r="O186" t="str">
        <f t="shared" si="8"/>
        <v>Light</v>
      </c>
      <c r="P186" t="str">
        <f>_xlfn.XLOOKUP(Order[[#This Row],[Customer ID]],customers!$A$1:$A$1001,customers!$I$1:$I$1001,,0)</f>
        <v>No</v>
      </c>
    </row>
    <row r="187" spans="1:16" x14ac:dyDescent="0.35">
      <c r="A187" s="2" t="s">
        <v>1532</v>
      </c>
      <c r="B187" s="4">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10">
        <f>INDEX(products!$A$1:$G$49,MATCH(orders!$D187,products!$A$1:$A$49,0),MATCH(orders!L$1,products!$A$1:$G$1,0))</f>
        <v>7.29</v>
      </c>
      <c r="M187" s="10">
        <f t="shared" si="6"/>
        <v>36.450000000000003</v>
      </c>
      <c r="N187" t="str">
        <f t="shared" si="7"/>
        <v>Excelsa</v>
      </c>
      <c r="O187" t="str">
        <f t="shared" si="8"/>
        <v>Dark</v>
      </c>
      <c r="P187" t="str">
        <f>_xlfn.XLOOKUP(Order[[#This Row],[Customer ID]],customers!$A$1:$A$1001,customers!$I$1:$I$1001,,0)</f>
        <v>Yes</v>
      </c>
    </row>
    <row r="188" spans="1:16" x14ac:dyDescent="0.35">
      <c r="A188" s="2" t="s">
        <v>1538</v>
      </c>
      <c r="B188" s="4">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10">
        <f>INDEX(products!$A$1:$G$49,MATCH(orders!$D188,products!$A$1:$A$49,0),MATCH(orders!L$1,products!$A$1:$G$1,0))</f>
        <v>22.884999999999998</v>
      </c>
      <c r="M188" s="10">
        <f t="shared" si="6"/>
        <v>68.655000000000001</v>
      </c>
      <c r="N188" t="str">
        <f t="shared" si="7"/>
        <v>Robusta</v>
      </c>
      <c r="O188" t="str">
        <f t="shared" si="8"/>
        <v>Medium</v>
      </c>
      <c r="P188" t="str">
        <f>_xlfn.XLOOKUP(Order[[#This Row],[Customer ID]],customers!$A$1:$A$1001,customers!$I$1:$I$1001,,0)</f>
        <v>No</v>
      </c>
    </row>
    <row r="189" spans="1:16" x14ac:dyDescent="0.35">
      <c r="A189" s="2" t="s">
        <v>1544</v>
      </c>
      <c r="B189" s="4">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10">
        <f>INDEX(products!$A$1:$G$49,MATCH(orders!$D189,products!$A$1:$A$49,0),MATCH(orders!L$1,products!$A$1:$G$1,0))</f>
        <v>8.73</v>
      </c>
      <c r="M189" s="10">
        <f t="shared" si="6"/>
        <v>43.650000000000006</v>
      </c>
      <c r="N189" t="str">
        <f t="shared" si="7"/>
        <v>Liberica</v>
      </c>
      <c r="O189" t="str">
        <f t="shared" si="8"/>
        <v>Medium</v>
      </c>
      <c r="P189" t="str">
        <f>_xlfn.XLOOKUP(Order[[#This Row],[Customer ID]],customers!$A$1:$A$1001,customers!$I$1:$I$1001,,0)</f>
        <v>Yes</v>
      </c>
    </row>
    <row r="190" spans="1:16" x14ac:dyDescent="0.35">
      <c r="A190" s="2" t="s">
        <v>1549</v>
      </c>
      <c r="B190" s="4">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10">
        <f>INDEX(products!$A$1:$G$49,MATCH(orders!$D190,products!$A$1:$A$49,0),MATCH(orders!L$1,products!$A$1:$G$1,0))</f>
        <v>4.4550000000000001</v>
      </c>
      <c r="M190" s="10">
        <f t="shared" si="6"/>
        <v>4.4550000000000001</v>
      </c>
      <c r="N190" t="str">
        <f t="shared" si="7"/>
        <v>Excelsa</v>
      </c>
      <c r="O190" t="str">
        <f t="shared" si="8"/>
        <v>Light</v>
      </c>
      <c r="P190" t="str">
        <f>_xlfn.XLOOKUP(Order[[#This Row],[Customer ID]],customers!$A$1:$A$1001,customers!$I$1:$I$1001,,0)</f>
        <v>Yes</v>
      </c>
    </row>
    <row r="191" spans="1:16" x14ac:dyDescent="0.35">
      <c r="A191" s="2" t="s">
        <v>1555</v>
      </c>
      <c r="B191" s="4">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10">
        <f>INDEX(products!$A$1:$G$49,MATCH(orders!$D191,products!$A$1:$A$49,0),MATCH(orders!L$1,products!$A$1:$G$1,0))</f>
        <v>14.55</v>
      </c>
      <c r="M191" s="10">
        <f t="shared" si="6"/>
        <v>43.650000000000006</v>
      </c>
      <c r="N191" t="str">
        <f t="shared" si="7"/>
        <v>Liberica</v>
      </c>
      <c r="O191" t="str">
        <f t="shared" si="8"/>
        <v>Medium</v>
      </c>
      <c r="P191" t="str">
        <f>_xlfn.XLOOKUP(Order[[#This Row],[Customer ID]],customers!$A$1:$A$1001,customers!$I$1:$I$1001,,0)</f>
        <v>Yes</v>
      </c>
    </row>
    <row r="192" spans="1:16" x14ac:dyDescent="0.35">
      <c r="A192" s="2" t="s">
        <v>1561</v>
      </c>
      <c r="B192" s="4">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10">
        <f>INDEX(products!$A$1:$G$49,MATCH(orders!$D192,products!$A$1:$A$49,0),MATCH(orders!L$1,products!$A$1:$G$1,0))</f>
        <v>33.464999999999996</v>
      </c>
      <c r="M192" s="10">
        <f t="shared" si="6"/>
        <v>33.464999999999996</v>
      </c>
      <c r="N192" t="str">
        <f t="shared" si="7"/>
        <v>Liberica</v>
      </c>
      <c r="O192" t="str">
        <f t="shared" si="8"/>
        <v>Medium</v>
      </c>
      <c r="P192" t="str">
        <f>_xlfn.XLOOKUP(Order[[#This Row],[Customer ID]],customers!$A$1:$A$1001,customers!$I$1:$I$1001,,0)</f>
        <v>Yes</v>
      </c>
    </row>
    <row r="193" spans="1:16" x14ac:dyDescent="0.35">
      <c r="A193" s="2" t="s">
        <v>1567</v>
      </c>
      <c r="B193" s="4">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10">
        <f>INDEX(products!$A$1:$G$49,MATCH(orders!$D193,products!$A$1:$A$49,0),MATCH(orders!L$1,products!$A$1:$G$1,0))</f>
        <v>3.8849999999999998</v>
      </c>
      <c r="M193" s="10">
        <f t="shared" si="6"/>
        <v>19.424999999999997</v>
      </c>
      <c r="N193" t="str">
        <f t="shared" si="7"/>
        <v>Liberica</v>
      </c>
      <c r="O193" t="str">
        <f t="shared" si="8"/>
        <v>Dark</v>
      </c>
      <c r="P193" t="str">
        <f>_xlfn.XLOOKUP(Order[[#This Row],[Customer ID]],customers!$A$1:$A$1001,customers!$I$1:$I$1001,,0)</f>
        <v>Yes</v>
      </c>
    </row>
    <row r="194" spans="1:16" x14ac:dyDescent="0.35">
      <c r="A194" s="2" t="s">
        <v>1573</v>
      </c>
      <c r="B194" s="4">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10">
        <f>INDEX(products!$A$1:$G$49,MATCH(orders!$D194,products!$A$1:$A$49,0),MATCH(orders!L$1,products!$A$1:$G$1,0))</f>
        <v>12.15</v>
      </c>
      <c r="M194" s="10">
        <f t="shared" si="6"/>
        <v>72.900000000000006</v>
      </c>
      <c r="N194" t="str">
        <f t="shared" si="7"/>
        <v>Excelsa</v>
      </c>
      <c r="O194" t="str">
        <f t="shared" si="8"/>
        <v>Dark</v>
      </c>
      <c r="P194" t="str">
        <f>_xlfn.XLOOKUP(Order[[#This Row],[Customer ID]],customers!$A$1:$A$1001,customers!$I$1:$I$1001,,0)</f>
        <v>Yes</v>
      </c>
    </row>
    <row r="195" spans="1:16" x14ac:dyDescent="0.35">
      <c r="A195" s="2" t="s">
        <v>1579</v>
      </c>
      <c r="B195" s="4">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10">
        <f>INDEX(products!$A$1:$G$49,MATCH(orders!$D195,products!$A$1:$A$49,0),MATCH(orders!L$1,products!$A$1:$G$1,0))</f>
        <v>14.85</v>
      </c>
      <c r="M195" s="10">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_xlfn.XLOOKUP(Order[[#This Row],[Customer ID]],customers!$A$1:$A$1001,customers!$I$1:$I$1001,,0)</f>
        <v>No</v>
      </c>
    </row>
    <row r="196" spans="1:16" x14ac:dyDescent="0.35">
      <c r="A196" s="2" t="s">
        <v>1584</v>
      </c>
      <c r="B196" s="4">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10">
        <f>INDEX(products!$A$1:$G$49,MATCH(orders!$D196,products!$A$1:$A$49,0),MATCH(orders!L$1,products!$A$1:$G$1,0))</f>
        <v>7.29</v>
      </c>
      <c r="M196" s="10">
        <f t="shared" si="9"/>
        <v>36.450000000000003</v>
      </c>
      <c r="N196" t="str">
        <f t="shared" si="10"/>
        <v>Excelsa</v>
      </c>
      <c r="O196" t="str">
        <f t="shared" si="11"/>
        <v>Dark</v>
      </c>
      <c r="P196" t="str">
        <f>_xlfn.XLOOKUP(Order[[#This Row],[Customer ID]],customers!$A$1:$A$1001,customers!$I$1:$I$1001,,0)</f>
        <v>No</v>
      </c>
    </row>
    <row r="197" spans="1:16" x14ac:dyDescent="0.35">
      <c r="A197" s="2" t="s">
        <v>1590</v>
      </c>
      <c r="B197" s="4">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10">
        <f>INDEX(products!$A$1:$G$49,MATCH(orders!$D197,products!$A$1:$A$49,0),MATCH(orders!L$1,products!$A$1:$G$1,0))</f>
        <v>12.95</v>
      </c>
      <c r="M197" s="10">
        <f t="shared" si="9"/>
        <v>38.849999999999994</v>
      </c>
      <c r="N197" t="str">
        <f t="shared" si="10"/>
        <v>Arabica</v>
      </c>
      <c r="O197" t="str">
        <f t="shared" si="11"/>
        <v>Light</v>
      </c>
      <c r="P197" t="str">
        <f>_xlfn.XLOOKUP(Order[[#This Row],[Customer ID]],customers!$A$1:$A$1001,customers!$I$1:$I$1001,,0)</f>
        <v>No</v>
      </c>
    </row>
    <row r="198" spans="1:16" x14ac:dyDescent="0.35">
      <c r="A198" s="2" t="s">
        <v>1596</v>
      </c>
      <c r="B198" s="4">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10">
        <f>INDEX(products!$A$1:$G$49,MATCH(orders!$D198,products!$A$1:$A$49,0),MATCH(orders!L$1,products!$A$1:$G$1,0))</f>
        <v>8.91</v>
      </c>
      <c r="M198" s="10">
        <f t="shared" si="9"/>
        <v>53.46</v>
      </c>
      <c r="N198" t="str">
        <f t="shared" si="10"/>
        <v>Excelsa</v>
      </c>
      <c r="O198" t="str">
        <f t="shared" si="11"/>
        <v>Light</v>
      </c>
      <c r="P198" t="str">
        <f>_xlfn.XLOOKUP(Order[[#This Row],[Customer ID]],customers!$A$1:$A$1001,customers!$I$1:$I$1001,,0)</f>
        <v>No</v>
      </c>
    </row>
    <row r="199" spans="1:16" x14ac:dyDescent="0.35">
      <c r="A199" s="2" t="s">
        <v>1596</v>
      </c>
      <c r="B199" s="4">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10">
        <f>INDEX(products!$A$1:$G$49,MATCH(orders!$D199,products!$A$1:$A$49,0),MATCH(orders!L$1,products!$A$1:$G$1,0))</f>
        <v>29.784999999999997</v>
      </c>
      <c r="M199" s="10">
        <f t="shared" si="9"/>
        <v>59.569999999999993</v>
      </c>
      <c r="N199" t="str">
        <f t="shared" si="10"/>
        <v>Liberica</v>
      </c>
      <c r="O199" t="str">
        <f t="shared" si="11"/>
        <v>Dark</v>
      </c>
      <c r="P199" t="str">
        <f>_xlfn.XLOOKUP(Order[[#This Row],[Customer ID]],customers!$A$1:$A$1001,customers!$I$1:$I$1001,,0)</f>
        <v>No</v>
      </c>
    </row>
    <row r="200" spans="1:16" x14ac:dyDescent="0.35">
      <c r="A200" s="2" t="s">
        <v>1596</v>
      </c>
      <c r="B200" s="4">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10">
        <f>INDEX(products!$A$1:$G$49,MATCH(orders!$D200,products!$A$1:$A$49,0),MATCH(orders!L$1,products!$A$1:$G$1,0))</f>
        <v>29.784999999999997</v>
      </c>
      <c r="M200" s="10">
        <f t="shared" si="9"/>
        <v>89.35499999999999</v>
      </c>
      <c r="N200" t="str">
        <f t="shared" si="10"/>
        <v>Liberica</v>
      </c>
      <c r="O200" t="str">
        <f t="shared" si="11"/>
        <v>Dark</v>
      </c>
      <c r="P200" t="str">
        <f>_xlfn.XLOOKUP(Order[[#This Row],[Customer ID]],customers!$A$1:$A$1001,customers!$I$1:$I$1001,,0)</f>
        <v>No</v>
      </c>
    </row>
    <row r="201" spans="1:16" x14ac:dyDescent="0.35">
      <c r="A201" s="2" t="s">
        <v>1596</v>
      </c>
      <c r="B201" s="4">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10">
        <f>INDEX(products!$A$1:$G$49,MATCH(orders!$D201,products!$A$1:$A$49,0),MATCH(orders!L$1,products!$A$1:$G$1,0))</f>
        <v>9.51</v>
      </c>
      <c r="M201" s="10">
        <f t="shared" si="9"/>
        <v>38.04</v>
      </c>
      <c r="N201" t="str">
        <f t="shared" si="10"/>
        <v>Liberica</v>
      </c>
      <c r="O201" t="str">
        <f t="shared" si="11"/>
        <v>Light</v>
      </c>
      <c r="P201" t="str">
        <f>_xlfn.XLOOKUP(Order[[#This Row],[Customer ID]],customers!$A$1:$A$1001,customers!$I$1:$I$1001,,0)</f>
        <v>No</v>
      </c>
    </row>
    <row r="202" spans="1:16" x14ac:dyDescent="0.35">
      <c r="A202" s="2" t="s">
        <v>1596</v>
      </c>
      <c r="B202" s="4">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10">
        <f>INDEX(products!$A$1:$G$49,MATCH(orders!$D202,products!$A$1:$A$49,0),MATCH(orders!L$1,products!$A$1:$G$1,0))</f>
        <v>13.75</v>
      </c>
      <c r="M202" s="10">
        <f t="shared" si="9"/>
        <v>41.25</v>
      </c>
      <c r="N202" t="str">
        <f t="shared" si="10"/>
        <v>Excelsa</v>
      </c>
      <c r="O202" t="str">
        <f t="shared" si="11"/>
        <v>Medium</v>
      </c>
      <c r="P202" t="str">
        <f>_xlfn.XLOOKUP(Order[[#This Row],[Customer ID]],customers!$A$1:$A$1001,customers!$I$1:$I$1001,,0)</f>
        <v>No</v>
      </c>
    </row>
    <row r="203" spans="1:16" x14ac:dyDescent="0.35">
      <c r="A203" s="2" t="s">
        <v>1621</v>
      </c>
      <c r="B203" s="4">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10">
        <f>INDEX(products!$A$1:$G$49,MATCH(orders!$D203,products!$A$1:$A$49,0),MATCH(orders!L$1,products!$A$1:$G$1,0))</f>
        <v>9.51</v>
      </c>
      <c r="M203" s="10">
        <f t="shared" si="9"/>
        <v>57.06</v>
      </c>
      <c r="N203" t="str">
        <f t="shared" si="10"/>
        <v>Liberica</v>
      </c>
      <c r="O203" t="str">
        <f t="shared" si="11"/>
        <v>Light</v>
      </c>
      <c r="P203" t="str">
        <f>_xlfn.XLOOKUP(Order[[#This Row],[Customer ID]],customers!$A$1:$A$1001,customers!$I$1:$I$1001,,0)</f>
        <v>No</v>
      </c>
    </row>
    <row r="204" spans="1:16" x14ac:dyDescent="0.35">
      <c r="A204" s="2" t="s">
        <v>1626</v>
      </c>
      <c r="B204" s="4">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10">
        <f>INDEX(products!$A$1:$G$49,MATCH(orders!$D204,products!$A$1:$A$49,0),MATCH(orders!L$1,products!$A$1:$G$1,0))</f>
        <v>29.784999999999997</v>
      </c>
      <c r="M204" s="10">
        <f t="shared" si="9"/>
        <v>178.70999999999998</v>
      </c>
      <c r="N204" t="str">
        <f t="shared" si="10"/>
        <v>Liberica</v>
      </c>
      <c r="O204" t="str">
        <f t="shared" si="11"/>
        <v>Dark</v>
      </c>
      <c r="P204" t="str">
        <f>_xlfn.XLOOKUP(Order[[#This Row],[Customer ID]],customers!$A$1:$A$1001,customers!$I$1:$I$1001,,0)</f>
        <v>Yes</v>
      </c>
    </row>
    <row r="205" spans="1:16" x14ac:dyDescent="0.35">
      <c r="A205" s="2" t="s">
        <v>1632</v>
      </c>
      <c r="B205" s="4">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10">
        <f>INDEX(products!$A$1:$G$49,MATCH(orders!$D205,products!$A$1:$A$49,0),MATCH(orders!L$1,products!$A$1:$G$1,0))</f>
        <v>4.7549999999999999</v>
      </c>
      <c r="M205" s="10">
        <f t="shared" si="9"/>
        <v>4.7549999999999999</v>
      </c>
      <c r="N205" t="str">
        <f t="shared" si="10"/>
        <v>Liberica</v>
      </c>
      <c r="O205" t="str">
        <f t="shared" si="11"/>
        <v>Light</v>
      </c>
      <c r="P205" t="str">
        <f>_xlfn.XLOOKUP(Order[[#This Row],[Customer ID]],customers!$A$1:$A$1001,customers!$I$1:$I$1001,,0)</f>
        <v>No</v>
      </c>
    </row>
    <row r="206" spans="1:16" x14ac:dyDescent="0.35">
      <c r="A206" s="2" t="s">
        <v>1638</v>
      </c>
      <c r="B206" s="4">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10">
        <f>INDEX(products!$A$1:$G$49,MATCH(orders!$D206,products!$A$1:$A$49,0),MATCH(orders!L$1,products!$A$1:$G$1,0))</f>
        <v>13.75</v>
      </c>
      <c r="M206" s="10">
        <f t="shared" si="9"/>
        <v>82.5</v>
      </c>
      <c r="N206" t="str">
        <f t="shared" si="10"/>
        <v>Excelsa</v>
      </c>
      <c r="O206" t="str">
        <f t="shared" si="11"/>
        <v>Medium</v>
      </c>
      <c r="P206" t="str">
        <f>_xlfn.XLOOKUP(Order[[#This Row],[Customer ID]],customers!$A$1:$A$1001,customers!$I$1:$I$1001,,0)</f>
        <v>No</v>
      </c>
    </row>
    <row r="207" spans="1:16" x14ac:dyDescent="0.35">
      <c r="A207" s="2" t="s">
        <v>1643</v>
      </c>
      <c r="B207" s="4">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10">
        <f>INDEX(products!$A$1:$G$49,MATCH(orders!$D207,products!$A$1:$A$49,0),MATCH(orders!L$1,products!$A$1:$G$1,0))</f>
        <v>2.6849999999999996</v>
      </c>
      <c r="M207" s="10">
        <f t="shared" si="9"/>
        <v>8.0549999999999997</v>
      </c>
      <c r="N207" t="str">
        <f t="shared" si="10"/>
        <v>Robusta</v>
      </c>
      <c r="O207" t="str">
        <f t="shared" si="11"/>
        <v>Dark</v>
      </c>
      <c r="P207" t="str">
        <f>_xlfn.XLOOKUP(Order[[#This Row],[Customer ID]],customers!$A$1:$A$1001,customers!$I$1:$I$1001,,0)</f>
        <v>Yes</v>
      </c>
    </row>
    <row r="208" spans="1:16" x14ac:dyDescent="0.35">
      <c r="A208" s="2" t="s">
        <v>1648</v>
      </c>
      <c r="B208" s="4">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10">
        <f>INDEX(products!$A$1:$G$49,MATCH(orders!$D208,products!$A$1:$A$49,0),MATCH(orders!L$1,products!$A$1:$G$1,0))</f>
        <v>11.25</v>
      </c>
      <c r="M208" s="10">
        <f t="shared" si="9"/>
        <v>22.5</v>
      </c>
      <c r="N208" t="str">
        <f t="shared" si="10"/>
        <v>Arabica</v>
      </c>
      <c r="O208" t="str">
        <f t="shared" si="11"/>
        <v>Medium</v>
      </c>
      <c r="P208" t="str">
        <f>_xlfn.XLOOKUP(Order[[#This Row],[Customer ID]],customers!$A$1:$A$1001,customers!$I$1:$I$1001,,0)</f>
        <v>No</v>
      </c>
    </row>
    <row r="209" spans="1:16" x14ac:dyDescent="0.35">
      <c r="A209" s="2" t="s">
        <v>1653</v>
      </c>
      <c r="B209" s="4">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10">
        <f>INDEX(products!$A$1:$G$49,MATCH(orders!$D209,products!$A$1:$A$49,0),MATCH(orders!L$1,products!$A$1:$G$1,0))</f>
        <v>6.75</v>
      </c>
      <c r="M209" s="10">
        <f t="shared" si="9"/>
        <v>40.5</v>
      </c>
      <c r="N209" t="str">
        <f t="shared" si="10"/>
        <v>Arabica</v>
      </c>
      <c r="O209" t="str">
        <f t="shared" si="11"/>
        <v>Medium</v>
      </c>
      <c r="P209" t="str">
        <f>_xlfn.XLOOKUP(Order[[#This Row],[Customer ID]],customers!$A$1:$A$1001,customers!$I$1:$I$1001,,0)</f>
        <v>Yes</v>
      </c>
    </row>
    <row r="210" spans="1:16" x14ac:dyDescent="0.35">
      <c r="A210" s="2" t="s">
        <v>1659</v>
      </c>
      <c r="B210" s="4">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10">
        <f>INDEX(products!$A$1:$G$49,MATCH(orders!$D210,products!$A$1:$A$49,0),MATCH(orders!L$1,products!$A$1:$G$1,0))</f>
        <v>7.29</v>
      </c>
      <c r="M210" s="10">
        <f t="shared" si="9"/>
        <v>29.16</v>
      </c>
      <c r="N210" t="str">
        <f t="shared" si="10"/>
        <v>Excelsa</v>
      </c>
      <c r="O210" t="str">
        <f t="shared" si="11"/>
        <v>Dark</v>
      </c>
      <c r="P210" t="str">
        <f>_xlfn.XLOOKUP(Order[[#This Row],[Customer ID]],customers!$A$1:$A$1001,customers!$I$1:$I$1001,,0)</f>
        <v>Yes</v>
      </c>
    </row>
    <row r="211" spans="1:16" x14ac:dyDescent="0.35">
      <c r="A211" s="2" t="s">
        <v>1665</v>
      </c>
      <c r="B211" s="4">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10">
        <f>INDEX(products!$A$1:$G$49,MATCH(orders!$D211,products!$A$1:$A$49,0),MATCH(orders!L$1,products!$A$1:$G$1,0))</f>
        <v>6.75</v>
      </c>
      <c r="M211" s="10">
        <f t="shared" si="9"/>
        <v>6.75</v>
      </c>
      <c r="N211" t="str">
        <f t="shared" si="10"/>
        <v>Arabica</v>
      </c>
      <c r="O211" t="str">
        <f t="shared" si="11"/>
        <v>Medium</v>
      </c>
      <c r="P211" t="str">
        <f>_xlfn.XLOOKUP(Order[[#This Row],[Customer ID]],customers!$A$1:$A$1001,customers!$I$1:$I$1001,,0)</f>
        <v>No</v>
      </c>
    </row>
    <row r="212" spans="1:16" x14ac:dyDescent="0.35">
      <c r="A212" s="2" t="s">
        <v>1671</v>
      </c>
      <c r="B212" s="4">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10">
        <f>INDEX(products!$A$1:$G$49,MATCH(orders!$D212,products!$A$1:$A$49,0),MATCH(orders!L$1,products!$A$1:$G$1,0))</f>
        <v>12.95</v>
      </c>
      <c r="M212" s="10">
        <f t="shared" si="9"/>
        <v>51.8</v>
      </c>
      <c r="N212" t="str">
        <f t="shared" si="10"/>
        <v>Liberica</v>
      </c>
      <c r="O212" t="str">
        <f t="shared" si="11"/>
        <v>Dark</v>
      </c>
      <c r="P212" t="str">
        <f>_xlfn.XLOOKUP(Order[[#This Row],[Customer ID]],customers!$A$1:$A$1001,customers!$I$1:$I$1001,,0)</f>
        <v>Yes</v>
      </c>
    </row>
    <row r="213" spans="1:16" x14ac:dyDescent="0.35">
      <c r="A213" s="2" t="s">
        <v>1677</v>
      </c>
      <c r="B213" s="4">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10">
        <f>INDEX(products!$A$1:$G$49,MATCH(orders!$D213,products!$A$1:$A$49,0),MATCH(orders!L$1,products!$A$1:$G$1,0))</f>
        <v>8.91</v>
      </c>
      <c r="M213" s="10">
        <f t="shared" si="9"/>
        <v>53.46</v>
      </c>
      <c r="N213" t="str">
        <f t="shared" si="10"/>
        <v>Excelsa</v>
      </c>
      <c r="O213" t="str">
        <f t="shared" si="11"/>
        <v>Light</v>
      </c>
      <c r="P213" t="str">
        <f>_xlfn.XLOOKUP(Order[[#This Row],[Customer ID]],customers!$A$1:$A$1001,customers!$I$1:$I$1001,,0)</f>
        <v>No</v>
      </c>
    </row>
    <row r="214" spans="1:16" x14ac:dyDescent="0.35">
      <c r="A214" s="2" t="s">
        <v>1682</v>
      </c>
      <c r="B214" s="4">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10">
        <f>INDEX(products!$A$1:$G$49,MATCH(orders!$D214,products!$A$1:$A$49,0),MATCH(orders!L$1,products!$A$1:$G$1,0))</f>
        <v>3.645</v>
      </c>
      <c r="M214" s="10">
        <f t="shared" si="9"/>
        <v>14.58</v>
      </c>
      <c r="N214" t="str">
        <f t="shared" si="10"/>
        <v>Excelsa</v>
      </c>
      <c r="O214" t="str">
        <f t="shared" si="11"/>
        <v>Dark</v>
      </c>
      <c r="P214" t="str">
        <f>_xlfn.XLOOKUP(Order[[#This Row],[Customer ID]],customers!$A$1:$A$1001,customers!$I$1:$I$1001,,0)</f>
        <v>Yes</v>
      </c>
    </row>
    <row r="215" spans="1:16" x14ac:dyDescent="0.35">
      <c r="A215" s="2" t="s">
        <v>1688</v>
      </c>
      <c r="B215" s="4">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10">
        <f>INDEX(products!$A$1:$G$49,MATCH(orders!$D215,products!$A$1:$A$49,0),MATCH(orders!L$1,products!$A$1:$G$1,0))</f>
        <v>20.584999999999997</v>
      </c>
      <c r="M215" s="10">
        <f t="shared" si="9"/>
        <v>20.584999999999997</v>
      </c>
      <c r="N215" t="str">
        <f t="shared" si="10"/>
        <v>Robusta</v>
      </c>
      <c r="O215" t="str">
        <f t="shared" si="11"/>
        <v>Dark</v>
      </c>
      <c r="P215" t="str">
        <f>_xlfn.XLOOKUP(Order[[#This Row],[Customer ID]],customers!$A$1:$A$1001,customers!$I$1:$I$1001,,0)</f>
        <v>No</v>
      </c>
    </row>
    <row r="216" spans="1:16" x14ac:dyDescent="0.35">
      <c r="A216" s="2" t="s">
        <v>1694</v>
      </c>
      <c r="B216" s="4">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10">
        <f>INDEX(products!$A$1:$G$49,MATCH(orders!$D216,products!$A$1:$A$49,0),MATCH(orders!L$1,products!$A$1:$G$1,0))</f>
        <v>15.85</v>
      </c>
      <c r="M216" s="10">
        <f t="shared" si="9"/>
        <v>31.7</v>
      </c>
      <c r="N216" t="str">
        <f t="shared" si="10"/>
        <v>Liberica</v>
      </c>
      <c r="O216" t="str">
        <f t="shared" si="11"/>
        <v>Light</v>
      </c>
      <c r="P216" t="str">
        <f>_xlfn.XLOOKUP(Order[[#This Row],[Customer ID]],customers!$A$1:$A$1001,customers!$I$1:$I$1001,,0)</f>
        <v>No</v>
      </c>
    </row>
    <row r="217" spans="1:16" x14ac:dyDescent="0.35">
      <c r="A217" s="2" t="s">
        <v>1701</v>
      </c>
      <c r="B217" s="4">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10">
        <f>INDEX(products!$A$1:$G$49,MATCH(orders!$D217,products!$A$1:$A$49,0),MATCH(orders!L$1,products!$A$1:$G$1,0))</f>
        <v>3.8849999999999998</v>
      </c>
      <c r="M217" s="10">
        <f t="shared" si="9"/>
        <v>23.31</v>
      </c>
      <c r="N217" t="str">
        <f t="shared" si="10"/>
        <v>Liberica</v>
      </c>
      <c r="O217" t="str">
        <f t="shared" si="11"/>
        <v>Dark</v>
      </c>
      <c r="P217" t="str">
        <f>_xlfn.XLOOKUP(Order[[#This Row],[Customer ID]],customers!$A$1:$A$1001,customers!$I$1:$I$1001,,0)</f>
        <v>No</v>
      </c>
    </row>
    <row r="218" spans="1:16" x14ac:dyDescent="0.35">
      <c r="A218" s="2" t="s">
        <v>1707</v>
      </c>
      <c r="B218" s="4">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10">
        <f>INDEX(products!$A$1:$G$49,MATCH(orders!$D218,products!$A$1:$A$49,0),MATCH(orders!L$1,products!$A$1:$G$1,0))</f>
        <v>14.55</v>
      </c>
      <c r="M218" s="10">
        <f t="shared" si="9"/>
        <v>58.2</v>
      </c>
      <c r="N218" t="str">
        <f t="shared" si="10"/>
        <v>Liberica</v>
      </c>
      <c r="O218" t="str">
        <f t="shared" si="11"/>
        <v>Medium</v>
      </c>
      <c r="P218" t="str">
        <f>_xlfn.XLOOKUP(Order[[#This Row],[Customer ID]],customers!$A$1:$A$1001,customers!$I$1:$I$1001,,0)</f>
        <v>Yes</v>
      </c>
    </row>
    <row r="219" spans="1:16" x14ac:dyDescent="0.35">
      <c r="A219" s="2" t="s">
        <v>1713</v>
      </c>
      <c r="B219" s="4">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10">
        <f>INDEX(products!$A$1:$G$49,MATCH(orders!$D219,products!$A$1:$A$49,0),MATCH(orders!L$1,products!$A$1:$G$1,0))</f>
        <v>8.91</v>
      </c>
      <c r="M219" s="10">
        <f t="shared" si="9"/>
        <v>35.64</v>
      </c>
      <c r="N219" t="str">
        <f t="shared" si="10"/>
        <v>Excelsa</v>
      </c>
      <c r="O219" t="str">
        <f t="shared" si="11"/>
        <v>Light</v>
      </c>
      <c r="P219" t="str">
        <f>_xlfn.XLOOKUP(Order[[#This Row],[Customer ID]],customers!$A$1:$A$1001,customers!$I$1:$I$1001,,0)</f>
        <v>No</v>
      </c>
    </row>
    <row r="220" spans="1:16" x14ac:dyDescent="0.35">
      <c r="A220" s="2" t="s">
        <v>1719</v>
      </c>
      <c r="B220" s="4">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10">
        <f>INDEX(products!$A$1:$G$49,MATCH(orders!$D220,products!$A$1:$A$49,0),MATCH(orders!L$1,products!$A$1:$G$1,0))</f>
        <v>11.25</v>
      </c>
      <c r="M220" s="10">
        <f t="shared" si="9"/>
        <v>56.25</v>
      </c>
      <c r="N220" t="str">
        <f t="shared" si="10"/>
        <v>Arabica</v>
      </c>
      <c r="O220" t="str">
        <f t="shared" si="11"/>
        <v>Medium</v>
      </c>
      <c r="P220" t="str">
        <f>_xlfn.XLOOKUP(Order[[#This Row],[Customer ID]],customers!$A$1:$A$1001,customers!$I$1:$I$1001,,0)</f>
        <v>Yes</v>
      </c>
    </row>
    <row r="221" spans="1:16" x14ac:dyDescent="0.35">
      <c r="A221" s="2" t="s">
        <v>1725</v>
      </c>
      <c r="B221" s="4">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10">
        <f>INDEX(products!$A$1:$G$49,MATCH(orders!$D221,products!$A$1:$A$49,0),MATCH(orders!L$1,products!$A$1:$G$1,0))</f>
        <v>3.5849999999999995</v>
      </c>
      <c r="M221" s="10">
        <f t="shared" si="9"/>
        <v>10.754999999999999</v>
      </c>
      <c r="N221" t="str">
        <f t="shared" si="10"/>
        <v>Robusta</v>
      </c>
      <c r="O221" t="str">
        <f t="shared" si="11"/>
        <v>Light</v>
      </c>
      <c r="P221" t="str">
        <f>_xlfn.XLOOKUP(Order[[#This Row],[Customer ID]],customers!$A$1:$A$1001,customers!$I$1:$I$1001,,0)</f>
        <v>No</v>
      </c>
    </row>
    <row r="222" spans="1:16" x14ac:dyDescent="0.35">
      <c r="A222" s="2" t="s">
        <v>1725</v>
      </c>
      <c r="B222" s="4">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10">
        <f>INDEX(products!$A$1:$G$49,MATCH(orders!$D222,products!$A$1:$A$49,0),MATCH(orders!L$1,products!$A$1:$G$1,0))</f>
        <v>2.9849999999999999</v>
      </c>
      <c r="M222" s="10">
        <f t="shared" si="9"/>
        <v>14.924999999999999</v>
      </c>
      <c r="N222" t="str">
        <f t="shared" si="10"/>
        <v>Robusta</v>
      </c>
      <c r="O222" t="str">
        <f t="shared" si="11"/>
        <v>Medium</v>
      </c>
      <c r="P222" t="str">
        <f>_xlfn.XLOOKUP(Order[[#This Row],[Customer ID]],customers!$A$1:$A$1001,customers!$I$1:$I$1001,,0)</f>
        <v>No</v>
      </c>
    </row>
    <row r="223" spans="1:16" x14ac:dyDescent="0.35">
      <c r="A223" s="2" t="s">
        <v>1736</v>
      </c>
      <c r="B223" s="4">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10">
        <f>INDEX(products!$A$1:$G$49,MATCH(orders!$D223,products!$A$1:$A$49,0),MATCH(orders!L$1,products!$A$1:$G$1,0))</f>
        <v>12.95</v>
      </c>
      <c r="M223" s="10">
        <f t="shared" si="9"/>
        <v>77.699999999999989</v>
      </c>
      <c r="N223" t="str">
        <f t="shared" si="10"/>
        <v>Arabica</v>
      </c>
      <c r="O223" t="str">
        <f t="shared" si="11"/>
        <v>Light</v>
      </c>
      <c r="P223" t="str">
        <f>_xlfn.XLOOKUP(Order[[#This Row],[Customer ID]],customers!$A$1:$A$1001,customers!$I$1:$I$1001,,0)</f>
        <v>Yes</v>
      </c>
    </row>
    <row r="224" spans="1:16" x14ac:dyDescent="0.35">
      <c r="A224" s="2" t="s">
        <v>1742</v>
      </c>
      <c r="B224" s="4">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10">
        <f>INDEX(products!$A$1:$G$49,MATCH(orders!$D224,products!$A$1:$A$49,0),MATCH(orders!L$1,products!$A$1:$G$1,0))</f>
        <v>7.77</v>
      </c>
      <c r="M224" s="10">
        <f t="shared" si="9"/>
        <v>23.31</v>
      </c>
      <c r="N224" t="str">
        <f t="shared" si="10"/>
        <v>Liberica</v>
      </c>
      <c r="O224" t="str">
        <f t="shared" si="11"/>
        <v>Dark</v>
      </c>
      <c r="P224" t="str">
        <f>_xlfn.XLOOKUP(Order[[#This Row],[Customer ID]],customers!$A$1:$A$1001,customers!$I$1:$I$1001,,0)</f>
        <v>No</v>
      </c>
    </row>
    <row r="225" spans="1:16" x14ac:dyDescent="0.35">
      <c r="A225" s="2" t="s">
        <v>1748</v>
      </c>
      <c r="B225" s="4">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10">
        <f>INDEX(products!$A$1:$G$49,MATCH(orders!$D225,products!$A$1:$A$49,0),MATCH(orders!L$1,products!$A$1:$G$1,0))</f>
        <v>14.85</v>
      </c>
      <c r="M225" s="10">
        <f t="shared" si="9"/>
        <v>59.4</v>
      </c>
      <c r="N225" t="str">
        <f t="shared" si="10"/>
        <v>Excelsa</v>
      </c>
      <c r="O225" t="str">
        <f t="shared" si="11"/>
        <v>Light</v>
      </c>
      <c r="P225" t="str">
        <f>_xlfn.XLOOKUP(Order[[#This Row],[Customer ID]],customers!$A$1:$A$1001,customers!$I$1:$I$1001,,0)</f>
        <v>Yes</v>
      </c>
    </row>
    <row r="226" spans="1:16" x14ac:dyDescent="0.35">
      <c r="A226" s="2" t="s">
        <v>1753</v>
      </c>
      <c r="B226" s="4">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10">
        <f>INDEX(products!$A$1:$G$49,MATCH(orders!$D226,products!$A$1:$A$49,0),MATCH(orders!L$1,products!$A$1:$G$1,0))</f>
        <v>29.784999999999997</v>
      </c>
      <c r="M226" s="10">
        <f t="shared" si="9"/>
        <v>119.13999999999999</v>
      </c>
      <c r="N226" t="str">
        <f t="shared" si="10"/>
        <v>Liberica</v>
      </c>
      <c r="O226" t="str">
        <f t="shared" si="11"/>
        <v>Dark</v>
      </c>
      <c r="P226" t="str">
        <f>_xlfn.XLOOKUP(Order[[#This Row],[Customer ID]],customers!$A$1:$A$1001,customers!$I$1:$I$1001,,0)</f>
        <v>Yes</v>
      </c>
    </row>
    <row r="227" spans="1:16" x14ac:dyDescent="0.35">
      <c r="A227" s="2" t="s">
        <v>1759</v>
      </c>
      <c r="B227" s="4">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10">
        <f>INDEX(products!$A$1:$G$49,MATCH(orders!$D227,products!$A$1:$A$49,0),MATCH(orders!L$1,products!$A$1:$G$1,0))</f>
        <v>3.5849999999999995</v>
      </c>
      <c r="M227" s="10">
        <f t="shared" si="9"/>
        <v>14.339999999999998</v>
      </c>
      <c r="N227" t="str">
        <f t="shared" si="10"/>
        <v>Robusta</v>
      </c>
      <c r="O227" t="str">
        <f t="shared" si="11"/>
        <v>Light</v>
      </c>
      <c r="P227" t="str">
        <f>_xlfn.XLOOKUP(Order[[#This Row],[Customer ID]],customers!$A$1:$A$1001,customers!$I$1:$I$1001,,0)</f>
        <v>No</v>
      </c>
    </row>
    <row r="228" spans="1:16" x14ac:dyDescent="0.35">
      <c r="A228" s="2" t="s">
        <v>1765</v>
      </c>
      <c r="B228" s="4">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10">
        <f>INDEX(products!$A$1:$G$49,MATCH(orders!$D228,products!$A$1:$A$49,0),MATCH(orders!L$1,products!$A$1:$G$1,0))</f>
        <v>25.874999999999996</v>
      </c>
      <c r="M228" s="10">
        <f t="shared" si="9"/>
        <v>129.37499999999997</v>
      </c>
      <c r="N228" t="str">
        <f t="shared" si="10"/>
        <v>Arabica</v>
      </c>
      <c r="O228" t="str">
        <f t="shared" si="11"/>
        <v>Medium</v>
      </c>
      <c r="P228" t="str">
        <f>_xlfn.XLOOKUP(Order[[#This Row],[Customer ID]],customers!$A$1:$A$1001,customers!$I$1:$I$1001,,0)</f>
        <v>No</v>
      </c>
    </row>
    <row r="229" spans="1:16" x14ac:dyDescent="0.35">
      <c r="A229" s="2" t="s">
        <v>1771</v>
      </c>
      <c r="B229" s="4">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10">
        <f>INDEX(products!$A$1:$G$49,MATCH(orders!$D229,products!$A$1:$A$49,0),MATCH(orders!L$1,products!$A$1:$G$1,0))</f>
        <v>2.6849999999999996</v>
      </c>
      <c r="M229" s="10">
        <f t="shared" si="9"/>
        <v>16.11</v>
      </c>
      <c r="N229" t="str">
        <f t="shared" si="10"/>
        <v>Robusta</v>
      </c>
      <c r="O229" t="str">
        <f t="shared" si="11"/>
        <v>Dark</v>
      </c>
      <c r="P229" t="str">
        <f>_xlfn.XLOOKUP(Order[[#This Row],[Customer ID]],customers!$A$1:$A$1001,customers!$I$1:$I$1001,,0)</f>
        <v>Yes</v>
      </c>
    </row>
    <row r="230" spans="1:16" x14ac:dyDescent="0.35">
      <c r="A230" s="2" t="s">
        <v>1777</v>
      </c>
      <c r="B230" s="4">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10">
        <f>INDEX(products!$A$1:$G$49,MATCH(orders!$D230,products!$A$1:$A$49,0),MATCH(orders!L$1,products!$A$1:$G$1,0))</f>
        <v>3.5849999999999995</v>
      </c>
      <c r="M230" s="10">
        <f t="shared" si="9"/>
        <v>17.924999999999997</v>
      </c>
      <c r="N230" t="str">
        <f t="shared" si="10"/>
        <v>Robusta</v>
      </c>
      <c r="O230" t="str">
        <f t="shared" si="11"/>
        <v>Light</v>
      </c>
      <c r="P230" t="str">
        <f>_xlfn.XLOOKUP(Order[[#This Row],[Customer ID]],customers!$A$1:$A$1001,customers!$I$1:$I$1001,,0)</f>
        <v>No</v>
      </c>
    </row>
    <row r="231" spans="1:16" x14ac:dyDescent="0.35">
      <c r="A231" s="2" t="s">
        <v>1783</v>
      </c>
      <c r="B231" s="4">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10">
        <f>INDEX(products!$A$1:$G$49,MATCH(orders!$D231,products!$A$1:$A$49,0),MATCH(orders!L$1,products!$A$1:$G$1,0))</f>
        <v>4.3650000000000002</v>
      </c>
      <c r="M231" s="10">
        <f t="shared" si="9"/>
        <v>8.73</v>
      </c>
      <c r="N231" t="str">
        <f t="shared" si="10"/>
        <v>Liberica</v>
      </c>
      <c r="O231" t="str">
        <f t="shared" si="11"/>
        <v>Medium</v>
      </c>
      <c r="P231" t="str">
        <f>_xlfn.XLOOKUP(Order[[#This Row],[Customer ID]],customers!$A$1:$A$1001,customers!$I$1:$I$1001,,0)</f>
        <v>No</v>
      </c>
    </row>
    <row r="232" spans="1:16" x14ac:dyDescent="0.35">
      <c r="A232" s="2" t="s">
        <v>1789</v>
      </c>
      <c r="B232" s="4">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10">
        <f>INDEX(products!$A$1:$G$49,MATCH(orders!$D232,products!$A$1:$A$49,0),MATCH(orders!L$1,products!$A$1:$G$1,0))</f>
        <v>25.874999999999996</v>
      </c>
      <c r="M232" s="10">
        <f t="shared" si="9"/>
        <v>51.749999999999993</v>
      </c>
      <c r="N232" t="str">
        <f t="shared" si="10"/>
        <v>Arabica</v>
      </c>
      <c r="O232" t="str">
        <f t="shared" si="11"/>
        <v>Medium</v>
      </c>
      <c r="P232" t="str">
        <f>_xlfn.XLOOKUP(Order[[#This Row],[Customer ID]],customers!$A$1:$A$1001,customers!$I$1:$I$1001,,0)</f>
        <v>No</v>
      </c>
    </row>
    <row r="233" spans="1:16" x14ac:dyDescent="0.35">
      <c r="A233" s="2" t="s">
        <v>1795</v>
      </c>
      <c r="B233" s="4">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10">
        <f>INDEX(products!$A$1:$G$49,MATCH(orders!$D233,products!$A$1:$A$49,0),MATCH(orders!L$1,products!$A$1:$G$1,0))</f>
        <v>4.3650000000000002</v>
      </c>
      <c r="M233" s="10">
        <f t="shared" si="9"/>
        <v>8.73</v>
      </c>
      <c r="N233" t="str">
        <f t="shared" si="10"/>
        <v>Liberica</v>
      </c>
      <c r="O233" t="str">
        <f t="shared" si="11"/>
        <v>Medium</v>
      </c>
      <c r="P233" t="str">
        <f>_xlfn.XLOOKUP(Order[[#This Row],[Customer ID]],customers!$A$1:$A$1001,customers!$I$1:$I$1001,,0)</f>
        <v>Yes</v>
      </c>
    </row>
    <row r="234" spans="1:16" x14ac:dyDescent="0.35">
      <c r="A234" s="2" t="s">
        <v>1800</v>
      </c>
      <c r="B234" s="4">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10">
        <f>INDEX(products!$A$1:$G$49,MATCH(orders!$D234,products!$A$1:$A$49,0),MATCH(orders!L$1,products!$A$1:$G$1,0))</f>
        <v>4.7549999999999999</v>
      </c>
      <c r="M234" s="10">
        <f t="shared" si="9"/>
        <v>23.774999999999999</v>
      </c>
      <c r="N234" t="str">
        <f t="shared" si="10"/>
        <v>Liberica</v>
      </c>
      <c r="O234" t="str">
        <f t="shared" si="11"/>
        <v>Light</v>
      </c>
      <c r="P234" t="str">
        <f>_xlfn.XLOOKUP(Order[[#This Row],[Customer ID]],customers!$A$1:$A$1001,customers!$I$1:$I$1001,,0)</f>
        <v>No</v>
      </c>
    </row>
    <row r="235" spans="1:16" x14ac:dyDescent="0.35">
      <c r="A235" s="2" t="s">
        <v>1806</v>
      </c>
      <c r="B235" s="4">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10">
        <f>INDEX(products!$A$1:$G$49,MATCH(orders!$D235,products!$A$1:$A$49,0),MATCH(orders!L$1,products!$A$1:$G$1,0))</f>
        <v>4.125</v>
      </c>
      <c r="M235" s="10">
        <f t="shared" si="9"/>
        <v>20.625</v>
      </c>
      <c r="N235" t="str">
        <f t="shared" si="10"/>
        <v>Excelsa</v>
      </c>
      <c r="O235" t="str">
        <f t="shared" si="11"/>
        <v>Medium</v>
      </c>
      <c r="P235" t="str">
        <f>_xlfn.XLOOKUP(Order[[#This Row],[Customer ID]],customers!$A$1:$A$1001,customers!$I$1:$I$1001,,0)</f>
        <v>No</v>
      </c>
    </row>
    <row r="236" spans="1:16" x14ac:dyDescent="0.35">
      <c r="A236" s="2" t="s">
        <v>1812</v>
      </c>
      <c r="B236" s="4">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10">
        <f>INDEX(products!$A$1:$G$49,MATCH(orders!$D236,products!$A$1:$A$49,0),MATCH(orders!L$1,products!$A$1:$G$1,0))</f>
        <v>36.454999999999998</v>
      </c>
      <c r="M236" s="10">
        <f t="shared" si="9"/>
        <v>36.454999999999998</v>
      </c>
      <c r="N236" t="str">
        <f t="shared" si="10"/>
        <v>Liberica</v>
      </c>
      <c r="O236" t="str">
        <f t="shared" si="11"/>
        <v>Light</v>
      </c>
      <c r="P236" t="str">
        <f>_xlfn.XLOOKUP(Order[[#This Row],[Customer ID]],customers!$A$1:$A$1001,customers!$I$1:$I$1001,,0)</f>
        <v>No</v>
      </c>
    </row>
    <row r="237" spans="1:16" x14ac:dyDescent="0.35">
      <c r="A237" s="2" t="s">
        <v>1818</v>
      </c>
      <c r="B237" s="4">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10">
        <f>INDEX(products!$A$1:$G$49,MATCH(orders!$D237,products!$A$1:$A$49,0),MATCH(orders!L$1,products!$A$1:$G$1,0))</f>
        <v>36.454999999999998</v>
      </c>
      <c r="M237" s="10">
        <f t="shared" si="9"/>
        <v>182.27499999999998</v>
      </c>
      <c r="N237" t="str">
        <f t="shared" si="10"/>
        <v>Liberica</v>
      </c>
      <c r="O237" t="str">
        <f t="shared" si="11"/>
        <v>Light</v>
      </c>
      <c r="P237" t="str">
        <f>_xlfn.XLOOKUP(Order[[#This Row],[Customer ID]],customers!$A$1:$A$1001,customers!$I$1:$I$1001,,0)</f>
        <v>No</v>
      </c>
    </row>
    <row r="238" spans="1:16" x14ac:dyDescent="0.35">
      <c r="A238" s="2" t="s">
        <v>1822</v>
      </c>
      <c r="B238" s="4">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10">
        <f>INDEX(products!$A$1:$G$49,MATCH(orders!$D238,products!$A$1:$A$49,0),MATCH(orders!L$1,products!$A$1:$G$1,0))</f>
        <v>29.784999999999997</v>
      </c>
      <c r="M238" s="10">
        <f t="shared" si="9"/>
        <v>89.35499999999999</v>
      </c>
      <c r="N238" t="str">
        <f t="shared" si="10"/>
        <v>Liberica</v>
      </c>
      <c r="O238" t="str">
        <f t="shared" si="11"/>
        <v>Dark</v>
      </c>
      <c r="P238" t="str">
        <f>_xlfn.XLOOKUP(Order[[#This Row],[Customer ID]],customers!$A$1:$A$1001,customers!$I$1:$I$1001,,0)</f>
        <v>No</v>
      </c>
    </row>
    <row r="239" spans="1:16" x14ac:dyDescent="0.35">
      <c r="A239" s="2" t="s">
        <v>1828</v>
      </c>
      <c r="B239" s="4">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10">
        <f>INDEX(products!$A$1:$G$49,MATCH(orders!$D239,products!$A$1:$A$49,0),MATCH(orders!L$1,products!$A$1:$G$1,0))</f>
        <v>3.5849999999999995</v>
      </c>
      <c r="M239" s="10">
        <f t="shared" si="9"/>
        <v>3.5849999999999995</v>
      </c>
      <c r="N239" t="str">
        <f t="shared" si="10"/>
        <v>Robusta</v>
      </c>
      <c r="O239" t="str">
        <f t="shared" si="11"/>
        <v>Light</v>
      </c>
      <c r="P239" t="str">
        <f>_xlfn.XLOOKUP(Order[[#This Row],[Customer ID]],customers!$A$1:$A$1001,customers!$I$1:$I$1001,,0)</f>
        <v>Yes</v>
      </c>
    </row>
    <row r="240" spans="1:16" x14ac:dyDescent="0.35">
      <c r="A240" s="2" t="s">
        <v>1833</v>
      </c>
      <c r="B240" s="4">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10">
        <f>INDEX(products!$A$1:$G$49,MATCH(orders!$D240,products!$A$1:$A$49,0),MATCH(orders!L$1,products!$A$1:$G$1,0))</f>
        <v>22.884999999999998</v>
      </c>
      <c r="M240" s="10">
        <f t="shared" si="9"/>
        <v>45.769999999999996</v>
      </c>
      <c r="N240" t="str">
        <f t="shared" si="10"/>
        <v>Robusta</v>
      </c>
      <c r="O240" t="str">
        <f t="shared" si="11"/>
        <v>Medium</v>
      </c>
      <c r="P240" t="str">
        <f>_xlfn.XLOOKUP(Order[[#This Row],[Customer ID]],customers!$A$1:$A$1001,customers!$I$1:$I$1001,,0)</f>
        <v>Yes</v>
      </c>
    </row>
    <row r="241" spans="1:16" x14ac:dyDescent="0.35">
      <c r="A241" s="2" t="s">
        <v>1839</v>
      </c>
      <c r="B241" s="4">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10">
        <f>INDEX(products!$A$1:$G$49,MATCH(orders!$D241,products!$A$1:$A$49,0),MATCH(orders!L$1,products!$A$1:$G$1,0))</f>
        <v>14.85</v>
      </c>
      <c r="M241" s="10">
        <f t="shared" si="9"/>
        <v>59.4</v>
      </c>
      <c r="N241" t="str">
        <f t="shared" si="10"/>
        <v>Excelsa</v>
      </c>
      <c r="O241" t="str">
        <f t="shared" si="11"/>
        <v>Light</v>
      </c>
      <c r="P241" t="str">
        <f>_xlfn.XLOOKUP(Order[[#This Row],[Customer ID]],customers!$A$1:$A$1001,customers!$I$1:$I$1001,,0)</f>
        <v>No</v>
      </c>
    </row>
    <row r="242" spans="1:16" x14ac:dyDescent="0.35">
      <c r="A242" s="2" t="s">
        <v>1845</v>
      </c>
      <c r="B242" s="4">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10">
        <f>INDEX(products!$A$1:$G$49,MATCH(orders!$D242,products!$A$1:$A$49,0),MATCH(orders!L$1,products!$A$1:$G$1,0))</f>
        <v>25.874999999999996</v>
      </c>
      <c r="M242" s="10">
        <f t="shared" si="9"/>
        <v>155.24999999999997</v>
      </c>
      <c r="N242" t="str">
        <f t="shared" si="10"/>
        <v>Arabica</v>
      </c>
      <c r="O242" t="str">
        <f t="shared" si="11"/>
        <v>Medium</v>
      </c>
      <c r="P242" t="str">
        <f>_xlfn.XLOOKUP(Order[[#This Row],[Customer ID]],customers!$A$1:$A$1001,customers!$I$1:$I$1001,,0)</f>
        <v>Yes</v>
      </c>
    </row>
    <row r="243" spans="1:16" x14ac:dyDescent="0.35">
      <c r="A243" s="2" t="s">
        <v>1849</v>
      </c>
      <c r="B243" s="4">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10">
        <f>INDEX(products!$A$1:$G$49,MATCH(orders!$D243,products!$A$1:$A$49,0),MATCH(orders!L$1,products!$A$1:$G$1,0))</f>
        <v>22.884999999999998</v>
      </c>
      <c r="M243" s="10">
        <f t="shared" si="9"/>
        <v>45.769999999999996</v>
      </c>
      <c r="N243" t="str">
        <f t="shared" si="10"/>
        <v>Robusta</v>
      </c>
      <c r="O243" t="str">
        <f t="shared" si="11"/>
        <v>Medium</v>
      </c>
      <c r="P243" t="str">
        <f>_xlfn.XLOOKUP(Order[[#This Row],[Customer ID]],customers!$A$1:$A$1001,customers!$I$1:$I$1001,,0)</f>
        <v>No</v>
      </c>
    </row>
    <row r="244" spans="1:16" x14ac:dyDescent="0.35">
      <c r="A244" s="2" t="s">
        <v>1854</v>
      </c>
      <c r="B244" s="4">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10">
        <f>INDEX(products!$A$1:$G$49,MATCH(orders!$D244,products!$A$1:$A$49,0),MATCH(orders!L$1,products!$A$1:$G$1,0))</f>
        <v>12.15</v>
      </c>
      <c r="M244" s="10">
        <f t="shared" si="9"/>
        <v>36.450000000000003</v>
      </c>
      <c r="N244" t="str">
        <f t="shared" si="10"/>
        <v>Excelsa</v>
      </c>
      <c r="O244" t="str">
        <f t="shared" si="11"/>
        <v>Dark</v>
      </c>
      <c r="P244" t="str">
        <f>_xlfn.XLOOKUP(Order[[#This Row],[Customer ID]],customers!$A$1:$A$1001,customers!$I$1:$I$1001,,0)</f>
        <v>Yes</v>
      </c>
    </row>
    <row r="245" spans="1:16" x14ac:dyDescent="0.35">
      <c r="A245" s="2" t="s">
        <v>1860</v>
      </c>
      <c r="B245" s="4">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10">
        <f>INDEX(products!$A$1:$G$49,MATCH(orders!$D245,products!$A$1:$A$49,0),MATCH(orders!L$1,products!$A$1:$G$1,0))</f>
        <v>7.29</v>
      </c>
      <c r="M245" s="10">
        <f t="shared" si="9"/>
        <v>29.16</v>
      </c>
      <c r="N245" t="str">
        <f t="shared" si="10"/>
        <v>Excelsa</v>
      </c>
      <c r="O245" t="str">
        <f t="shared" si="11"/>
        <v>Dark</v>
      </c>
      <c r="P245" t="str">
        <f>_xlfn.XLOOKUP(Order[[#This Row],[Customer ID]],customers!$A$1:$A$1001,customers!$I$1:$I$1001,,0)</f>
        <v>Yes</v>
      </c>
    </row>
    <row r="246" spans="1:16" x14ac:dyDescent="0.35">
      <c r="A246" s="2" t="s">
        <v>1866</v>
      </c>
      <c r="B246" s="4">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10">
        <f>INDEX(products!$A$1:$G$49,MATCH(orders!$D246,products!$A$1:$A$49,0),MATCH(orders!L$1,products!$A$1:$G$1,0))</f>
        <v>33.464999999999996</v>
      </c>
      <c r="M246" s="10">
        <f t="shared" si="9"/>
        <v>133.85999999999999</v>
      </c>
      <c r="N246" t="str">
        <f t="shared" si="10"/>
        <v>Liberica</v>
      </c>
      <c r="O246" t="str">
        <f t="shared" si="11"/>
        <v>Medium</v>
      </c>
      <c r="P246" t="str">
        <f>_xlfn.XLOOKUP(Order[[#This Row],[Customer ID]],customers!$A$1:$A$1001,customers!$I$1:$I$1001,,0)</f>
        <v>No</v>
      </c>
    </row>
    <row r="247" spans="1:16" x14ac:dyDescent="0.35">
      <c r="A247" s="2" t="s">
        <v>1872</v>
      </c>
      <c r="B247" s="4">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10">
        <f>INDEX(products!$A$1:$G$49,MATCH(orders!$D247,products!$A$1:$A$49,0),MATCH(orders!L$1,products!$A$1:$G$1,0))</f>
        <v>4.7549999999999999</v>
      </c>
      <c r="M247" s="10">
        <f t="shared" si="9"/>
        <v>23.774999999999999</v>
      </c>
      <c r="N247" t="str">
        <f t="shared" si="10"/>
        <v>Liberica</v>
      </c>
      <c r="O247" t="str">
        <f t="shared" si="11"/>
        <v>Light</v>
      </c>
      <c r="P247" t="str">
        <f>_xlfn.XLOOKUP(Order[[#This Row],[Customer ID]],customers!$A$1:$A$1001,customers!$I$1:$I$1001,,0)</f>
        <v>Yes</v>
      </c>
    </row>
    <row r="248" spans="1:16" x14ac:dyDescent="0.35">
      <c r="A248" s="2" t="s">
        <v>1878</v>
      </c>
      <c r="B248" s="4">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10">
        <f>INDEX(products!$A$1:$G$49,MATCH(orders!$D248,products!$A$1:$A$49,0),MATCH(orders!L$1,products!$A$1:$G$1,0))</f>
        <v>12.95</v>
      </c>
      <c r="M248" s="10">
        <f t="shared" si="9"/>
        <v>38.849999999999994</v>
      </c>
      <c r="N248" t="str">
        <f t="shared" si="10"/>
        <v>Liberica</v>
      </c>
      <c r="O248" t="str">
        <f t="shared" si="11"/>
        <v>Dark</v>
      </c>
      <c r="P248" t="str">
        <f>_xlfn.XLOOKUP(Order[[#This Row],[Customer ID]],customers!$A$1:$A$1001,customers!$I$1:$I$1001,,0)</f>
        <v>No</v>
      </c>
    </row>
    <row r="249" spans="1:16" x14ac:dyDescent="0.35">
      <c r="A249" s="2" t="s">
        <v>1884</v>
      </c>
      <c r="B249" s="4">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10">
        <f>INDEX(products!$A$1:$G$49,MATCH(orders!$D249,products!$A$1:$A$49,0),MATCH(orders!L$1,products!$A$1:$G$1,0))</f>
        <v>3.5849999999999995</v>
      </c>
      <c r="M249" s="10">
        <f t="shared" si="9"/>
        <v>21.509999999999998</v>
      </c>
      <c r="N249" t="str">
        <f t="shared" si="10"/>
        <v>Robusta</v>
      </c>
      <c r="O249" t="str">
        <f t="shared" si="11"/>
        <v>Light</v>
      </c>
      <c r="P249" t="str">
        <f>_xlfn.XLOOKUP(Order[[#This Row],[Customer ID]],customers!$A$1:$A$1001,customers!$I$1:$I$1001,,0)</f>
        <v>Yes</v>
      </c>
    </row>
    <row r="250" spans="1:16" x14ac:dyDescent="0.35">
      <c r="A250" s="2" t="s">
        <v>1889</v>
      </c>
      <c r="B250" s="4">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10">
        <f>INDEX(products!$A$1:$G$49,MATCH(orders!$D250,products!$A$1:$A$49,0),MATCH(orders!L$1,products!$A$1:$G$1,0))</f>
        <v>9.9499999999999993</v>
      </c>
      <c r="M250" s="10">
        <f t="shared" si="9"/>
        <v>9.9499999999999993</v>
      </c>
      <c r="N250" t="str">
        <f t="shared" si="10"/>
        <v>Arabica</v>
      </c>
      <c r="O250" t="str">
        <f t="shared" si="11"/>
        <v>Dark</v>
      </c>
      <c r="P250" t="str">
        <f>_xlfn.XLOOKUP(Order[[#This Row],[Customer ID]],customers!$A$1:$A$1001,customers!$I$1:$I$1001,,0)</f>
        <v>Yes</v>
      </c>
    </row>
    <row r="251" spans="1:16" x14ac:dyDescent="0.35">
      <c r="A251" s="2" t="s">
        <v>1895</v>
      </c>
      <c r="B251" s="4">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10">
        <f>INDEX(products!$A$1:$G$49,MATCH(orders!$D251,products!$A$1:$A$49,0),MATCH(orders!L$1,products!$A$1:$G$1,0))</f>
        <v>15.85</v>
      </c>
      <c r="M251" s="10">
        <f t="shared" si="9"/>
        <v>15.85</v>
      </c>
      <c r="N251" t="str">
        <f t="shared" si="10"/>
        <v>Liberica</v>
      </c>
      <c r="O251" t="str">
        <f t="shared" si="11"/>
        <v>Light</v>
      </c>
      <c r="P251" t="str">
        <f>_xlfn.XLOOKUP(Order[[#This Row],[Customer ID]],customers!$A$1:$A$1001,customers!$I$1:$I$1001,,0)</f>
        <v>Yes</v>
      </c>
    </row>
    <row r="252" spans="1:16" x14ac:dyDescent="0.35">
      <c r="A252" s="2" t="s">
        <v>1900</v>
      </c>
      <c r="B252" s="4">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10">
        <f>INDEX(products!$A$1:$G$49,MATCH(orders!$D252,products!$A$1:$A$49,0),MATCH(orders!L$1,products!$A$1:$G$1,0))</f>
        <v>2.9849999999999999</v>
      </c>
      <c r="M252" s="10">
        <f t="shared" si="9"/>
        <v>2.9849999999999999</v>
      </c>
      <c r="N252" t="str">
        <f t="shared" si="10"/>
        <v>Robusta</v>
      </c>
      <c r="O252" t="str">
        <f t="shared" si="11"/>
        <v>Medium</v>
      </c>
      <c r="P252" t="str">
        <f>_xlfn.XLOOKUP(Order[[#This Row],[Customer ID]],customers!$A$1:$A$1001,customers!$I$1:$I$1001,,0)</f>
        <v>Yes</v>
      </c>
    </row>
    <row r="253" spans="1:16" x14ac:dyDescent="0.35">
      <c r="A253" s="2" t="s">
        <v>1906</v>
      </c>
      <c r="B253" s="4">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10">
        <f>INDEX(products!$A$1:$G$49,MATCH(orders!$D253,products!$A$1:$A$49,0),MATCH(orders!L$1,products!$A$1:$G$1,0))</f>
        <v>13.75</v>
      </c>
      <c r="M253" s="10">
        <f t="shared" si="9"/>
        <v>68.75</v>
      </c>
      <c r="N253" t="str">
        <f t="shared" si="10"/>
        <v>Excelsa</v>
      </c>
      <c r="O253" t="str">
        <f t="shared" si="11"/>
        <v>Medium</v>
      </c>
      <c r="P253" t="str">
        <f>_xlfn.XLOOKUP(Order[[#This Row],[Customer ID]],customers!$A$1:$A$1001,customers!$I$1:$I$1001,,0)</f>
        <v>Yes</v>
      </c>
    </row>
    <row r="254" spans="1:16" x14ac:dyDescent="0.35">
      <c r="A254" s="2" t="s">
        <v>1912</v>
      </c>
      <c r="B254" s="4">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10">
        <f>INDEX(products!$A$1:$G$49,MATCH(orders!$D254,products!$A$1:$A$49,0),MATCH(orders!L$1,products!$A$1:$G$1,0))</f>
        <v>9.9499999999999993</v>
      </c>
      <c r="M254" s="10">
        <f t="shared" si="9"/>
        <v>29.849999999999998</v>
      </c>
      <c r="N254" t="str">
        <f t="shared" si="10"/>
        <v>Arabica</v>
      </c>
      <c r="O254" t="str">
        <f t="shared" si="11"/>
        <v>Dark</v>
      </c>
      <c r="P254" t="str">
        <f>_xlfn.XLOOKUP(Order[[#This Row],[Customer ID]],customers!$A$1:$A$1001,customers!$I$1:$I$1001,,0)</f>
        <v>No</v>
      </c>
    </row>
    <row r="255" spans="1:16" x14ac:dyDescent="0.35">
      <c r="A255" s="2" t="s">
        <v>1917</v>
      </c>
      <c r="B255" s="4">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10">
        <f>INDEX(products!$A$1:$G$49,MATCH(orders!$D255,products!$A$1:$A$49,0),MATCH(orders!L$1,products!$A$1:$G$1,0))</f>
        <v>14.55</v>
      </c>
      <c r="M255" s="10">
        <f t="shared" si="9"/>
        <v>58.2</v>
      </c>
      <c r="N255" t="str">
        <f t="shared" si="10"/>
        <v>Liberica</v>
      </c>
      <c r="O255" t="str">
        <f t="shared" si="11"/>
        <v>Medium</v>
      </c>
      <c r="P255" t="str">
        <f>_xlfn.XLOOKUP(Order[[#This Row],[Customer ID]],customers!$A$1:$A$1001,customers!$I$1:$I$1001,,0)</f>
        <v>No</v>
      </c>
    </row>
    <row r="256" spans="1:16" x14ac:dyDescent="0.35">
      <c r="A256" s="2" t="s">
        <v>1923</v>
      </c>
      <c r="B256" s="4">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10">
        <f>INDEX(products!$A$1:$G$49,MATCH(orders!$D256,products!$A$1:$A$49,0),MATCH(orders!L$1,products!$A$1:$G$1,0))</f>
        <v>7.169999999999999</v>
      </c>
      <c r="M256" s="10">
        <f t="shared" si="9"/>
        <v>28.679999999999996</v>
      </c>
      <c r="N256" t="str">
        <f t="shared" si="10"/>
        <v>Robusta</v>
      </c>
      <c r="O256" t="str">
        <f t="shared" si="11"/>
        <v>Light</v>
      </c>
      <c r="P256" t="str">
        <f>_xlfn.XLOOKUP(Order[[#This Row],[Customer ID]],customers!$A$1:$A$1001,customers!$I$1:$I$1001,,0)</f>
        <v>No</v>
      </c>
    </row>
    <row r="257" spans="1:16" x14ac:dyDescent="0.35">
      <c r="A257" s="2" t="s">
        <v>1928</v>
      </c>
      <c r="B257" s="4">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10">
        <f>INDEX(products!$A$1:$G$49,MATCH(orders!$D257,products!$A$1:$A$49,0),MATCH(orders!L$1,products!$A$1:$G$1,0))</f>
        <v>7.169999999999999</v>
      </c>
      <c r="M257" s="10">
        <f t="shared" si="9"/>
        <v>21.509999999999998</v>
      </c>
      <c r="N257" t="str">
        <f t="shared" si="10"/>
        <v>Robusta</v>
      </c>
      <c r="O257" t="str">
        <f t="shared" si="11"/>
        <v>Light</v>
      </c>
      <c r="P257" t="str">
        <f>_xlfn.XLOOKUP(Order[[#This Row],[Customer ID]],customers!$A$1:$A$1001,customers!$I$1:$I$1001,,0)</f>
        <v>No</v>
      </c>
    </row>
    <row r="258" spans="1:16" x14ac:dyDescent="0.35">
      <c r="A258" s="2" t="s">
        <v>1934</v>
      </c>
      <c r="B258" s="4">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10">
        <f>INDEX(products!$A$1:$G$49,MATCH(orders!$D258,products!$A$1:$A$49,0),MATCH(orders!L$1,products!$A$1:$G$1,0))</f>
        <v>8.73</v>
      </c>
      <c r="M258" s="10">
        <f t="shared" si="9"/>
        <v>17.46</v>
      </c>
      <c r="N258" t="str">
        <f t="shared" si="10"/>
        <v>Liberica</v>
      </c>
      <c r="O258" t="str">
        <f t="shared" si="11"/>
        <v>Medium</v>
      </c>
      <c r="P258" t="str">
        <f>_xlfn.XLOOKUP(Order[[#This Row],[Customer ID]],customers!$A$1:$A$1001,customers!$I$1:$I$1001,,0)</f>
        <v>Yes</v>
      </c>
    </row>
    <row r="259" spans="1:16" x14ac:dyDescent="0.35">
      <c r="A259" s="2" t="s">
        <v>1940</v>
      </c>
      <c r="B259" s="4">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10">
        <f>INDEX(products!$A$1:$G$49,MATCH(orders!$D259,products!$A$1:$A$49,0),MATCH(orders!L$1,products!$A$1:$G$1,0))</f>
        <v>27.945</v>
      </c>
      <c r="M259" s="10">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_xlfn.XLOOKUP(Order[[#This Row],[Customer ID]],customers!$A$1:$A$1001,customers!$I$1:$I$1001,,0)</f>
        <v>Yes</v>
      </c>
    </row>
    <row r="260" spans="1:16" x14ac:dyDescent="0.35">
      <c r="A260" s="2" t="s">
        <v>1946</v>
      </c>
      <c r="B260" s="4">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10">
        <f>INDEX(products!$A$1:$G$49,MATCH(orders!$D260,products!$A$1:$A$49,0),MATCH(orders!L$1,products!$A$1:$G$1,0))</f>
        <v>27.945</v>
      </c>
      <c r="M260" s="10">
        <f t="shared" si="12"/>
        <v>139.72499999999999</v>
      </c>
      <c r="N260" t="str">
        <f t="shared" si="13"/>
        <v>Excelsa</v>
      </c>
      <c r="O260" t="str">
        <f t="shared" si="14"/>
        <v>Dark</v>
      </c>
      <c r="P260" t="str">
        <f>_xlfn.XLOOKUP(Order[[#This Row],[Customer ID]],customers!$A$1:$A$1001,customers!$I$1:$I$1001,,0)</f>
        <v>No</v>
      </c>
    </row>
    <row r="261" spans="1:16" x14ac:dyDescent="0.35">
      <c r="A261" s="2" t="s">
        <v>1952</v>
      </c>
      <c r="B261" s="4">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10">
        <f>INDEX(products!$A$1:$G$49,MATCH(orders!$D261,products!$A$1:$A$49,0),MATCH(orders!L$1,products!$A$1:$G$1,0))</f>
        <v>2.9849999999999999</v>
      </c>
      <c r="M261" s="10">
        <f t="shared" si="12"/>
        <v>5.97</v>
      </c>
      <c r="N261" t="str">
        <f t="shared" si="13"/>
        <v>Robusta</v>
      </c>
      <c r="O261" t="str">
        <f t="shared" si="14"/>
        <v>Medium</v>
      </c>
      <c r="P261" t="str">
        <f>_xlfn.XLOOKUP(Order[[#This Row],[Customer ID]],customers!$A$1:$A$1001,customers!$I$1:$I$1001,,0)</f>
        <v>No</v>
      </c>
    </row>
    <row r="262" spans="1:16" x14ac:dyDescent="0.35">
      <c r="A262" s="2" t="s">
        <v>1958</v>
      </c>
      <c r="B262" s="4">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10">
        <f>INDEX(products!$A$1:$G$49,MATCH(orders!$D262,products!$A$1:$A$49,0),MATCH(orders!L$1,products!$A$1:$G$1,0))</f>
        <v>27.484999999999996</v>
      </c>
      <c r="M262" s="10">
        <f t="shared" si="12"/>
        <v>27.484999999999996</v>
      </c>
      <c r="N262" t="str">
        <f t="shared" si="13"/>
        <v>Robusta</v>
      </c>
      <c r="O262" t="str">
        <f t="shared" si="14"/>
        <v>Light</v>
      </c>
      <c r="P262" t="str">
        <f>_xlfn.XLOOKUP(Order[[#This Row],[Customer ID]],customers!$A$1:$A$1001,customers!$I$1:$I$1001,,0)</f>
        <v>Yes</v>
      </c>
    </row>
    <row r="263" spans="1:16" x14ac:dyDescent="0.35">
      <c r="A263" s="2" t="s">
        <v>1963</v>
      </c>
      <c r="B263" s="4">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10">
        <f>INDEX(products!$A$1:$G$49,MATCH(orders!$D263,products!$A$1:$A$49,0),MATCH(orders!L$1,products!$A$1:$G$1,0))</f>
        <v>11.95</v>
      </c>
      <c r="M263" s="10">
        <f t="shared" si="12"/>
        <v>59.75</v>
      </c>
      <c r="N263" t="str">
        <f t="shared" si="13"/>
        <v>Robusta</v>
      </c>
      <c r="O263" t="str">
        <f t="shared" si="14"/>
        <v>Light</v>
      </c>
      <c r="P263" t="str">
        <f>_xlfn.XLOOKUP(Order[[#This Row],[Customer ID]],customers!$A$1:$A$1001,customers!$I$1:$I$1001,,0)</f>
        <v>Yes</v>
      </c>
    </row>
    <row r="264" spans="1:16" x14ac:dyDescent="0.35">
      <c r="A264" s="2" t="s">
        <v>1969</v>
      </c>
      <c r="B264" s="4">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10">
        <f>INDEX(products!$A$1:$G$49,MATCH(orders!$D264,products!$A$1:$A$49,0),MATCH(orders!L$1,products!$A$1:$G$1,0))</f>
        <v>13.75</v>
      </c>
      <c r="M264" s="10">
        <f t="shared" si="12"/>
        <v>41.25</v>
      </c>
      <c r="N264" t="str">
        <f t="shared" si="13"/>
        <v>Excelsa</v>
      </c>
      <c r="O264" t="str">
        <f t="shared" si="14"/>
        <v>Medium</v>
      </c>
      <c r="P264" t="str">
        <f>_xlfn.XLOOKUP(Order[[#This Row],[Customer ID]],customers!$A$1:$A$1001,customers!$I$1:$I$1001,,0)</f>
        <v>No</v>
      </c>
    </row>
    <row r="265" spans="1:16" x14ac:dyDescent="0.35">
      <c r="A265" s="2" t="s">
        <v>1975</v>
      </c>
      <c r="B265" s="4">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10">
        <f>INDEX(products!$A$1:$G$49,MATCH(orders!$D265,products!$A$1:$A$49,0),MATCH(orders!L$1,products!$A$1:$G$1,0))</f>
        <v>33.464999999999996</v>
      </c>
      <c r="M265" s="10">
        <f t="shared" si="12"/>
        <v>133.85999999999999</v>
      </c>
      <c r="N265" t="str">
        <f t="shared" si="13"/>
        <v>Liberica</v>
      </c>
      <c r="O265" t="str">
        <f t="shared" si="14"/>
        <v>Medium</v>
      </c>
      <c r="P265" t="str">
        <f>_xlfn.XLOOKUP(Order[[#This Row],[Customer ID]],customers!$A$1:$A$1001,customers!$I$1:$I$1001,,0)</f>
        <v>No</v>
      </c>
    </row>
    <row r="266" spans="1:16" x14ac:dyDescent="0.35">
      <c r="A266" s="2" t="s">
        <v>1980</v>
      </c>
      <c r="B266" s="4">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10">
        <f>INDEX(products!$A$1:$G$49,MATCH(orders!$D266,products!$A$1:$A$49,0),MATCH(orders!L$1,products!$A$1:$G$1,0))</f>
        <v>11.95</v>
      </c>
      <c r="M266" s="10">
        <f t="shared" si="12"/>
        <v>59.75</v>
      </c>
      <c r="N266" t="str">
        <f t="shared" si="13"/>
        <v>Robusta</v>
      </c>
      <c r="O266" t="str">
        <f t="shared" si="14"/>
        <v>Light</v>
      </c>
      <c r="P266" t="str">
        <f>_xlfn.XLOOKUP(Order[[#This Row],[Customer ID]],customers!$A$1:$A$1001,customers!$I$1:$I$1001,,0)</f>
        <v>Yes</v>
      </c>
    </row>
    <row r="267" spans="1:16" x14ac:dyDescent="0.35">
      <c r="A267" s="2" t="s">
        <v>1986</v>
      </c>
      <c r="B267" s="4">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10">
        <f>INDEX(products!$A$1:$G$49,MATCH(orders!$D267,products!$A$1:$A$49,0),MATCH(orders!L$1,products!$A$1:$G$1,0))</f>
        <v>5.97</v>
      </c>
      <c r="M267" s="10">
        <f t="shared" si="12"/>
        <v>5.97</v>
      </c>
      <c r="N267" t="str">
        <f t="shared" si="13"/>
        <v>Arabica</v>
      </c>
      <c r="O267" t="str">
        <f t="shared" si="14"/>
        <v>Dark</v>
      </c>
      <c r="P267" t="str">
        <f>_xlfn.XLOOKUP(Order[[#This Row],[Customer ID]],customers!$A$1:$A$1001,customers!$I$1:$I$1001,,0)</f>
        <v>Yes</v>
      </c>
    </row>
    <row r="268" spans="1:16" x14ac:dyDescent="0.35">
      <c r="A268" s="2" t="s">
        <v>1992</v>
      </c>
      <c r="B268" s="4">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10">
        <f>INDEX(products!$A$1:$G$49,MATCH(orders!$D268,products!$A$1:$A$49,0),MATCH(orders!L$1,products!$A$1:$G$1,0))</f>
        <v>12.15</v>
      </c>
      <c r="M268" s="10">
        <f t="shared" si="12"/>
        <v>24.3</v>
      </c>
      <c r="N268" t="str">
        <f t="shared" si="13"/>
        <v>Excelsa</v>
      </c>
      <c r="O268" t="str">
        <f t="shared" si="14"/>
        <v>Dark</v>
      </c>
      <c r="P268" t="str">
        <f>_xlfn.XLOOKUP(Order[[#This Row],[Customer ID]],customers!$A$1:$A$1001,customers!$I$1:$I$1001,,0)</f>
        <v>No</v>
      </c>
    </row>
    <row r="269" spans="1:16" x14ac:dyDescent="0.35">
      <c r="A269" s="2" t="s">
        <v>1998</v>
      </c>
      <c r="B269" s="4">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10">
        <f>INDEX(products!$A$1:$G$49,MATCH(orders!$D269,products!$A$1:$A$49,0),MATCH(orders!L$1,products!$A$1:$G$1,0))</f>
        <v>3.645</v>
      </c>
      <c r="M269" s="10">
        <f t="shared" si="12"/>
        <v>21.87</v>
      </c>
      <c r="N269" t="str">
        <f t="shared" si="13"/>
        <v>Excelsa</v>
      </c>
      <c r="O269" t="str">
        <f t="shared" si="14"/>
        <v>Dark</v>
      </c>
      <c r="P269" t="str">
        <f>_xlfn.XLOOKUP(Order[[#This Row],[Customer ID]],customers!$A$1:$A$1001,customers!$I$1:$I$1001,,0)</f>
        <v>Yes</v>
      </c>
    </row>
    <row r="270" spans="1:16" x14ac:dyDescent="0.35">
      <c r="A270" s="2" t="s">
        <v>2004</v>
      </c>
      <c r="B270" s="4">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10">
        <f>INDEX(products!$A$1:$G$49,MATCH(orders!$D270,products!$A$1:$A$49,0),MATCH(orders!L$1,products!$A$1:$G$1,0))</f>
        <v>9.9499999999999993</v>
      </c>
      <c r="M270" s="10">
        <f t="shared" si="12"/>
        <v>19.899999999999999</v>
      </c>
      <c r="N270" t="str">
        <f t="shared" si="13"/>
        <v>Arabica</v>
      </c>
      <c r="O270" t="str">
        <f t="shared" si="14"/>
        <v>Dark</v>
      </c>
      <c r="P270" t="str">
        <f>_xlfn.XLOOKUP(Order[[#This Row],[Customer ID]],customers!$A$1:$A$1001,customers!$I$1:$I$1001,,0)</f>
        <v>Yes</v>
      </c>
    </row>
    <row r="271" spans="1:16" x14ac:dyDescent="0.35">
      <c r="A271" s="2" t="s">
        <v>2009</v>
      </c>
      <c r="B271" s="4">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10">
        <f>INDEX(products!$A$1:$G$49,MATCH(orders!$D271,products!$A$1:$A$49,0),MATCH(orders!L$1,products!$A$1:$G$1,0))</f>
        <v>2.9849999999999999</v>
      </c>
      <c r="M271" s="10">
        <f t="shared" si="12"/>
        <v>5.97</v>
      </c>
      <c r="N271" t="str">
        <f t="shared" si="13"/>
        <v>Arabica</v>
      </c>
      <c r="O271" t="str">
        <f t="shared" si="14"/>
        <v>Dark</v>
      </c>
      <c r="P271" t="str">
        <f>_xlfn.XLOOKUP(Order[[#This Row],[Customer ID]],customers!$A$1:$A$1001,customers!$I$1:$I$1001,,0)</f>
        <v>No</v>
      </c>
    </row>
    <row r="272" spans="1:16" x14ac:dyDescent="0.35">
      <c r="A272" s="2" t="s">
        <v>2015</v>
      </c>
      <c r="B272" s="4">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10">
        <f>INDEX(products!$A$1:$G$49,MATCH(orders!$D272,products!$A$1:$A$49,0),MATCH(orders!L$1,products!$A$1:$G$1,0))</f>
        <v>7.29</v>
      </c>
      <c r="M272" s="10">
        <f t="shared" si="12"/>
        <v>7.29</v>
      </c>
      <c r="N272" t="str">
        <f t="shared" si="13"/>
        <v>Excelsa</v>
      </c>
      <c r="O272" t="str">
        <f t="shared" si="14"/>
        <v>Dark</v>
      </c>
      <c r="P272" t="str">
        <f>_xlfn.XLOOKUP(Order[[#This Row],[Customer ID]],customers!$A$1:$A$1001,customers!$I$1:$I$1001,,0)</f>
        <v>Yes</v>
      </c>
    </row>
    <row r="273" spans="1:16" x14ac:dyDescent="0.35">
      <c r="A273" s="2" t="s">
        <v>2019</v>
      </c>
      <c r="B273" s="4">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10">
        <f>INDEX(products!$A$1:$G$49,MATCH(orders!$D273,products!$A$1:$A$49,0),MATCH(orders!L$1,products!$A$1:$G$1,0))</f>
        <v>2.9849999999999999</v>
      </c>
      <c r="M273" s="10">
        <f t="shared" si="12"/>
        <v>11.94</v>
      </c>
      <c r="N273" t="str">
        <f t="shared" si="13"/>
        <v>Arabica</v>
      </c>
      <c r="O273" t="str">
        <f t="shared" si="14"/>
        <v>Dark</v>
      </c>
      <c r="P273" t="str">
        <f>_xlfn.XLOOKUP(Order[[#This Row],[Customer ID]],customers!$A$1:$A$1001,customers!$I$1:$I$1001,,0)</f>
        <v>Yes</v>
      </c>
    </row>
    <row r="274" spans="1:16" x14ac:dyDescent="0.35">
      <c r="A274" s="2" t="s">
        <v>2025</v>
      </c>
      <c r="B274" s="4">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10">
        <f>INDEX(products!$A$1:$G$49,MATCH(orders!$D274,products!$A$1:$A$49,0),MATCH(orders!L$1,products!$A$1:$G$1,0))</f>
        <v>11.95</v>
      </c>
      <c r="M274" s="10">
        <f t="shared" si="12"/>
        <v>71.699999999999989</v>
      </c>
      <c r="N274" t="str">
        <f t="shared" si="13"/>
        <v>Robusta</v>
      </c>
      <c r="O274" t="str">
        <f t="shared" si="14"/>
        <v>Light</v>
      </c>
      <c r="P274" t="str">
        <f>_xlfn.XLOOKUP(Order[[#This Row],[Customer ID]],customers!$A$1:$A$1001,customers!$I$1:$I$1001,,0)</f>
        <v>Yes</v>
      </c>
    </row>
    <row r="275" spans="1:16" x14ac:dyDescent="0.35">
      <c r="A275" s="2" t="s">
        <v>2032</v>
      </c>
      <c r="B275" s="4">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10">
        <f>INDEX(products!$A$1:$G$49,MATCH(orders!$D275,products!$A$1:$A$49,0),MATCH(orders!L$1,products!$A$1:$G$1,0))</f>
        <v>3.8849999999999998</v>
      </c>
      <c r="M275" s="10">
        <f t="shared" si="12"/>
        <v>7.77</v>
      </c>
      <c r="N275" t="str">
        <f t="shared" si="13"/>
        <v>Arabica</v>
      </c>
      <c r="O275" t="str">
        <f t="shared" si="14"/>
        <v>Light</v>
      </c>
      <c r="P275" t="str">
        <f>_xlfn.XLOOKUP(Order[[#This Row],[Customer ID]],customers!$A$1:$A$1001,customers!$I$1:$I$1001,,0)</f>
        <v>No</v>
      </c>
    </row>
    <row r="276" spans="1:16" x14ac:dyDescent="0.35">
      <c r="A276" s="2" t="s">
        <v>2038</v>
      </c>
      <c r="B276" s="4">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10">
        <f>INDEX(products!$A$1:$G$49,MATCH(orders!$D276,products!$A$1:$A$49,0),MATCH(orders!L$1,products!$A$1:$G$1,0))</f>
        <v>25.874999999999996</v>
      </c>
      <c r="M276" s="10">
        <f t="shared" si="12"/>
        <v>25.874999999999996</v>
      </c>
      <c r="N276" t="str">
        <f t="shared" si="13"/>
        <v>Arabica</v>
      </c>
      <c r="O276" t="str">
        <f t="shared" si="14"/>
        <v>Medium</v>
      </c>
      <c r="P276" t="str">
        <f>_xlfn.XLOOKUP(Order[[#This Row],[Customer ID]],customers!$A$1:$A$1001,customers!$I$1:$I$1001,,0)</f>
        <v>No</v>
      </c>
    </row>
    <row r="277" spans="1:16" x14ac:dyDescent="0.35">
      <c r="A277" s="2" t="s">
        <v>2044</v>
      </c>
      <c r="B277" s="4">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10">
        <f>INDEX(products!$A$1:$G$49,MATCH(orders!$D277,products!$A$1:$A$49,0),MATCH(orders!L$1,products!$A$1:$G$1,0))</f>
        <v>34.154999999999994</v>
      </c>
      <c r="M277" s="10">
        <f t="shared" si="12"/>
        <v>204.92999999999995</v>
      </c>
      <c r="N277" t="str">
        <f t="shared" si="13"/>
        <v>Excelsa</v>
      </c>
      <c r="O277" t="str">
        <f t="shared" si="14"/>
        <v>Light</v>
      </c>
      <c r="P277" t="str">
        <f>_xlfn.XLOOKUP(Order[[#This Row],[Customer ID]],customers!$A$1:$A$1001,customers!$I$1:$I$1001,,0)</f>
        <v>No</v>
      </c>
    </row>
    <row r="278" spans="1:16" x14ac:dyDescent="0.35">
      <c r="A278" s="2" t="s">
        <v>2050</v>
      </c>
      <c r="B278" s="4">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10">
        <f>INDEX(products!$A$1:$G$49,MATCH(orders!$D278,products!$A$1:$A$49,0),MATCH(orders!L$1,products!$A$1:$G$1,0))</f>
        <v>27.484999999999996</v>
      </c>
      <c r="M278" s="10">
        <f t="shared" si="12"/>
        <v>109.93999999999998</v>
      </c>
      <c r="N278" t="str">
        <f t="shared" si="13"/>
        <v>Robusta</v>
      </c>
      <c r="O278" t="str">
        <f t="shared" si="14"/>
        <v>Light</v>
      </c>
      <c r="P278" t="str">
        <f>_xlfn.XLOOKUP(Order[[#This Row],[Customer ID]],customers!$A$1:$A$1001,customers!$I$1:$I$1001,,0)</f>
        <v>Yes</v>
      </c>
    </row>
    <row r="279" spans="1:16" x14ac:dyDescent="0.35">
      <c r="A279" s="2" t="s">
        <v>2056</v>
      </c>
      <c r="B279" s="4">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10">
        <f>INDEX(products!$A$1:$G$49,MATCH(orders!$D279,products!$A$1:$A$49,0),MATCH(orders!L$1,products!$A$1:$G$1,0))</f>
        <v>14.85</v>
      </c>
      <c r="M279" s="10">
        <f t="shared" si="12"/>
        <v>89.1</v>
      </c>
      <c r="N279" t="str">
        <f t="shared" si="13"/>
        <v>Excelsa</v>
      </c>
      <c r="O279" t="str">
        <f t="shared" si="14"/>
        <v>Light</v>
      </c>
      <c r="P279" t="str">
        <f>_xlfn.XLOOKUP(Order[[#This Row],[Customer ID]],customers!$A$1:$A$1001,customers!$I$1:$I$1001,,0)</f>
        <v>No</v>
      </c>
    </row>
    <row r="280" spans="1:16" x14ac:dyDescent="0.35">
      <c r="A280" s="2" t="s">
        <v>2062</v>
      </c>
      <c r="B280" s="4">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10">
        <f>INDEX(products!$A$1:$G$49,MATCH(orders!$D280,products!$A$1:$A$49,0),MATCH(orders!L$1,products!$A$1:$G$1,0))</f>
        <v>3.8849999999999998</v>
      </c>
      <c r="M280" s="10">
        <f t="shared" si="12"/>
        <v>7.77</v>
      </c>
      <c r="N280" t="str">
        <f t="shared" si="13"/>
        <v>Arabica</v>
      </c>
      <c r="O280" t="str">
        <f t="shared" si="14"/>
        <v>Light</v>
      </c>
      <c r="P280" t="str">
        <f>_xlfn.XLOOKUP(Order[[#This Row],[Customer ID]],customers!$A$1:$A$1001,customers!$I$1:$I$1001,,0)</f>
        <v>Yes</v>
      </c>
    </row>
    <row r="281" spans="1:16" x14ac:dyDescent="0.35">
      <c r="A281" s="2" t="s">
        <v>2068</v>
      </c>
      <c r="B281" s="4">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10">
        <f>INDEX(products!$A$1:$G$49,MATCH(orders!$D281,products!$A$1:$A$49,0),MATCH(orders!L$1,products!$A$1:$G$1,0))</f>
        <v>33.464999999999996</v>
      </c>
      <c r="M281" s="10">
        <f t="shared" si="12"/>
        <v>33.464999999999996</v>
      </c>
      <c r="N281" t="str">
        <f t="shared" si="13"/>
        <v>Liberica</v>
      </c>
      <c r="O281" t="str">
        <f t="shared" si="14"/>
        <v>Medium</v>
      </c>
      <c r="P281" t="str">
        <f>_xlfn.XLOOKUP(Order[[#This Row],[Customer ID]],customers!$A$1:$A$1001,customers!$I$1:$I$1001,,0)</f>
        <v>Yes</v>
      </c>
    </row>
    <row r="282" spans="1:16" x14ac:dyDescent="0.35">
      <c r="A282" s="2" t="s">
        <v>2074</v>
      </c>
      <c r="B282" s="4">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10">
        <f>INDEX(products!$A$1:$G$49,MATCH(orders!$D282,products!$A$1:$A$49,0),MATCH(orders!L$1,products!$A$1:$G$1,0))</f>
        <v>8.25</v>
      </c>
      <c r="M282" s="10">
        <f t="shared" si="12"/>
        <v>41.25</v>
      </c>
      <c r="N282" t="str">
        <f t="shared" si="13"/>
        <v>Excelsa</v>
      </c>
      <c r="O282" t="str">
        <f t="shared" si="14"/>
        <v>Medium</v>
      </c>
      <c r="P282" t="str">
        <f>_xlfn.XLOOKUP(Order[[#This Row],[Customer ID]],customers!$A$1:$A$1001,customers!$I$1:$I$1001,,0)</f>
        <v>Yes</v>
      </c>
    </row>
    <row r="283" spans="1:16" x14ac:dyDescent="0.35">
      <c r="A283" s="2" t="s">
        <v>2079</v>
      </c>
      <c r="B283" s="4">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10">
        <f>INDEX(products!$A$1:$G$49,MATCH(orders!$D283,products!$A$1:$A$49,0),MATCH(orders!L$1,products!$A$1:$G$1,0))</f>
        <v>14.85</v>
      </c>
      <c r="M283" s="10">
        <f t="shared" si="12"/>
        <v>59.4</v>
      </c>
      <c r="N283" t="str">
        <f t="shared" si="13"/>
        <v>Excelsa</v>
      </c>
      <c r="O283" t="str">
        <f t="shared" si="14"/>
        <v>Light</v>
      </c>
      <c r="P283" t="str">
        <f>_xlfn.XLOOKUP(Order[[#This Row],[Customer ID]],customers!$A$1:$A$1001,customers!$I$1:$I$1001,,0)</f>
        <v>Yes</v>
      </c>
    </row>
    <row r="284" spans="1:16" x14ac:dyDescent="0.35">
      <c r="A284" s="2" t="s">
        <v>2085</v>
      </c>
      <c r="B284" s="4">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10">
        <f>INDEX(products!$A$1:$G$49,MATCH(orders!$D284,products!$A$1:$A$49,0),MATCH(orders!L$1,products!$A$1:$G$1,0))</f>
        <v>7.77</v>
      </c>
      <c r="M284" s="10">
        <f t="shared" si="12"/>
        <v>7.77</v>
      </c>
      <c r="N284" t="str">
        <f t="shared" si="13"/>
        <v>Arabica</v>
      </c>
      <c r="O284" t="str">
        <f t="shared" si="14"/>
        <v>Light</v>
      </c>
      <c r="P284" t="str">
        <f>_xlfn.XLOOKUP(Order[[#This Row],[Customer ID]],customers!$A$1:$A$1001,customers!$I$1:$I$1001,,0)</f>
        <v>No</v>
      </c>
    </row>
    <row r="285" spans="1:16" x14ac:dyDescent="0.35">
      <c r="A285" s="2" t="s">
        <v>2091</v>
      </c>
      <c r="B285" s="4">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10">
        <f>INDEX(products!$A$1:$G$49,MATCH(orders!$D285,products!$A$1:$A$49,0),MATCH(orders!L$1,products!$A$1:$G$1,0))</f>
        <v>5.3699999999999992</v>
      </c>
      <c r="M285" s="10">
        <f t="shared" si="12"/>
        <v>5.3699999999999992</v>
      </c>
      <c r="N285" t="str">
        <f t="shared" si="13"/>
        <v>Robusta</v>
      </c>
      <c r="O285" t="str">
        <f t="shared" si="14"/>
        <v>Dark</v>
      </c>
      <c r="P285" t="str">
        <f>_xlfn.XLOOKUP(Order[[#This Row],[Customer ID]],customers!$A$1:$A$1001,customers!$I$1:$I$1001,,0)</f>
        <v>Yes</v>
      </c>
    </row>
    <row r="286" spans="1:16" x14ac:dyDescent="0.35">
      <c r="A286" s="2" t="s">
        <v>2097</v>
      </c>
      <c r="B286" s="4">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10">
        <f>INDEX(products!$A$1:$G$49,MATCH(orders!$D286,products!$A$1:$A$49,0),MATCH(orders!L$1,products!$A$1:$G$1,0))</f>
        <v>31.624999999999996</v>
      </c>
      <c r="M286" s="10">
        <f t="shared" si="12"/>
        <v>94.874999999999986</v>
      </c>
      <c r="N286" t="str">
        <f t="shared" si="13"/>
        <v>Excelsa</v>
      </c>
      <c r="O286" t="str">
        <f t="shared" si="14"/>
        <v>Medium</v>
      </c>
      <c r="P286" t="str">
        <f>_xlfn.XLOOKUP(Order[[#This Row],[Customer ID]],customers!$A$1:$A$1001,customers!$I$1:$I$1001,,0)</f>
        <v>No</v>
      </c>
    </row>
    <row r="287" spans="1:16" x14ac:dyDescent="0.35">
      <c r="A287" s="2" t="s">
        <v>2102</v>
      </c>
      <c r="B287" s="4">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10">
        <f>INDEX(products!$A$1:$G$49,MATCH(orders!$D287,products!$A$1:$A$49,0),MATCH(orders!L$1,products!$A$1:$G$1,0))</f>
        <v>36.454999999999998</v>
      </c>
      <c r="M287" s="10">
        <f t="shared" si="12"/>
        <v>36.454999999999998</v>
      </c>
      <c r="N287" t="str">
        <f t="shared" si="13"/>
        <v>Liberica</v>
      </c>
      <c r="O287" t="str">
        <f t="shared" si="14"/>
        <v>Light</v>
      </c>
      <c r="P287" t="str">
        <f>_xlfn.XLOOKUP(Order[[#This Row],[Customer ID]],customers!$A$1:$A$1001,customers!$I$1:$I$1001,,0)</f>
        <v>No</v>
      </c>
    </row>
    <row r="288" spans="1:16" x14ac:dyDescent="0.35">
      <c r="A288" s="2" t="s">
        <v>2107</v>
      </c>
      <c r="B288" s="4">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10">
        <f>INDEX(products!$A$1:$G$49,MATCH(orders!$D288,products!$A$1:$A$49,0),MATCH(orders!L$1,products!$A$1:$G$1,0))</f>
        <v>3.375</v>
      </c>
      <c r="M288" s="10">
        <f t="shared" si="12"/>
        <v>13.5</v>
      </c>
      <c r="N288" t="str">
        <f t="shared" si="13"/>
        <v>Arabica</v>
      </c>
      <c r="O288" t="str">
        <f t="shared" si="14"/>
        <v>Medium</v>
      </c>
      <c r="P288" t="str">
        <f>_xlfn.XLOOKUP(Order[[#This Row],[Customer ID]],customers!$A$1:$A$1001,customers!$I$1:$I$1001,,0)</f>
        <v>Yes</v>
      </c>
    </row>
    <row r="289" spans="1:16" x14ac:dyDescent="0.35">
      <c r="A289" s="2" t="s">
        <v>2112</v>
      </c>
      <c r="B289" s="4">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10">
        <f>INDEX(products!$A$1:$G$49,MATCH(orders!$D289,products!$A$1:$A$49,0),MATCH(orders!L$1,products!$A$1:$G$1,0))</f>
        <v>3.5849999999999995</v>
      </c>
      <c r="M289" s="10">
        <f t="shared" si="12"/>
        <v>14.339999999999998</v>
      </c>
      <c r="N289" t="str">
        <f t="shared" si="13"/>
        <v>Robusta</v>
      </c>
      <c r="O289" t="str">
        <f t="shared" si="14"/>
        <v>Light</v>
      </c>
      <c r="P289" t="str">
        <f>_xlfn.XLOOKUP(Order[[#This Row],[Customer ID]],customers!$A$1:$A$1001,customers!$I$1:$I$1001,,0)</f>
        <v>No</v>
      </c>
    </row>
    <row r="290" spans="1:16" x14ac:dyDescent="0.35">
      <c r="A290" s="2" t="s">
        <v>2118</v>
      </c>
      <c r="B290" s="4">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10">
        <f>INDEX(products!$A$1:$G$49,MATCH(orders!$D290,products!$A$1:$A$49,0),MATCH(orders!L$1,products!$A$1:$G$1,0))</f>
        <v>8.25</v>
      </c>
      <c r="M290" s="10">
        <f t="shared" si="12"/>
        <v>8.25</v>
      </c>
      <c r="N290" t="str">
        <f t="shared" si="13"/>
        <v>Excelsa</v>
      </c>
      <c r="O290" t="str">
        <f t="shared" si="14"/>
        <v>Medium</v>
      </c>
      <c r="P290" t="str">
        <f>_xlfn.XLOOKUP(Order[[#This Row],[Customer ID]],customers!$A$1:$A$1001,customers!$I$1:$I$1001,,0)</f>
        <v>Yes</v>
      </c>
    </row>
    <row r="291" spans="1:16" x14ac:dyDescent="0.35">
      <c r="A291" s="2" t="s">
        <v>2123</v>
      </c>
      <c r="B291" s="4">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10">
        <f>INDEX(products!$A$1:$G$49,MATCH(orders!$D291,products!$A$1:$A$49,0),MATCH(orders!L$1,products!$A$1:$G$1,0))</f>
        <v>2.6849999999999996</v>
      </c>
      <c r="M291" s="10">
        <f t="shared" si="12"/>
        <v>13.424999999999997</v>
      </c>
      <c r="N291" t="str">
        <f t="shared" si="13"/>
        <v>Robusta</v>
      </c>
      <c r="O291" t="str">
        <f t="shared" si="14"/>
        <v>Dark</v>
      </c>
      <c r="P291" t="str">
        <f>_xlfn.XLOOKUP(Order[[#This Row],[Customer ID]],customers!$A$1:$A$1001,customers!$I$1:$I$1001,,0)</f>
        <v>Yes</v>
      </c>
    </row>
    <row r="292" spans="1:16" x14ac:dyDescent="0.35">
      <c r="A292" s="2" t="s">
        <v>2127</v>
      </c>
      <c r="B292" s="4">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10">
        <f>INDEX(products!$A$1:$G$49,MATCH(orders!$D292,products!$A$1:$A$49,0),MATCH(orders!L$1,products!$A$1:$G$1,0))</f>
        <v>9.9499999999999993</v>
      </c>
      <c r="M292" s="10">
        <f t="shared" si="12"/>
        <v>49.75</v>
      </c>
      <c r="N292" t="str">
        <f t="shared" si="13"/>
        <v>Arabica</v>
      </c>
      <c r="O292" t="str">
        <f t="shared" si="14"/>
        <v>Dark</v>
      </c>
      <c r="P292" t="str">
        <f>_xlfn.XLOOKUP(Order[[#This Row],[Customer ID]],customers!$A$1:$A$1001,customers!$I$1:$I$1001,,0)</f>
        <v>No</v>
      </c>
    </row>
    <row r="293" spans="1:16" x14ac:dyDescent="0.35">
      <c r="A293" s="2" t="s">
        <v>2133</v>
      </c>
      <c r="B293" s="4">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10">
        <f>INDEX(products!$A$1:$G$49,MATCH(orders!$D293,products!$A$1:$A$49,0),MATCH(orders!L$1,products!$A$1:$G$1,0))</f>
        <v>8.25</v>
      </c>
      <c r="M293" s="10">
        <f t="shared" si="12"/>
        <v>16.5</v>
      </c>
      <c r="N293" t="str">
        <f t="shared" si="13"/>
        <v>Excelsa</v>
      </c>
      <c r="O293" t="str">
        <f t="shared" si="14"/>
        <v>Medium</v>
      </c>
      <c r="P293" t="str">
        <f>_xlfn.XLOOKUP(Order[[#This Row],[Customer ID]],customers!$A$1:$A$1001,customers!$I$1:$I$1001,,0)</f>
        <v>No</v>
      </c>
    </row>
    <row r="294" spans="1:16" x14ac:dyDescent="0.35">
      <c r="A294" s="2" t="s">
        <v>2137</v>
      </c>
      <c r="B294" s="4">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10">
        <f>INDEX(products!$A$1:$G$49,MATCH(orders!$D294,products!$A$1:$A$49,0),MATCH(orders!L$1,products!$A$1:$G$1,0))</f>
        <v>5.97</v>
      </c>
      <c r="M294" s="10">
        <f t="shared" si="12"/>
        <v>17.91</v>
      </c>
      <c r="N294" t="str">
        <f t="shared" si="13"/>
        <v>Arabica</v>
      </c>
      <c r="O294" t="str">
        <f t="shared" si="14"/>
        <v>Dark</v>
      </c>
      <c r="P294" t="str">
        <f>_xlfn.XLOOKUP(Order[[#This Row],[Customer ID]],customers!$A$1:$A$1001,customers!$I$1:$I$1001,,0)</f>
        <v>No</v>
      </c>
    </row>
    <row r="295" spans="1:16" x14ac:dyDescent="0.35">
      <c r="A295" s="2" t="s">
        <v>2142</v>
      </c>
      <c r="B295" s="4">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10">
        <f>INDEX(products!$A$1:$G$49,MATCH(orders!$D295,products!$A$1:$A$49,0),MATCH(orders!L$1,products!$A$1:$G$1,0))</f>
        <v>5.97</v>
      </c>
      <c r="M295" s="10">
        <f t="shared" si="12"/>
        <v>29.849999999999998</v>
      </c>
      <c r="N295" t="str">
        <f t="shared" si="13"/>
        <v>Arabica</v>
      </c>
      <c r="O295" t="str">
        <f t="shared" si="14"/>
        <v>Dark</v>
      </c>
      <c r="P295" t="str">
        <f>_xlfn.XLOOKUP(Order[[#This Row],[Customer ID]],customers!$A$1:$A$1001,customers!$I$1:$I$1001,,0)</f>
        <v>No</v>
      </c>
    </row>
    <row r="296" spans="1:16" x14ac:dyDescent="0.35">
      <c r="A296" s="2" t="s">
        <v>2148</v>
      </c>
      <c r="B296" s="4">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10">
        <f>INDEX(products!$A$1:$G$49,MATCH(orders!$D296,products!$A$1:$A$49,0),MATCH(orders!L$1,products!$A$1:$G$1,0))</f>
        <v>14.85</v>
      </c>
      <c r="M296" s="10">
        <f t="shared" si="12"/>
        <v>44.55</v>
      </c>
      <c r="N296" t="str">
        <f t="shared" si="13"/>
        <v>Excelsa</v>
      </c>
      <c r="O296" t="str">
        <f t="shared" si="14"/>
        <v>Light</v>
      </c>
      <c r="P296" t="str">
        <f>_xlfn.XLOOKUP(Order[[#This Row],[Customer ID]],customers!$A$1:$A$1001,customers!$I$1:$I$1001,,0)</f>
        <v>No</v>
      </c>
    </row>
    <row r="297" spans="1:16" x14ac:dyDescent="0.35">
      <c r="A297" s="2" t="s">
        <v>2153</v>
      </c>
      <c r="B297" s="4">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10">
        <f>INDEX(products!$A$1:$G$49,MATCH(orders!$D297,products!$A$1:$A$49,0),MATCH(orders!L$1,products!$A$1:$G$1,0))</f>
        <v>13.75</v>
      </c>
      <c r="M297" s="10">
        <f t="shared" si="12"/>
        <v>27.5</v>
      </c>
      <c r="N297" t="str">
        <f t="shared" si="13"/>
        <v>Excelsa</v>
      </c>
      <c r="O297" t="str">
        <f t="shared" si="14"/>
        <v>Medium</v>
      </c>
      <c r="P297" t="str">
        <f>_xlfn.XLOOKUP(Order[[#This Row],[Customer ID]],customers!$A$1:$A$1001,customers!$I$1:$I$1001,,0)</f>
        <v>No</v>
      </c>
    </row>
    <row r="298" spans="1:16" x14ac:dyDescent="0.35">
      <c r="A298" s="2" t="s">
        <v>2157</v>
      </c>
      <c r="B298" s="4">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10">
        <f>INDEX(products!$A$1:$G$49,MATCH(orders!$D298,products!$A$1:$A$49,0),MATCH(orders!L$1,products!$A$1:$G$1,0))</f>
        <v>5.97</v>
      </c>
      <c r="M298" s="10">
        <f t="shared" si="12"/>
        <v>35.82</v>
      </c>
      <c r="N298" t="str">
        <f t="shared" si="13"/>
        <v>Robusta</v>
      </c>
      <c r="O298" t="str">
        <f t="shared" si="14"/>
        <v>Medium</v>
      </c>
      <c r="P298" t="str">
        <f>_xlfn.XLOOKUP(Order[[#This Row],[Customer ID]],customers!$A$1:$A$1001,customers!$I$1:$I$1001,,0)</f>
        <v>Yes</v>
      </c>
    </row>
    <row r="299" spans="1:16" x14ac:dyDescent="0.35">
      <c r="A299" s="2" t="s">
        <v>2163</v>
      </c>
      <c r="B299" s="4">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10">
        <f>INDEX(products!$A$1:$G$49,MATCH(orders!$D299,products!$A$1:$A$49,0),MATCH(orders!L$1,products!$A$1:$G$1,0))</f>
        <v>5.3699999999999992</v>
      </c>
      <c r="M299" s="10">
        <f t="shared" si="12"/>
        <v>16.11</v>
      </c>
      <c r="N299" t="str">
        <f t="shared" si="13"/>
        <v>Robusta</v>
      </c>
      <c r="O299" t="str">
        <f t="shared" si="14"/>
        <v>Dark</v>
      </c>
      <c r="P299" t="str">
        <f>_xlfn.XLOOKUP(Order[[#This Row],[Customer ID]],customers!$A$1:$A$1001,customers!$I$1:$I$1001,,0)</f>
        <v>Yes</v>
      </c>
    </row>
    <row r="300" spans="1:16" x14ac:dyDescent="0.35">
      <c r="A300" s="2" t="s">
        <v>2169</v>
      </c>
      <c r="B300" s="4">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10">
        <f>INDEX(products!$A$1:$G$49,MATCH(orders!$D300,products!$A$1:$A$49,0),MATCH(orders!L$1,products!$A$1:$G$1,0))</f>
        <v>4.4550000000000001</v>
      </c>
      <c r="M300" s="10">
        <f t="shared" si="12"/>
        <v>26.73</v>
      </c>
      <c r="N300" t="str">
        <f t="shared" si="13"/>
        <v>Excelsa</v>
      </c>
      <c r="O300" t="str">
        <f t="shared" si="14"/>
        <v>Light</v>
      </c>
      <c r="P300" t="str">
        <f>_xlfn.XLOOKUP(Order[[#This Row],[Customer ID]],customers!$A$1:$A$1001,customers!$I$1:$I$1001,,0)</f>
        <v>Yes</v>
      </c>
    </row>
    <row r="301" spans="1:16" x14ac:dyDescent="0.35">
      <c r="A301" s="2" t="s">
        <v>2175</v>
      </c>
      <c r="B301" s="4">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10">
        <f>INDEX(products!$A$1:$G$49,MATCH(orders!$D301,products!$A$1:$A$49,0),MATCH(orders!L$1,products!$A$1:$G$1,0))</f>
        <v>34.154999999999994</v>
      </c>
      <c r="M301" s="10">
        <f t="shared" si="12"/>
        <v>204.92999999999995</v>
      </c>
      <c r="N301" t="str">
        <f t="shared" si="13"/>
        <v>Excelsa</v>
      </c>
      <c r="O301" t="str">
        <f t="shared" si="14"/>
        <v>Light</v>
      </c>
      <c r="P301" t="str">
        <f>_xlfn.XLOOKUP(Order[[#This Row],[Customer ID]],customers!$A$1:$A$1001,customers!$I$1:$I$1001,,0)</f>
        <v>Yes</v>
      </c>
    </row>
    <row r="302" spans="1:16" x14ac:dyDescent="0.35">
      <c r="A302" s="2" t="s">
        <v>2181</v>
      </c>
      <c r="B302" s="4">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10">
        <f>INDEX(products!$A$1:$G$49,MATCH(orders!$D302,products!$A$1:$A$49,0),MATCH(orders!L$1,products!$A$1:$G$1,0))</f>
        <v>12.95</v>
      </c>
      <c r="M302" s="10">
        <f t="shared" si="12"/>
        <v>38.849999999999994</v>
      </c>
      <c r="N302" t="str">
        <f t="shared" si="13"/>
        <v>Arabica</v>
      </c>
      <c r="O302" t="str">
        <f t="shared" si="14"/>
        <v>Light</v>
      </c>
      <c r="P302" t="str">
        <f>_xlfn.XLOOKUP(Order[[#This Row],[Customer ID]],customers!$A$1:$A$1001,customers!$I$1:$I$1001,,0)</f>
        <v>Yes</v>
      </c>
    </row>
    <row r="303" spans="1:16" x14ac:dyDescent="0.35">
      <c r="A303" s="2" t="s">
        <v>2187</v>
      </c>
      <c r="B303" s="4">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10">
        <f>INDEX(products!$A$1:$G$49,MATCH(orders!$D303,products!$A$1:$A$49,0),MATCH(orders!L$1,products!$A$1:$G$1,0))</f>
        <v>3.8849999999999998</v>
      </c>
      <c r="M303" s="10">
        <f t="shared" si="12"/>
        <v>15.54</v>
      </c>
      <c r="N303" t="str">
        <f t="shared" si="13"/>
        <v>Liberica</v>
      </c>
      <c r="O303" t="str">
        <f t="shared" si="14"/>
        <v>Dark</v>
      </c>
      <c r="P303" t="str">
        <f>_xlfn.XLOOKUP(Order[[#This Row],[Customer ID]],customers!$A$1:$A$1001,customers!$I$1:$I$1001,,0)</f>
        <v>Yes</v>
      </c>
    </row>
    <row r="304" spans="1:16" x14ac:dyDescent="0.35">
      <c r="A304" s="2" t="s">
        <v>2193</v>
      </c>
      <c r="B304" s="4">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10">
        <f>INDEX(products!$A$1:$G$49,MATCH(orders!$D304,products!$A$1:$A$49,0),MATCH(orders!L$1,products!$A$1:$G$1,0))</f>
        <v>6.75</v>
      </c>
      <c r="M304" s="10">
        <f t="shared" si="12"/>
        <v>6.75</v>
      </c>
      <c r="N304" t="str">
        <f t="shared" si="13"/>
        <v>Arabica</v>
      </c>
      <c r="O304" t="str">
        <f t="shared" si="14"/>
        <v>Medium</v>
      </c>
      <c r="P304" t="str">
        <f>_xlfn.XLOOKUP(Order[[#This Row],[Customer ID]],customers!$A$1:$A$1001,customers!$I$1:$I$1001,,0)</f>
        <v>No</v>
      </c>
    </row>
    <row r="305" spans="1:16" x14ac:dyDescent="0.35">
      <c r="A305" s="2" t="s">
        <v>2199</v>
      </c>
      <c r="B305" s="4">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10">
        <f>INDEX(products!$A$1:$G$49,MATCH(orders!$D305,products!$A$1:$A$49,0),MATCH(orders!L$1,products!$A$1:$G$1,0))</f>
        <v>27.945</v>
      </c>
      <c r="M305" s="10">
        <f t="shared" si="12"/>
        <v>111.78</v>
      </c>
      <c r="N305" t="str">
        <f t="shared" si="13"/>
        <v>Excelsa</v>
      </c>
      <c r="O305" t="str">
        <f t="shared" si="14"/>
        <v>Dark</v>
      </c>
      <c r="P305" t="str">
        <f>_xlfn.XLOOKUP(Order[[#This Row],[Customer ID]],customers!$A$1:$A$1001,customers!$I$1:$I$1001,,0)</f>
        <v>Yes</v>
      </c>
    </row>
    <row r="306" spans="1:16" x14ac:dyDescent="0.35">
      <c r="A306" s="2" t="s">
        <v>2204</v>
      </c>
      <c r="B306" s="4">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10">
        <f>INDEX(products!$A$1:$G$49,MATCH(orders!$D306,products!$A$1:$A$49,0),MATCH(orders!L$1,products!$A$1:$G$1,0))</f>
        <v>3.8849999999999998</v>
      </c>
      <c r="M306" s="10">
        <f t="shared" si="12"/>
        <v>3.8849999999999998</v>
      </c>
      <c r="N306" t="str">
        <f t="shared" si="13"/>
        <v>Arabica</v>
      </c>
      <c r="O306" t="str">
        <f t="shared" si="14"/>
        <v>Light</v>
      </c>
      <c r="P306" t="str">
        <f>_xlfn.XLOOKUP(Order[[#This Row],[Customer ID]],customers!$A$1:$A$1001,customers!$I$1:$I$1001,,0)</f>
        <v>Yes</v>
      </c>
    </row>
    <row r="307" spans="1:16" x14ac:dyDescent="0.35">
      <c r="A307" s="2" t="s">
        <v>2209</v>
      </c>
      <c r="B307" s="4">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10">
        <f>INDEX(products!$A$1:$G$49,MATCH(orders!$D307,products!$A$1:$A$49,0),MATCH(orders!L$1,products!$A$1:$G$1,0))</f>
        <v>4.3650000000000002</v>
      </c>
      <c r="M307" s="10">
        <f t="shared" si="12"/>
        <v>21.825000000000003</v>
      </c>
      <c r="N307" t="str">
        <f t="shared" si="13"/>
        <v>Liberica</v>
      </c>
      <c r="O307" t="str">
        <f t="shared" si="14"/>
        <v>Medium</v>
      </c>
      <c r="P307" t="str">
        <f>_xlfn.XLOOKUP(Order[[#This Row],[Customer ID]],customers!$A$1:$A$1001,customers!$I$1:$I$1001,,0)</f>
        <v>No</v>
      </c>
    </row>
    <row r="308" spans="1:16" x14ac:dyDescent="0.35">
      <c r="A308" s="2" t="s">
        <v>2215</v>
      </c>
      <c r="B308" s="4">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10">
        <f>INDEX(products!$A$1:$G$49,MATCH(orders!$D308,products!$A$1:$A$49,0),MATCH(orders!L$1,products!$A$1:$G$1,0))</f>
        <v>2.9849999999999999</v>
      </c>
      <c r="M308" s="10">
        <f t="shared" si="12"/>
        <v>14.924999999999999</v>
      </c>
      <c r="N308" t="str">
        <f t="shared" si="13"/>
        <v>Robusta</v>
      </c>
      <c r="O308" t="str">
        <f t="shared" si="14"/>
        <v>Medium</v>
      </c>
      <c r="P308" t="str">
        <f>_xlfn.XLOOKUP(Order[[#This Row],[Customer ID]],customers!$A$1:$A$1001,customers!$I$1:$I$1001,,0)</f>
        <v>No</v>
      </c>
    </row>
    <row r="309" spans="1:16" x14ac:dyDescent="0.35">
      <c r="A309" s="2" t="s">
        <v>2221</v>
      </c>
      <c r="B309" s="4">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10">
        <f>INDEX(products!$A$1:$G$49,MATCH(orders!$D309,products!$A$1:$A$49,0),MATCH(orders!L$1,products!$A$1:$G$1,0))</f>
        <v>11.25</v>
      </c>
      <c r="M309" s="10">
        <f t="shared" si="12"/>
        <v>33.75</v>
      </c>
      <c r="N309" t="str">
        <f t="shared" si="13"/>
        <v>Arabica</v>
      </c>
      <c r="O309" t="str">
        <f t="shared" si="14"/>
        <v>Medium</v>
      </c>
      <c r="P309" t="str">
        <f>_xlfn.XLOOKUP(Order[[#This Row],[Customer ID]],customers!$A$1:$A$1001,customers!$I$1:$I$1001,,0)</f>
        <v>Yes</v>
      </c>
    </row>
    <row r="310" spans="1:16" x14ac:dyDescent="0.35">
      <c r="A310" s="2" t="s">
        <v>2227</v>
      </c>
      <c r="B310" s="4">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10">
        <f>INDEX(products!$A$1:$G$49,MATCH(orders!$D310,products!$A$1:$A$49,0),MATCH(orders!L$1,products!$A$1:$G$1,0))</f>
        <v>11.25</v>
      </c>
      <c r="M310" s="10">
        <f t="shared" si="12"/>
        <v>33.75</v>
      </c>
      <c r="N310" t="str">
        <f t="shared" si="13"/>
        <v>Arabica</v>
      </c>
      <c r="O310" t="str">
        <f t="shared" si="14"/>
        <v>Medium</v>
      </c>
      <c r="P310" t="str">
        <f>_xlfn.XLOOKUP(Order[[#This Row],[Customer ID]],customers!$A$1:$A$1001,customers!$I$1:$I$1001,,0)</f>
        <v>No</v>
      </c>
    </row>
    <row r="311" spans="1:16" x14ac:dyDescent="0.35">
      <c r="A311" s="2" t="s">
        <v>2232</v>
      </c>
      <c r="B311" s="4">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10">
        <f>INDEX(products!$A$1:$G$49,MATCH(orders!$D311,products!$A$1:$A$49,0),MATCH(orders!L$1,products!$A$1:$G$1,0))</f>
        <v>4.3650000000000002</v>
      </c>
      <c r="M311" s="10">
        <f t="shared" si="12"/>
        <v>26.19</v>
      </c>
      <c r="N311" t="str">
        <f t="shared" si="13"/>
        <v>Liberica</v>
      </c>
      <c r="O311" t="str">
        <f t="shared" si="14"/>
        <v>Medium</v>
      </c>
      <c r="P311" t="str">
        <f>_xlfn.XLOOKUP(Order[[#This Row],[Customer ID]],customers!$A$1:$A$1001,customers!$I$1:$I$1001,,0)</f>
        <v>Yes</v>
      </c>
    </row>
    <row r="312" spans="1:16" x14ac:dyDescent="0.35">
      <c r="A312" s="2" t="s">
        <v>2238</v>
      </c>
      <c r="B312" s="4">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10">
        <f>INDEX(products!$A$1:$G$49,MATCH(orders!$D312,products!$A$1:$A$49,0),MATCH(orders!L$1,products!$A$1:$G$1,0))</f>
        <v>14.85</v>
      </c>
      <c r="M312" s="10">
        <f t="shared" si="12"/>
        <v>14.85</v>
      </c>
      <c r="N312" t="str">
        <f t="shared" si="13"/>
        <v>Excelsa</v>
      </c>
      <c r="O312" t="str">
        <f t="shared" si="14"/>
        <v>Light</v>
      </c>
      <c r="P312" t="str">
        <f>_xlfn.XLOOKUP(Order[[#This Row],[Customer ID]],customers!$A$1:$A$1001,customers!$I$1:$I$1001,,0)</f>
        <v>No</v>
      </c>
    </row>
    <row r="313" spans="1:16" x14ac:dyDescent="0.35">
      <c r="A313" s="2" t="s">
        <v>2244</v>
      </c>
      <c r="B313" s="4">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10">
        <f>INDEX(products!$A$1:$G$49,MATCH(orders!$D313,products!$A$1:$A$49,0),MATCH(orders!L$1,products!$A$1:$G$1,0))</f>
        <v>31.624999999999996</v>
      </c>
      <c r="M313" s="10">
        <f t="shared" si="12"/>
        <v>189.74999999999997</v>
      </c>
      <c r="N313" t="str">
        <f t="shared" si="13"/>
        <v>Excelsa</v>
      </c>
      <c r="O313" t="str">
        <f t="shared" si="14"/>
        <v>Medium</v>
      </c>
      <c r="P313" t="str">
        <f>_xlfn.XLOOKUP(Order[[#This Row],[Customer ID]],customers!$A$1:$A$1001,customers!$I$1:$I$1001,,0)</f>
        <v>Yes</v>
      </c>
    </row>
    <row r="314" spans="1:16" x14ac:dyDescent="0.35">
      <c r="A314" s="2" t="s">
        <v>2250</v>
      </c>
      <c r="B314" s="4">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10">
        <f>INDEX(products!$A$1:$G$49,MATCH(orders!$D314,products!$A$1:$A$49,0),MATCH(orders!L$1,products!$A$1:$G$1,0))</f>
        <v>5.97</v>
      </c>
      <c r="M314" s="10">
        <f t="shared" si="12"/>
        <v>5.97</v>
      </c>
      <c r="N314" t="str">
        <f t="shared" si="13"/>
        <v>Robusta</v>
      </c>
      <c r="O314" t="str">
        <f t="shared" si="14"/>
        <v>Medium</v>
      </c>
      <c r="P314" t="str">
        <f>_xlfn.XLOOKUP(Order[[#This Row],[Customer ID]],customers!$A$1:$A$1001,customers!$I$1:$I$1001,,0)</f>
        <v>Yes</v>
      </c>
    </row>
    <row r="315" spans="1:16" x14ac:dyDescent="0.35">
      <c r="A315" s="2" t="s">
        <v>2256</v>
      </c>
      <c r="B315" s="4">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10">
        <f>INDEX(products!$A$1:$G$49,MATCH(orders!$D315,products!$A$1:$A$49,0),MATCH(orders!L$1,products!$A$1:$G$1,0))</f>
        <v>9.9499999999999993</v>
      </c>
      <c r="M315" s="10">
        <f t="shared" si="12"/>
        <v>29.849999999999998</v>
      </c>
      <c r="N315" t="str">
        <f t="shared" si="13"/>
        <v>Robusta</v>
      </c>
      <c r="O315" t="str">
        <f t="shared" si="14"/>
        <v>Medium</v>
      </c>
      <c r="P315" t="str">
        <f>_xlfn.XLOOKUP(Order[[#This Row],[Customer ID]],customers!$A$1:$A$1001,customers!$I$1:$I$1001,,0)</f>
        <v>Yes</v>
      </c>
    </row>
    <row r="316" spans="1:16" x14ac:dyDescent="0.35">
      <c r="A316" s="2" t="s">
        <v>2262</v>
      </c>
      <c r="B316" s="4">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10">
        <f>INDEX(products!$A$1:$G$49,MATCH(orders!$D316,products!$A$1:$A$49,0),MATCH(orders!L$1,products!$A$1:$G$1,0))</f>
        <v>8.9499999999999993</v>
      </c>
      <c r="M316" s="10">
        <f t="shared" si="12"/>
        <v>44.75</v>
      </c>
      <c r="N316" t="str">
        <f t="shared" si="13"/>
        <v>Robusta</v>
      </c>
      <c r="O316" t="str">
        <f t="shared" si="14"/>
        <v>Dark</v>
      </c>
      <c r="P316" t="str">
        <f>_xlfn.XLOOKUP(Order[[#This Row],[Customer ID]],customers!$A$1:$A$1001,customers!$I$1:$I$1001,,0)</f>
        <v>No</v>
      </c>
    </row>
    <row r="317" spans="1:16" x14ac:dyDescent="0.35">
      <c r="A317" s="2" t="s">
        <v>2267</v>
      </c>
      <c r="B317" s="4">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10">
        <f>INDEX(products!$A$1:$G$49,MATCH(orders!$D317,products!$A$1:$A$49,0),MATCH(orders!L$1,products!$A$1:$G$1,0))</f>
        <v>34.154999999999994</v>
      </c>
      <c r="M317" s="10">
        <f t="shared" si="12"/>
        <v>34.154999999999994</v>
      </c>
      <c r="N317" t="str">
        <f t="shared" si="13"/>
        <v>Excelsa</v>
      </c>
      <c r="O317" t="str">
        <f t="shared" si="14"/>
        <v>Light</v>
      </c>
      <c r="P317" t="str">
        <f>_xlfn.XLOOKUP(Order[[#This Row],[Customer ID]],customers!$A$1:$A$1001,customers!$I$1:$I$1001,,0)</f>
        <v>Yes</v>
      </c>
    </row>
    <row r="318" spans="1:16" x14ac:dyDescent="0.35">
      <c r="A318" s="2" t="s">
        <v>2273</v>
      </c>
      <c r="B318" s="4">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10">
        <f>INDEX(products!$A$1:$G$49,MATCH(orders!$D318,products!$A$1:$A$49,0),MATCH(orders!L$1,products!$A$1:$G$1,0))</f>
        <v>34.154999999999994</v>
      </c>
      <c r="M318" s="10">
        <f t="shared" si="12"/>
        <v>204.92999999999995</v>
      </c>
      <c r="N318" t="str">
        <f t="shared" si="13"/>
        <v>Excelsa</v>
      </c>
      <c r="O318" t="str">
        <f t="shared" si="14"/>
        <v>Light</v>
      </c>
      <c r="P318" t="str">
        <f>_xlfn.XLOOKUP(Order[[#This Row],[Customer ID]],customers!$A$1:$A$1001,customers!$I$1:$I$1001,,0)</f>
        <v>No</v>
      </c>
    </row>
    <row r="319" spans="1:16" x14ac:dyDescent="0.35">
      <c r="A319" s="2" t="s">
        <v>2279</v>
      </c>
      <c r="B319" s="4">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10">
        <f>INDEX(products!$A$1:$G$49,MATCH(orders!$D319,products!$A$1:$A$49,0),MATCH(orders!L$1,products!$A$1:$G$1,0))</f>
        <v>7.29</v>
      </c>
      <c r="M319" s="10">
        <f t="shared" si="12"/>
        <v>21.87</v>
      </c>
      <c r="N319" t="str">
        <f t="shared" si="13"/>
        <v>Excelsa</v>
      </c>
      <c r="O319" t="str">
        <f t="shared" si="14"/>
        <v>Dark</v>
      </c>
      <c r="P319" t="str">
        <f>_xlfn.XLOOKUP(Order[[#This Row],[Customer ID]],customers!$A$1:$A$1001,customers!$I$1:$I$1001,,0)</f>
        <v>No</v>
      </c>
    </row>
    <row r="320" spans="1:16" x14ac:dyDescent="0.35">
      <c r="A320" s="2" t="s">
        <v>2285</v>
      </c>
      <c r="B320" s="4">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10">
        <f>INDEX(products!$A$1:$G$49,MATCH(orders!$D320,products!$A$1:$A$49,0),MATCH(orders!L$1,products!$A$1:$G$1,0))</f>
        <v>25.874999999999996</v>
      </c>
      <c r="M320" s="10">
        <f t="shared" si="12"/>
        <v>51.749999999999993</v>
      </c>
      <c r="N320" t="str">
        <f t="shared" si="13"/>
        <v>Arabica</v>
      </c>
      <c r="O320" t="str">
        <f t="shared" si="14"/>
        <v>Medium</v>
      </c>
      <c r="P320" t="str">
        <f>_xlfn.XLOOKUP(Order[[#This Row],[Customer ID]],customers!$A$1:$A$1001,customers!$I$1:$I$1001,,0)</f>
        <v>Yes</v>
      </c>
    </row>
    <row r="321" spans="1:16" x14ac:dyDescent="0.35">
      <c r="A321" s="2" t="s">
        <v>2291</v>
      </c>
      <c r="B321" s="4">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10">
        <f>INDEX(products!$A$1:$G$49,MATCH(orders!$D321,products!$A$1:$A$49,0),MATCH(orders!L$1,products!$A$1:$G$1,0))</f>
        <v>4.125</v>
      </c>
      <c r="M321" s="10">
        <f t="shared" si="12"/>
        <v>8.25</v>
      </c>
      <c r="N321" t="str">
        <f t="shared" si="13"/>
        <v>Excelsa</v>
      </c>
      <c r="O321" t="str">
        <f t="shared" si="14"/>
        <v>Medium</v>
      </c>
      <c r="P321" t="str">
        <f>_xlfn.XLOOKUP(Order[[#This Row],[Customer ID]],customers!$A$1:$A$1001,customers!$I$1:$I$1001,,0)</f>
        <v>Yes</v>
      </c>
    </row>
    <row r="322" spans="1:16" x14ac:dyDescent="0.35">
      <c r="A322" s="2" t="s">
        <v>2291</v>
      </c>
      <c r="B322" s="4">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10">
        <f>INDEX(products!$A$1:$G$49,MATCH(orders!$D322,products!$A$1:$A$49,0),MATCH(orders!L$1,products!$A$1:$G$1,0))</f>
        <v>3.8849999999999998</v>
      </c>
      <c r="M322" s="10">
        <f t="shared" si="12"/>
        <v>19.424999999999997</v>
      </c>
      <c r="N322" t="str">
        <f t="shared" si="13"/>
        <v>Arabica</v>
      </c>
      <c r="O322" t="str">
        <f t="shared" si="14"/>
        <v>Light</v>
      </c>
      <c r="P322" t="str">
        <f>_xlfn.XLOOKUP(Order[[#This Row],[Customer ID]],customers!$A$1:$A$1001,customers!$I$1:$I$1001,,0)</f>
        <v>Yes</v>
      </c>
    </row>
    <row r="323" spans="1:16" x14ac:dyDescent="0.35">
      <c r="A323" s="2" t="s">
        <v>2301</v>
      </c>
      <c r="B323" s="4">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10">
        <f>INDEX(products!$A$1:$G$49,MATCH(orders!$D323,products!$A$1:$A$49,0),MATCH(orders!L$1,products!$A$1:$G$1,0))</f>
        <v>3.375</v>
      </c>
      <c r="M323" s="10">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_xlfn.XLOOKUP(Order[[#This Row],[Customer ID]],customers!$A$1:$A$1001,customers!$I$1:$I$1001,,0)</f>
        <v>Yes</v>
      </c>
    </row>
    <row r="324" spans="1:16" x14ac:dyDescent="0.35">
      <c r="A324" s="2" t="s">
        <v>2307</v>
      </c>
      <c r="B324" s="4">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10">
        <f>INDEX(products!$A$1:$G$49,MATCH(orders!$D324,products!$A$1:$A$49,0),MATCH(orders!L$1,products!$A$1:$G$1,0))</f>
        <v>7.77</v>
      </c>
      <c r="M324" s="10">
        <f t="shared" si="15"/>
        <v>23.31</v>
      </c>
      <c r="N324" t="str">
        <f t="shared" si="16"/>
        <v>Liberica</v>
      </c>
      <c r="O324" t="str">
        <f t="shared" si="17"/>
        <v>Dark</v>
      </c>
      <c r="P324" t="str">
        <f>_xlfn.XLOOKUP(Order[[#This Row],[Customer ID]],customers!$A$1:$A$1001,customers!$I$1:$I$1001,,0)</f>
        <v>No</v>
      </c>
    </row>
    <row r="325" spans="1:16" x14ac:dyDescent="0.35">
      <c r="A325" s="2" t="s">
        <v>2313</v>
      </c>
      <c r="B325" s="4">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10">
        <f>INDEX(products!$A$1:$G$49,MATCH(orders!$D325,products!$A$1:$A$49,0),MATCH(orders!L$1,products!$A$1:$G$1,0))</f>
        <v>3.645</v>
      </c>
      <c r="M325" s="10">
        <f t="shared" si="15"/>
        <v>18.225000000000001</v>
      </c>
      <c r="N325" t="str">
        <f t="shared" si="16"/>
        <v>Excelsa</v>
      </c>
      <c r="O325" t="str">
        <f t="shared" si="17"/>
        <v>Dark</v>
      </c>
      <c r="P325" t="str">
        <f>_xlfn.XLOOKUP(Order[[#This Row],[Customer ID]],customers!$A$1:$A$1001,customers!$I$1:$I$1001,,0)</f>
        <v>Yes</v>
      </c>
    </row>
    <row r="326" spans="1:16" x14ac:dyDescent="0.35">
      <c r="A326" s="2" t="s">
        <v>2319</v>
      </c>
      <c r="B326" s="4">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10">
        <f>INDEX(products!$A$1:$G$49,MATCH(orders!$D326,products!$A$1:$A$49,0),MATCH(orders!L$1,products!$A$1:$G$1,0))</f>
        <v>13.75</v>
      </c>
      <c r="M326" s="10">
        <f t="shared" si="15"/>
        <v>13.75</v>
      </c>
      <c r="N326" t="str">
        <f t="shared" si="16"/>
        <v>Excelsa</v>
      </c>
      <c r="O326" t="str">
        <f t="shared" si="17"/>
        <v>Medium</v>
      </c>
      <c r="P326" t="str">
        <f>_xlfn.XLOOKUP(Order[[#This Row],[Customer ID]],customers!$A$1:$A$1001,customers!$I$1:$I$1001,,0)</f>
        <v>No</v>
      </c>
    </row>
    <row r="327" spans="1:16" x14ac:dyDescent="0.35">
      <c r="A327" s="2" t="s">
        <v>2324</v>
      </c>
      <c r="B327" s="4">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10">
        <f>INDEX(products!$A$1:$G$49,MATCH(orders!$D327,products!$A$1:$A$49,0),MATCH(orders!L$1,products!$A$1:$G$1,0))</f>
        <v>29.784999999999997</v>
      </c>
      <c r="M327" s="10">
        <f t="shared" si="15"/>
        <v>29.784999999999997</v>
      </c>
      <c r="N327" t="str">
        <f t="shared" si="16"/>
        <v>Arabica</v>
      </c>
      <c r="O327" t="str">
        <f t="shared" si="17"/>
        <v>Light</v>
      </c>
      <c r="P327" t="str">
        <f>_xlfn.XLOOKUP(Order[[#This Row],[Customer ID]],customers!$A$1:$A$1001,customers!$I$1:$I$1001,,0)</f>
        <v>Yes</v>
      </c>
    </row>
    <row r="328" spans="1:16" x14ac:dyDescent="0.35">
      <c r="A328" s="2" t="s">
        <v>2330</v>
      </c>
      <c r="B328" s="4">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10">
        <f>INDEX(products!$A$1:$G$49,MATCH(orders!$D328,products!$A$1:$A$49,0),MATCH(orders!L$1,products!$A$1:$G$1,0))</f>
        <v>8.9499999999999993</v>
      </c>
      <c r="M328" s="10">
        <f t="shared" si="15"/>
        <v>44.75</v>
      </c>
      <c r="N328" t="str">
        <f t="shared" si="16"/>
        <v>Robusta</v>
      </c>
      <c r="O328" t="str">
        <f t="shared" si="17"/>
        <v>Dark</v>
      </c>
      <c r="P328" t="str">
        <f>_xlfn.XLOOKUP(Order[[#This Row],[Customer ID]],customers!$A$1:$A$1001,customers!$I$1:$I$1001,,0)</f>
        <v>No</v>
      </c>
    </row>
    <row r="329" spans="1:16" x14ac:dyDescent="0.35">
      <c r="A329" s="2" t="s">
        <v>2335</v>
      </c>
      <c r="B329" s="4">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10">
        <f>INDEX(products!$A$1:$G$49,MATCH(orders!$D329,products!$A$1:$A$49,0),MATCH(orders!L$1,products!$A$1:$G$1,0))</f>
        <v>8.9499999999999993</v>
      </c>
      <c r="M329" s="10">
        <f t="shared" si="15"/>
        <v>44.75</v>
      </c>
      <c r="N329" t="str">
        <f t="shared" si="16"/>
        <v>Robusta</v>
      </c>
      <c r="O329" t="str">
        <f t="shared" si="17"/>
        <v>Dark</v>
      </c>
      <c r="P329" t="str">
        <f>_xlfn.XLOOKUP(Order[[#This Row],[Customer ID]],customers!$A$1:$A$1001,customers!$I$1:$I$1001,,0)</f>
        <v>Yes</v>
      </c>
    </row>
    <row r="330" spans="1:16" x14ac:dyDescent="0.35">
      <c r="A330" s="2" t="s">
        <v>2341</v>
      </c>
      <c r="B330" s="4">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10">
        <f>INDEX(products!$A$1:$G$49,MATCH(orders!$D330,products!$A$1:$A$49,0),MATCH(orders!L$1,products!$A$1:$G$1,0))</f>
        <v>9.51</v>
      </c>
      <c r="M330" s="10">
        <f t="shared" si="15"/>
        <v>38.04</v>
      </c>
      <c r="N330" t="str">
        <f t="shared" si="16"/>
        <v>Liberica</v>
      </c>
      <c r="O330" t="str">
        <f t="shared" si="17"/>
        <v>Light</v>
      </c>
      <c r="P330" t="str">
        <f>_xlfn.XLOOKUP(Order[[#This Row],[Customer ID]],customers!$A$1:$A$1001,customers!$I$1:$I$1001,,0)</f>
        <v>Yes</v>
      </c>
    </row>
    <row r="331" spans="1:16" x14ac:dyDescent="0.35">
      <c r="A331" s="2" t="s">
        <v>2346</v>
      </c>
      <c r="B331" s="4">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10">
        <f>INDEX(products!$A$1:$G$49,MATCH(orders!$D331,products!$A$1:$A$49,0),MATCH(orders!L$1,products!$A$1:$G$1,0))</f>
        <v>5.3699999999999992</v>
      </c>
      <c r="M331" s="10">
        <f t="shared" si="15"/>
        <v>21.479999999999997</v>
      </c>
      <c r="N331" t="str">
        <f t="shared" si="16"/>
        <v>Robusta</v>
      </c>
      <c r="O331" t="str">
        <f t="shared" si="17"/>
        <v>Dark</v>
      </c>
      <c r="P331" t="str">
        <f>_xlfn.XLOOKUP(Order[[#This Row],[Customer ID]],customers!$A$1:$A$1001,customers!$I$1:$I$1001,,0)</f>
        <v>Yes</v>
      </c>
    </row>
    <row r="332" spans="1:16" x14ac:dyDescent="0.35">
      <c r="A332" s="2" t="s">
        <v>2351</v>
      </c>
      <c r="B332" s="4">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10">
        <f>INDEX(products!$A$1:$G$49,MATCH(orders!$D332,products!$A$1:$A$49,0),MATCH(orders!L$1,products!$A$1:$G$1,0))</f>
        <v>5.3699999999999992</v>
      </c>
      <c r="M332" s="10">
        <f t="shared" si="15"/>
        <v>16.11</v>
      </c>
      <c r="N332" t="str">
        <f t="shared" si="16"/>
        <v>Robusta</v>
      </c>
      <c r="O332" t="str">
        <f t="shared" si="17"/>
        <v>Dark</v>
      </c>
      <c r="P332" t="str">
        <f>_xlfn.XLOOKUP(Order[[#This Row],[Customer ID]],customers!$A$1:$A$1001,customers!$I$1:$I$1001,,0)</f>
        <v>No</v>
      </c>
    </row>
    <row r="333" spans="1:16" x14ac:dyDescent="0.35">
      <c r="A333" s="2" t="s">
        <v>2357</v>
      </c>
      <c r="B333" s="4">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10">
        <f>INDEX(products!$A$1:$G$49,MATCH(orders!$D333,products!$A$1:$A$49,0),MATCH(orders!L$1,products!$A$1:$G$1,0))</f>
        <v>22.884999999999998</v>
      </c>
      <c r="M333" s="10">
        <f t="shared" si="15"/>
        <v>22.884999999999998</v>
      </c>
      <c r="N333" t="str">
        <f t="shared" si="16"/>
        <v>Robusta</v>
      </c>
      <c r="O333" t="str">
        <f t="shared" si="17"/>
        <v>Medium</v>
      </c>
      <c r="P333" t="str">
        <f>_xlfn.XLOOKUP(Order[[#This Row],[Customer ID]],customers!$A$1:$A$1001,customers!$I$1:$I$1001,,0)</f>
        <v>Yes</v>
      </c>
    </row>
    <row r="334" spans="1:16" x14ac:dyDescent="0.35">
      <c r="A334" s="2" t="s">
        <v>2363</v>
      </c>
      <c r="B334" s="4">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10">
        <f>INDEX(products!$A$1:$G$49,MATCH(orders!$D334,products!$A$1:$A$49,0),MATCH(orders!L$1,products!$A$1:$G$1,0))</f>
        <v>5.97</v>
      </c>
      <c r="M334" s="10">
        <f t="shared" si="15"/>
        <v>17.91</v>
      </c>
      <c r="N334" t="str">
        <f t="shared" si="16"/>
        <v>Arabica</v>
      </c>
      <c r="O334" t="str">
        <f t="shared" si="17"/>
        <v>Dark</v>
      </c>
      <c r="P334" t="str">
        <f>_xlfn.XLOOKUP(Order[[#This Row],[Customer ID]],customers!$A$1:$A$1001,customers!$I$1:$I$1001,,0)</f>
        <v>Yes</v>
      </c>
    </row>
    <row r="335" spans="1:16" x14ac:dyDescent="0.35">
      <c r="A335" s="2" t="s">
        <v>2369</v>
      </c>
      <c r="B335" s="4">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10">
        <f>INDEX(products!$A$1:$G$49,MATCH(orders!$D335,products!$A$1:$A$49,0),MATCH(orders!L$1,products!$A$1:$G$1,0))</f>
        <v>5.97</v>
      </c>
      <c r="M335" s="10">
        <f t="shared" si="15"/>
        <v>23.88</v>
      </c>
      <c r="N335" t="str">
        <f t="shared" si="16"/>
        <v>Robusta</v>
      </c>
      <c r="O335" t="str">
        <f t="shared" si="17"/>
        <v>Medium</v>
      </c>
      <c r="P335" t="str">
        <f>_xlfn.XLOOKUP(Order[[#This Row],[Customer ID]],customers!$A$1:$A$1001,customers!$I$1:$I$1001,,0)</f>
        <v>Yes</v>
      </c>
    </row>
    <row r="336" spans="1:16" x14ac:dyDescent="0.35">
      <c r="A336" s="2" t="s">
        <v>2375</v>
      </c>
      <c r="B336" s="4">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10">
        <f>INDEX(products!$A$1:$G$49,MATCH(orders!$D336,products!$A$1:$A$49,0),MATCH(orders!L$1,products!$A$1:$G$1,0))</f>
        <v>11.95</v>
      </c>
      <c r="M336" s="10">
        <f t="shared" si="15"/>
        <v>59.75</v>
      </c>
      <c r="N336" t="str">
        <f t="shared" si="16"/>
        <v>Robusta</v>
      </c>
      <c r="O336" t="str">
        <f t="shared" si="17"/>
        <v>Light</v>
      </c>
      <c r="P336" t="str">
        <f>_xlfn.XLOOKUP(Order[[#This Row],[Customer ID]],customers!$A$1:$A$1001,customers!$I$1:$I$1001,,0)</f>
        <v>No</v>
      </c>
    </row>
    <row r="337" spans="1:16" x14ac:dyDescent="0.35">
      <c r="A337" s="2" t="s">
        <v>2379</v>
      </c>
      <c r="B337" s="4">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10">
        <f>INDEX(products!$A$1:$G$49,MATCH(orders!$D337,products!$A$1:$A$49,0),MATCH(orders!L$1,products!$A$1:$G$1,0))</f>
        <v>4.7549999999999999</v>
      </c>
      <c r="M337" s="10">
        <f t="shared" si="15"/>
        <v>28.53</v>
      </c>
      <c r="N337" t="str">
        <f t="shared" si="16"/>
        <v>Liberica</v>
      </c>
      <c r="O337" t="str">
        <f t="shared" si="17"/>
        <v>Light</v>
      </c>
      <c r="P337" t="str">
        <f>_xlfn.XLOOKUP(Order[[#This Row],[Customer ID]],customers!$A$1:$A$1001,customers!$I$1:$I$1001,,0)</f>
        <v>Yes</v>
      </c>
    </row>
    <row r="338" spans="1:16" x14ac:dyDescent="0.35">
      <c r="A338" s="2" t="s">
        <v>2385</v>
      </c>
      <c r="B338" s="4">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10">
        <f>INDEX(products!$A$1:$G$49,MATCH(orders!$D338,products!$A$1:$A$49,0),MATCH(orders!L$1,products!$A$1:$G$1,0))</f>
        <v>11.25</v>
      </c>
      <c r="M338" s="10">
        <f t="shared" si="15"/>
        <v>45</v>
      </c>
      <c r="N338" t="str">
        <f t="shared" si="16"/>
        <v>Arabica</v>
      </c>
      <c r="O338" t="str">
        <f t="shared" si="17"/>
        <v>Medium</v>
      </c>
      <c r="P338" t="str">
        <f>_xlfn.XLOOKUP(Order[[#This Row],[Customer ID]],customers!$A$1:$A$1001,customers!$I$1:$I$1001,,0)</f>
        <v>No</v>
      </c>
    </row>
    <row r="339" spans="1:16" x14ac:dyDescent="0.35">
      <c r="A339" s="2" t="s">
        <v>2391</v>
      </c>
      <c r="B339" s="4">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10">
        <f>INDEX(products!$A$1:$G$49,MATCH(orders!$D339,products!$A$1:$A$49,0),MATCH(orders!L$1,products!$A$1:$G$1,0))</f>
        <v>27.945</v>
      </c>
      <c r="M339" s="10">
        <f t="shared" si="15"/>
        <v>55.89</v>
      </c>
      <c r="N339" t="str">
        <f t="shared" si="16"/>
        <v>Excelsa</v>
      </c>
      <c r="O339" t="str">
        <f t="shared" si="17"/>
        <v>Dark</v>
      </c>
      <c r="P339" t="str">
        <f>_xlfn.XLOOKUP(Order[[#This Row],[Customer ID]],customers!$A$1:$A$1001,customers!$I$1:$I$1001,,0)</f>
        <v>No</v>
      </c>
    </row>
    <row r="340" spans="1:16" x14ac:dyDescent="0.35">
      <c r="A340" s="2" t="s">
        <v>2396</v>
      </c>
      <c r="B340" s="4">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10">
        <f>INDEX(products!$A$1:$G$49,MATCH(orders!$D340,products!$A$1:$A$49,0),MATCH(orders!L$1,products!$A$1:$G$1,0))</f>
        <v>14.85</v>
      </c>
      <c r="M340" s="10">
        <f t="shared" si="15"/>
        <v>59.4</v>
      </c>
      <c r="N340" t="str">
        <f t="shared" si="16"/>
        <v>Excelsa</v>
      </c>
      <c r="O340" t="str">
        <f t="shared" si="17"/>
        <v>Light</v>
      </c>
      <c r="P340" t="str">
        <f>_xlfn.XLOOKUP(Order[[#This Row],[Customer ID]],customers!$A$1:$A$1001,customers!$I$1:$I$1001,,0)</f>
        <v>No</v>
      </c>
    </row>
    <row r="341" spans="1:16" x14ac:dyDescent="0.35">
      <c r="A341" s="2" t="s">
        <v>2402</v>
      </c>
      <c r="B341" s="4">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10">
        <f>INDEX(products!$A$1:$G$49,MATCH(orders!$D341,products!$A$1:$A$49,0),MATCH(orders!L$1,products!$A$1:$G$1,0))</f>
        <v>3.645</v>
      </c>
      <c r="M341" s="10">
        <f t="shared" si="15"/>
        <v>7.29</v>
      </c>
      <c r="N341" t="str">
        <f t="shared" si="16"/>
        <v>Excelsa</v>
      </c>
      <c r="O341" t="str">
        <f t="shared" si="17"/>
        <v>Dark</v>
      </c>
      <c r="P341" t="str">
        <f>_xlfn.XLOOKUP(Order[[#This Row],[Customer ID]],customers!$A$1:$A$1001,customers!$I$1:$I$1001,,0)</f>
        <v>Yes</v>
      </c>
    </row>
    <row r="342" spans="1:16" x14ac:dyDescent="0.35">
      <c r="A342" s="2" t="s">
        <v>2408</v>
      </c>
      <c r="B342" s="4">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10">
        <f>INDEX(products!$A$1:$G$49,MATCH(orders!$D342,products!$A$1:$A$49,0),MATCH(orders!L$1,products!$A$1:$G$1,0))</f>
        <v>7.29</v>
      </c>
      <c r="M342" s="10">
        <f t="shared" si="15"/>
        <v>7.29</v>
      </c>
      <c r="N342" t="str">
        <f t="shared" si="16"/>
        <v>Excelsa</v>
      </c>
      <c r="O342" t="str">
        <f t="shared" si="17"/>
        <v>Dark</v>
      </c>
      <c r="P342" t="str">
        <f>_xlfn.XLOOKUP(Order[[#This Row],[Customer ID]],customers!$A$1:$A$1001,customers!$I$1:$I$1001,,0)</f>
        <v>Yes</v>
      </c>
    </row>
    <row r="343" spans="1:16" x14ac:dyDescent="0.35">
      <c r="A343" s="2" t="s">
        <v>2414</v>
      </c>
      <c r="B343" s="4">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10">
        <f>INDEX(products!$A$1:$G$49,MATCH(orders!$D343,products!$A$1:$A$49,0),MATCH(orders!L$1,products!$A$1:$G$1,0))</f>
        <v>8.91</v>
      </c>
      <c r="M343" s="10">
        <f t="shared" si="15"/>
        <v>17.82</v>
      </c>
      <c r="N343" t="str">
        <f t="shared" si="16"/>
        <v>Excelsa</v>
      </c>
      <c r="O343" t="str">
        <f t="shared" si="17"/>
        <v>Light</v>
      </c>
      <c r="P343" t="str">
        <f>_xlfn.XLOOKUP(Order[[#This Row],[Customer ID]],customers!$A$1:$A$1001,customers!$I$1:$I$1001,,0)</f>
        <v>No</v>
      </c>
    </row>
    <row r="344" spans="1:16" x14ac:dyDescent="0.35">
      <c r="A344" s="2" t="s">
        <v>2414</v>
      </c>
      <c r="B344" s="4">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10">
        <f>INDEX(products!$A$1:$G$49,MATCH(orders!$D344,products!$A$1:$A$49,0),MATCH(orders!L$1,products!$A$1:$G$1,0))</f>
        <v>7.77</v>
      </c>
      <c r="M344" s="10">
        <f t="shared" si="15"/>
        <v>38.849999999999994</v>
      </c>
      <c r="N344" t="str">
        <f t="shared" si="16"/>
        <v>Liberica</v>
      </c>
      <c r="O344" t="str">
        <f t="shared" si="17"/>
        <v>Dark</v>
      </c>
      <c r="P344" t="str">
        <f>_xlfn.XLOOKUP(Order[[#This Row],[Customer ID]],customers!$A$1:$A$1001,customers!$I$1:$I$1001,,0)</f>
        <v>No</v>
      </c>
    </row>
    <row r="345" spans="1:16" x14ac:dyDescent="0.35">
      <c r="A345" s="2" t="s">
        <v>2424</v>
      </c>
      <c r="B345" s="4">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10">
        <f>INDEX(products!$A$1:$G$49,MATCH(orders!$D345,products!$A$1:$A$49,0),MATCH(orders!L$1,products!$A$1:$G$1,0))</f>
        <v>5.3699999999999992</v>
      </c>
      <c r="M345" s="10">
        <f t="shared" si="15"/>
        <v>32.22</v>
      </c>
      <c r="N345" t="str">
        <f t="shared" si="16"/>
        <v>Robusta</v>
      </c>
      <c r="O345" t="str">
        <f t="shared" si="17"/>
        <v>Dark</v>
      </c>
      <c r="P345" t="str">
        <f>_xlfn.XLOOKUP(Order[[#This Row],[Customer ID]],customers!$A$1:$A$1001,customers!$I$1:$I$1001,,0)</f>
        <v>No</v>
      </c>
    </row>
    <row r="346" spans="1:16" x14ac:dyDescent="0.35">
      <c r="A346" s="2" t="s">
        <v>2429</v>
      </c>
      <c r="B346" s="4">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10">
        <f>INDEX(products!$A$1:$G$49,MATCH(orders!$D346,products!$A$1:$A$49,0),MATCH(orders!L$1,products!$A$1:$G$1,0))</f>
        <v>9.9499999999999993</v>
      </c>
      <c r="M346" s="10">
        <f t="shared" si="15"/>
        <v>19.899999999999999</v>
      </c>
      <c r="N346" t="str">
        <f t="shared" si="16"/>
        <v>Robusta</v>
      </c>
      <c r="O346" t="str">
        <f t="shared" si="17"/>
        <v>Medium</v>
      </c>
      <c r="P346" t="str">
        <f>_xlfn.XLOOKUP(Order[[#This Row],[Customer ID]],customers!$A$1:$A$1001,customers!$I$1:$I$1001,,0)</f>
        <v>Yes</v>
      </c>
    </row>
    <row r="347" spans="1:16" x14ac:dyDescent="0.35">
      <c r="A347" s="2" t="s">
        <v>2434</v>
      </c>
      <c r="B347" s="4">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10">
        <f>INDEX(products!$A$1:$G$49,MATCH(orders!$D347,products!$A$1:$A$49,0),MATCH(orders!L$1,products!$A$1:$G$1,0))</f>
        <v>11.95</v>
      </c>
      <c r="M347" s="10">
        <f t="shared" si="15"/>
        <v>59.75</v>
      </c>
      <c r="N347" t="str">
        <f t="shared" si="16"/>
        <v>Robusta</v>
      </c>
      <c r="O347" t="str">
        <f t="shared" si="17"/>
        <v>Light</v>
      </c>
      <c r="P347" t="str">
        <f>_xlfn.XLOOKUP(Order[[#This Row],[Customer ID]],customers!$A$1:$A$1001,customers!$I$1:$I$1001,,0)</f>
        <v>No</v>
      </c>
    </row>
    <row r="348" spans="1:16" x14ac:dyDescent="0.35">
      <c r="A348" s="2" t="s">
        <v>2440</v>
      </c>
      <c r="B348" s="4">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10">
        <f>INDEX(products!$A$1:$G$49,MATCH(orders!$D348,products!$A$1:$A$49,0),MATCH(orders!L$1,products!$A$1:$G$1,0))</f>
        <v>7.77</v>
      </c>
      <c r="M348" s="10">
        <f t="shared" si="15"/>
        <v>23.31</v>
      </c>
      <c r="N348" t="str">
        <f t="shared" si="16"/>
        <v>Arabica</v>
      </c>
      <c r="O348" t="str">
        <f t="shared" si="17"/>
        <v>Light</v>
      </c>
      <c r="P348" t="str">
        <f>_xlfn.XLOOKUP(Order[[#This Row],[Customer ID]],customers!$A$1:$A$1001,customers!$I$1:$I$1001,,0)</f>
        <v>Yes</v>
      </c>
    </row>
    <row r="349" spans="1:16" x14ac:dyDescent="0.35">
      <c r="A349" s="2" t="s">
        <v>2446</v>
      </c>
      <c r="B349" s="4">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10">
        <f>INDEX(products!$A$1:$G$49,MATCH(orders!$D349,products!$A$1:$A$49,0),MATCH(orders!L$1,products!$A$1:$G$1,0))</f>
        <v>14.55</v>
      </c>
      <c r="M349" s="10">
        <f t="shared" si="15"/>
        <v>43.650000000000006</v>
      </c>
      <c r="N349" t="str">
        <f t="shared" si="16"/>
        <v>Liberica</v>
      </c>
      <c r="O349" t="str">
        <f t="shared" si="17"/>
        <v>Medium</v>
      </c>
      <c r="P349" t="str">
        <f>_xlfn.XLOOKUP(Order[[#This Row],[Customer ID]],customers!$A$1:$A$1001,customers!$I$1:$I$1001,,0)</f>
        <v>No</v>
      </c>
    </row>
    <row r="350" spans="1:16" x14ac:dyDescent="0.35">
      <c r="A350" s="2" t="s">
        <v>2452</v>
      </c>
      <c r="B350" s="4">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10">
        <f>INDEX(products!$A$1:$G$49,MATCH(orders!$D350,products!$A$1:$A$49,0),MATCH(orders!L$1,products!$A$1:$G$1,0))</f>
        <v>34.154999999999994</v>
      </c>
      <c r="M350" s="10">
        <f t="shared" si="15"/>
        <v>204.92999999999995</v>
      </c>
      <c r="N350" t="str">
        <f t="shared" si="16"/>
        <v>Excelsa</v>
      </c>
      <c r="O350" t="str">
        <f t="shared" si="17"/>
        <v>Light</v>
      </c>
      <c r="P350" t="str">
        <f>_xlfn.XLOOKUP(Order[[#This Row],[Customer ID]],customers!$A$1:$A$1001,customers!$I$1:$I$1001,,0)</f>
        <v>No</v>
      </c>
    </row>
    <row r="351" spans="1:16" x14ac:dyDescent="0.35">
      <c r="A351" s="2" t="s">
        <v>2458</v>
      </c>
      <c r="B351" s="4">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10">
        <f>INDEX(products!$A$1:$G$49,MATCH(orders!$D351,products!$A$1:$A$49,0),MATCH(orders!L$1,products!$A$1:$G$1,0))</f>
        <v>3.5849999999999995</v>
      </c>
      <c r="M351" s="10">
        <f t="shared" si="15"/>
        <v>14.339999999999998</v>
      </c>
      <c r="N351" t="str">
        <f t="shared" si="16"/>
        <v>Robusta</v>
      </c>
      <c r="O351" t="str">
        <f t="shared" si="17"/>
        <v>Light</v>
      </c>
      <c r="P351" t="str">
        <f>_xlfn.XLOOKUP(Order[[#This Row],[Customer ID]],customers!$A$1:$A$1001,customers!$I$1:$I$1001,,0)</f>
        <v>No</v>
      </c>
    </row>
    <row r="352" spans="1:16" x14ac:dyDescent="0.35">
      <c r="A352" s="2" t="s">
        <v>2464</v>
      </c>
      <c r="B352" s="4">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10">
        <f>INDEX(products!$A$1:$G$49,MATCH(orders!$D352,products!$A$1:$A$49,0),MATCH(orders!L$1,products!$A$1:$G$1,0))</f>
        <v>5.97</v>
      </c>
      <c r="M352" s="10">
        <f t="shared" si="15"/>
        <v>23.88</v>
      </c>
      <c r="N352" t="str">
        <f t="shared" si="16"/>
        <v>Arabica</v>
      </c>
      <c r="O352" t="str">
        <f t="shared" si="17"/>
        <v>Dark</v>
      </c>
      <c r="P352" t="str">
        <f>_xlfn.XLOOKUP(Order[[#This Row],[Customer ID]],customers!$A$1:$A$1001,customers!$I$1:$I$1001,,0)</f>
        <v>No</v>
      </c>
    </row>
    <row r="353" spans="1:16" x14ac:dyDescent="0.35">
      <c r="A353" s="2" t="s">
        <v>2470</v>
      </c>
      <c r="B353" s="4">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10">
        <f>INDEX(products!$A$1:$G$49,MATCH(orders!$D353,products!$A$1:$A$49,0),MATCH(orders!L$1,products!$A$1:$G$1,0))</f>
        <v>11.25</v>
      </c>
      <c r="M353" s="10">
        <f t="shared" si="15"/>
        <v>22.5</v>
      </c>
      <c r="N353" t="str">
        <f t="shared" si="16"/>
        <v>Arabica</v>
      </c>
      <c r="O353" t="str">
        <f t="shared" si="17"/>
        <v>Medium</v>
      </c>
      <c r="P353" t="str">
        <f>_xlfn.XLOOKUP(Order[[#This Row],[Customer ID]],customers!$A$1:$A$1001,customers!$I$1:$I$1001,,0)</f>
        <v>No</v>
      </c>
    </row>
    <row r="354" spans="1:16" x14ac:dyDescent="0.35">
      <c r="A354" s="2" t="s">
        <v>2476</v>
      </c>
      <c r="B354" s="4">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10">
        <f>INDEX(products!$A$1:$G$49,MATCH(orders!$D354,products!$A$1:$A$49,0),MATCH(orders!L$1,products!$A$1:$G$1,0))</f>
        <v>7.29</v>
      </c>
      <c r="M354" s="10">
        <f t="shared" si="15"/>
        <v>36.450000000000003</v>
      </c>
      <c r="N354" t="str">
        <f t="shared" si="16"/>
        <v>Excelsa</v>
      </c>
      <c r="O354" t="str">
        <f t="shared" si="17"/>
        <v>Dark</v>
      </c>
      <c r="P354" t="str">
        <f>_xlfn.XLOOKUP(Order[[#This Row],[Customer ID]],customers!$A$1:$A$1001,customers!$I$1:$I$1001,,0)</f>
        <v>No</v>
      </c>
    </row>
    <row r="355" spans="1:16" x14ac:dyDescent="0.35">
      <c r="A355" s="2" t="s">
        <v>2482</v>
      </c>
      <c r="B355" s="4">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10">
        <f>INDEX(products!$A$1:$G$49,MATCH(orders!$D355,products!$A$1:$A$49,0),MATCH(orders!L$1,products!$A$1:$G$1,0))</f>
        <v>6.75</v>
      </c>
      <c r="M355" s="10">
        <f t="shared" si="15"/>
        <v>27</v>
      </c>
      <c r="N355" t="str">
        <f t="shared" si="16"/>
        <v>Arabica</v>
      </c>
      <c r="O355" t="str">
        <f t="shared" si="17"/>
        <v>Medium</v>
      </c>
      <c r="P355" t="str">
        <f>_xlfn.XLOOKUP(Order[[#This Row],[Customer ID]],customers!$A$1:$A$1001,customers!$I$1:$I$1001,,0)</f>
        <v>Yes</v>
      </c>
    </row>
    <row r="356" spans="1:16" x14ac:dyDescent="0.35">
      <c r="A356" s="2" t="s">
        <v>2487</v>
      </c>
      <c r="B356" s="4">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10">
        <f>INDEX(products!$A$1:$G$49,MATCH(orders!$D356,products!$A$1:$A$49,0),MATCH(orders!L$1,products!$A$1:$G$1,0))</f>
        <v>25.874999999999996</v>
      </c>
      <c r="M356" s="10">
        <f t="shared" si="15"/>
        <v>155.24999999999997</v>
      </c>
      <c r="N356" t="str">
        <f t="shared" si="16"/>
        <v>Arabica</v>
      </c>
      <c r="O356" t="str">
        <f t="shared" si="17"/>
        <v>Medium</v>
      </c>
      <c r="P356" t="str">
        <f>_xlfn.XLOOKUP(Order[[#This Row],[Customer ID]],customers!$A$1:$A$1001,customers!$I$1:$I$1001,,0)</f>
        <v>No</v>
      </c>
    </row>
    <row r="357" spans="1:16" x14ac:dyDescent="0.35">
      <c r="A357" s="2" t="s">
        <v>2492</v>
      </c>
      <c r="B357" s="4">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10">
        <f>INDEX(products!$A$1:$G$49,MATCH(orders!$D357,products!$A$1:$A$49,0),MATCH(orders!L$1,products!$A$1:$G$1,0))</f>
        <v>22.884999999999998</v>
      </c>
      <c r="M357" s="10">
        <f t="shared" si="15"/>
        <v>114.42499999999998</v>
      </c>
      <c r="N357" t="str">
        <f t="shared" si="16"/>
        <v>Arabica</v>
      </c>
      <c r="O357" t="str">
        <f t="shared" si="17"/>
        <v>Dark</v>
      </c>
      <c r="P357" t="str">
        <f>_xlfn.XLOOKUP(Order[[#This Row],[Customer ID]],customers!$A$1:$A$1001,customers!$I$1:$I$1001,,0)</f>
        <v>Yes</v>
      </c>
    </row>
    <row r="358" spans="1:16" x14ac:dyDescent="0.35">
      <c r="A358" s="2" t="s">
        <v>2498</v>
      </c>
      <c r="B358" s="4">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10">
        <f>INDEX(products!$A$1:$G$49,MATCH(orders!$D358,products!$A$1:$A$49,0),MATCH(orders!L$1,products!$A$1:$G$1,0))</f>
        <v>12.95</v>
      </c>
      <c r="M358" s="10">
        <f t="shared" si="15"/>
        <v>51.8</v>
      </c>
      <c r="N358" t="str">
        <f t="shared" si="16"/>
        <v>Liberica</v>
      </c>
      <c r="O358" t="str">
        <f t="shared" si="17"/>
        <v>Dark</v>
      </c>
      <c r="P358" t="str">
        <f>_xlfn.XLOOKUP(Order[[#This Row],[Customer ID]],customers!$A$1:$A$1001,customers!$I$1:$I$1001,,0)</f>
        <v>Yes</v>
      </c>
    </row>
    <row r="359" spans="1:16" x14ac:dyDescent="0.35">
      <c r="A359" s="2" t="s">
        <v>2504</v>
      </c>
      <c r="B359" s="4">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10">
        <f>INDEX(products!$A$1:$G$49,MATCH(orders!$D359,products!$A$1:$A$49,0),MATCH(orders!L$1,products!$A$1:$G$1,0))</f>
        <v>25.874999999999996</v>
      </c>
      <c r="M359" s="10">
        <f t="shared" si="15"/>
        <v>155.24999999999997</v>
      </c>
      <c r="N359" t="str">
        <f t="shared" si="16"/>
        <v>Arabica</v>
      </c>
      <c r="O359" t="str">
        <f t="shared" si="17"/>
        <v>Medium</v>
      </c>
      <c r="P359" t="str">
        <f>_xlfn.XLOOKUP(Order[[#This Row],[Customer ID]],customers!$A$1:$A$1001,customers!$I$1:$I$1001,,0)</f>
        <v>No</v>
      </c>
    </row>
    <row r="360" spans="1:16" x14ac:dyDescent="0.35">
      <c r="A360" s="2" t="s">
        <v>2509</v>
      </c>
      <c r="B360" s="4">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10">
        <f>INDEX(products!$A$1:$G$49,MATCH(orders!$D360,products!$A$1:$A$49,0),MATCH(orders!L$1,products!$A$1:$G$1,0))</f>
        <v>29.784999999999997</v>
      </c>
      <c r="M360" s="10">
        <f t="shared" si="15"/>
        <v>29.784999999999997</v>
      </c>
      <c r="N360" t="str">
        <f t="shared" si="16"/>
        <v>Arabica</v>
      </c>
      <c r="O360" t="str">
        <f t="shared" si="17"/>
        <v>Light</v>
      </c>
      <c r="P360" t="str">
        <f>_xlfn.XLOOKUP(Order[[#This Row],[Customer ID]],customers!$A$1:$A$1001,customers!$I$1:$I$1001,,0)</f>
        <v>No</v>
      </c>
    </row>
    <row r="361" spans="1:16" x14ac:dyDescent="0.35">
      <c r="A361" s="2" t="s">
        <v>2515</v>
      </c>
      <c r="B361" s="4">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10">
        <f>INDEX(products!$A$1:$G$49,MATCH(orders!$D361,products!$A$1:$A$49,0),MATCH(orders!L$1,products!$A$1:$G$1,0))</f>
        <v>3.5849999999999995</v>
      </c>
      <c r="M361" s="10">
        <f t="shared" si="15"/>
        <v>21.509999999999998</v>
      </c>
      <c r="N361" t="str">
        <f t="shared" si="16"/>
        <v>Robusta</v>
      </c>
      <c r="O361" t="str">
        <f t="shared" si="17"/>
        <v>Light</v>
      </c>
      <c r="P361" t="str">
        <f>_xlfn.XLOOKUP(Order[[#This Row],[Customer ID]],customers!$A$1:$A$1001,customers!$I$1:$I$1001,,0)</f>
        <v>No</v>
      </c>
    </row>
    <row r="362" spans="1:16" x14ac:dyDescent="0.35">
      <c r="A362" s="2" t="s">
        <v>2521</v>
      </c>
      <c r="B362" s="4">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10">
        <f>INDEX(products!$A$1:$G$49,MATCH(orders!$D362,products!$A$1:$A$49,0),MATCH(orders!L$1,products!$A$1:$G$1,0))</f>
        <v>20.584999999999997</v>
      </c>
      <c r="M362" s="10">
        <f t="shared" si="15"/>
        <v>41.169999999999995</v>
      </c>
      <c r="N362" t="str">
        <f t="shared" si="16"/>
        <v>Robusta</v>
      </c>
      <c r="O362" t="str">
        <f t="shared" si="17"/>
        <v>Dark</v>
      </c>
      <c r="P362" t="str">
        <f>_xlfn.XLOOKUP(Order[[#This Row],[Customer ID]],customers!$A$1:$A$1001,customers!$I$1:$I$1001,,0)</f>
        <v>No</v>
      </c>
    </row>
    <row r="363" spans="1:16" x14ac:dyDescent="0.35">
      <c r="A363" s="2" t="s">
        <v>2521</v>
      </c>
      <c r="B363" s="4">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10">
        <f>INDEX(products!$A$1:$G$49,MATCH(orders!$D363,products!$A$1:$A$49,0),MATCH(orders!L$1,products!$A$1:$G$1,0))</f>
        <v>5.97</v>
      </c>
      <c r="M363" s="10">
        <f t="shared" si="15"/>
        <v>5.97</v>
      </c>
      <c r="N363" t="str">
        <f t="shared" si="16"/>
        <v>Robusta</v>
      </c>
      <c r="O363" t="str">
        <f t="shared" si="17"/>
        <v>Medium</v>
      </c>
      <c r="P363" t="str">
        <f>_xlfn.XLOOKUP(Order[[#This Row],[Customer ID]],customers!$A$1:$A$1001,customers!$I$1:$I$1001,,0)</f>
        <v>No</v>
      </c>
    </row>
    <row r="364" spans="1:16" x14ac:dyDescent="0.35">
      <c r="A364" s="2" t="s">
        <v>2532</v>
      </c>
      <c r="B364" s="4">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10">
        <f>INDEX(products!$A$1:$G$49,MATCH(orders!$D364,products!$A$1:$A$49,0),MATCH(orders!L$1,products!$A$1:$G$1,0))</f>
        <v>14.85</v>
      </c>
      <c r="M364" s="10">
        <f t="shared" si="15"/>
        <v>74.25</v>
      </c>
      <c r="N364" t="str">
        <f t="shared" si="16"/>
        <v>Excelsa</v>
      </c>
      <c r="O364" t="str">
        <f t="shared" si="17"/>
        <v>Light</v>
      </c>
      <c r="P364" t="str">
        <f>_xlfn.XLOOKUP(Order[[#This Row],[Customer ID]],customers!$A$1:$A$1001,customers!$I$1:$I$1001,,0)</f>
        <v>Yes</v>
      </c>
    </row>
    <row r="365" spans="1:16" x14ac:dyDescent="0.35">
      <c r="A365" s="2" t="s">
        <v>2538</v>
      </c>
      <c r="B365" s="4">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10">
        <f>INDEX(products!$A$1:$G$49,MATCH(orders!$D365,products!$A$1:$A$49,0),MATCH(orders!L$1,products!$A$1:$G$1,0))</f>
        <v>14.55</v>
      </c>
      <c r="M365" s="10">
        <f t="shared" si="15"/>
        <v>87.300000000000011</v>
      </c>
      <c r="N365" t="str">
        <f t="shared" si="16"/>
        <v>Liberica</v>
      </c>
      <c r="O365" t="str">
        <f t="shared" si="17"/>
        <v>Medium</v>
      </c>
      <c r="P365" t="str">
        <f>_xlfn.XLOOKUP(Order[[#This Row],[Customer ID]],customers!$A$1:$A$1001,customers!$I$1:$I$1001,,0)</f>
        <v>No</v>
      </c>
    </row>
    <row r="366" spans="1:16" x14ac:dyDescent="0.35">
      <c r="A366" s="2" t="s">
        <v>2543</v>
      </c>
      <c r="B366" s="4">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10">
        <f>INDEX(products!$A$1:$G$49,MATCH(orders!$D366,products!$A$1:$A$49,0),MATCH(orders!L$1,products!$A$1:$G$1,0))</f>
        <v>12.15</v>
      </c>
      <c r="M366" s="10">
        <f t="shared" si="15"/>
        <v>72.900000000000006</v>
      </c>
      <c r="N366" t="str">
        <f t="shared" si="16"/>
        <v>Excelsa</v>
      </c>
      <c r="O366" t="str">
        <f t="shared" si="17"/>
        <v>Dark</v>
      </c>
      <c r="P366" t="str">
        <f>_xlfn.XLOOKUP(Order[[#This Row],[Customer ID]],customers!$A$1:$A$1001,customers!$I$1:$I$1001,,0)</f>
        <v>Yes</v>
      </c>
    </row>
    <row r="367" spans="1:16" x14ac:dyDescent="0.35">
      <c r="A367" s="2" t="s">
        <v>2549</v>
      </c>
      <c r="B367" s="4">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10">
        <f>INDEX(products!$A$1:$G$49,MATCH(orders!$D367,products!$A$1:$A$49,0),MATCH(orders!L$1,products!$A$1:$G$1,0))</f>
        <v>7.77</v>
      </c>
      <c r="M367" s="10">
        <f t="shared" si="15"/>
        <v>7.77</v>
      </c>
      <c r="N367" t="str">
        <f t="shared" si="16"/>
        <v>Liberica</v>
      </c>
      <c r="O367" t="str">
        <f t="shared" si="17"/>
        <v>Dark</v>
      </c>
      <c r="P367" t="str">
        <f>_xlfn.XLOOKUP(Order[[#This Row],[Customer ID]],customers!$A$1:$A$1001,customers!$I$1:$I$1001,,0)</f>
        <v>No</v>
      </c>
    </row>
    <row r="368" spans="1:16" x14ac:dyDescent="0.35">
      <c r="A368" s="2" t="s">
        <v>2554</v>
      </c>
      <c r="B368" s="4">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10">
        <f>INDEX(products!$A$1:$G$49,MATCH(orders!$D368,products!$A$1:$A$49,0),MATCH(orders!L$1,products!$A$1:$G$1,0))</f>
        <v>7.29</v>
      </c>
      <c r="M368" s="10">
        <f t="shared" si="15"/>
        <v>43.74</v>
      </c>
      <c r="N368" t="str">
        <f t="shared" si="16"/>
        <v>Excelsa</v>
      </c>
      <c r="O368" t="str">
        <f t="shared" si="17"/>
        <v>Dark</v>
      </c>
      <c r="P368" t="str">
        <f>_xlfn.XLOOKUP(Order[[#This Row],[Customer ID]],customers!$A$1:$A$1001,customers!$I$1:$I$1001,,0)</f>
        <v>No</v>
      </c>
    </row>
    <row r="369" spans="1:16" x14ac:dyDescent="0.35">
      <c r="A369" s="2" t="s">
        <v>2559</v>
      </c>
      <c r="B369" s="4">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10">
        <f>INDEX(products!$A$1:$G$49,MATCH(orders!$D369,products!$A$1:$A$49,0),MATCH(orders!L$1,products!$A$1:$G$1,0))</f>
        <v>4.3650000000000002</v>
      </c>
      <c r="M369" s="10">
        <f t="shared" si="15"/>
        <v>8.73</v>
      </c>
      <c r="N369" t="str">
        <f t="shared" si="16"/>
        <v>Liberica</v>
      </c>
      <c r="O369" t="str">
        <f t="shared" si="17"/>
        <v>Medium</v>
      </c>
      <c r="P369" t="str">
        <f>_xlfn.XLOOKUP(Order[[#This Row],[Customer ID]],customers!$A$1:$A$1001,customers!$I$1:$I$1001,,0)</f>
        <v>Yes</v>
      </c>
    </row>
    <row r="370" spans="1:16" x14ac:dyDescent="0.35">
      <c r="A370" s="2" t="s">
        <v>2563</v>
      </c>
      <c r="B370" s="4">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10">
        <f>INDEX(products!$A$1:$G$49,MATCH(orders!$D370,products!$A$1:$A$49,0),MATCH(orders!L$1,products!$A$1:$G$1,0))</f>
        <v>31.624999999999996</v>
      </c>
      <c r="M370" s="10">
        <f t="shared" si="15"/>
        <v>63.249999999999993</v>
      </c>
      <c r="N370" t="str">
        <f t="shared" si="16"/>
        <v>Excelsa</v>
      </c>
      <c r="O370" t="str">
        <f t="shared" si="17"/>
        <v>Medium</v>
      </c>
      <c r="P370" t="str">
        <f>_xlfn.XLOOKUP(Order[[#This Row],[Customer ID]],customers!$A$1:$A$1001,customers!$I$1:$I$1001,,0)</f>
        <v>No</v>
      </c>
    </row>
    <row r="371" spans="1:16" x14ac:dyDescent="0.35">
      <c r="A371" s="2" t="s">
        <v>2569</v>
      </c>
      <c r="B371" s="4">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10">
        <f>INDEX(products!$A$1:$G$49,MATCH(orders!$D371,products!$A$1:$A$49,0),MATCH(orders!L$1,products!$A$1:$G$1,0))</f>
        <v>8.91</v>
      </c>
      <c r="M371" s="10">
        <f t="shared" si="15"/>
        <v>8.91</v>
      </c>
      <c r="N371" t="str">
        <f t="shared" si="16"/>
        <v>Excelsa</v>
      </c>
      <c r="O371" t="str">
        <f t="shared" si="17"/>
        <v>Light</v>
      </c>
      <c r="P371" t="str">
        <f>_xlfn.XLOOKUP(Order[[#This Row],[Customer ID]],customers!$A$1:$A$1001,customers!$I$1:$I$1001,,0)</f>
        <v>Yes</v>
      </c>
    </row>
    <row r="372" spans="1:16" x14ac:dyDescent="0.35">
      <c r="A372" s="2" t="s">
        <v>2573</v>
      </c>
      <c r="B372" s="4">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10">
        <f>INDEX(products!$A$1:$G$49,MATCH(orders!$D372,products!$A$1:$A$49,0),MATCH(orders!L$1,products!$A$1:$G$1,0))</f>
        <v>12.15</v>
      </c>
      <c r="M372" s="10">
        <f t="shared" si="15"/>
        <v>24.3</v>
      </c>
      <c r="N372" t="str">
        <f t="shared" si="16"/>
        <v>Excelsa</v>
      </c>
      <c r="O372" t="str">
        <f t="shared" si="17"/>
        <v>Dark</v>
      </c>
      <c r="P372" t="str">
        <f>_xlfn.XLOOKUP(Order[[#This Row],[Customer ID]],customers!$A$1:$A$1001,customers!$I$1:$I$1001,,0)</f>
        <v>Yes</v>
      </c>
    </row>
    <row r="373" spans="1:16" x14ac:dyDescent="0.35">
      <c r="A373" s="2" t="s">
        <v>2579</v>
      </c>
      <c r="B373" s="4">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10">
        <f>INDEX(products!$A$1:$G$49,MATCH(orders!$D373,products!$A$1:$A$49,0),MATCH(orders!L$1,products!$A$1:$G$1,0))</f>
        <v>7.77</v>
      </c>
      <c r="M373" s="10">
        <f t="shared" si="15"/>
        <v>46.62</v>
      </c>
      <c r="N373" t="str">
        <f t="shared" si="16"/>
        <v>Arabica</v>
      </c>
      <c r="O373" t="str">
        <f t="shared" si="17"/>
        <v>Light</v>
      </c>
      <c r="P373" t="str">
        <f>_xlfn.XLOOKUP(Order[[#This Row],[Customer ID]],customers!$A$1:$A$1001,customers!$I$1:$I$1001,,0)</f>
        <v>Yes</v>
      </c>
    </row>
    <row r="374" spans="1:16" x14ac:dyDescent="0.35">
      <c r="A374" s="2" t="s">
        <v>2585</v>
      </c>
      <c r="B374" s="4">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10">
        <f>INDEX(products!$A$1:$G$49,MATCH(orders!$D374,products!$A$1:$A$49,0),MATCH(orders!L$1,products!$A$1:$G$1,0))</f>
        <v>7.169999999999999</v>
      </c>
      <c r="M374" s="10">
        <f t="shared" si="15"/>
        <v>43.019999999999996</v>
      </c>
      <c r="N374" t="str">
        <f t="shared" si="16"/>
        <v>Robusta</v>
      </c>
      <c r="O374" t="str">
        <f t="shared" si="17"/>
        <v>Light</v>
      </c>
      <c r="P374" t="str">
        <f>_xlfn.XLOOKUP(Order[[#This Row],[Customer ID]],customers!$A$1:$A$1001,customers!$I$1:$I$1001,,0)</f>
        <v>No</v>
      </c>
    </row>
    <row r="375" spans="1:16" x14ac:dyDescent="0.35">
      <c r="A375" s="2" t="s">
        <v>2591</v>
      </c>
      <c r="B375" s="4">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10">
        <f>INDEX(products!$A$1:$G$49,MATCH(orders!$D375,products!$A$1:$A$49,0),MATCH(orders!L$1,products!$A$1:$G$1,0))</f>
        <v>5.97</v>
      </c>
      <c r="M375" s="10">
        <f t="shared" si="15"/>
        <v>17.91</v>
      </c>
      <c r="N375" t="str">
        <f t="shared" si="16"/>
        <v>Arabica</v>
      </c>
      <c r="O375" t="str">
        <f t="shared" si="17"/>
        <v>Dark</v>
      </c>
      <c r="P375" t="str">
        <f>_xlfn.XLOOKUP(Order[[#This Row],[Customer ID]],customers!$A$1:$A$1001,customers!$I$1:$I$1001,,0)</f>
        <v>Yes</v>
      </c>
    </row>
    <row r="376" spans="1:16" x14ac:dyDescent="0.35">
      <c r="A376" s="2" t="s">
        <v>2597</v>
      </c>
      <c r="B376" s="4">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10">
        <f>INDEX(products!$A$1:$G$49,MATCH(orders!$D376,products!$A$1:$A$49,0),MATCH(orders!L$1,products!$A$1:$G$1,0))</f>
        <v>9.51</v>
      </c>
      <c r="M376" s="10">
        <f t="shared" si="15"/>
        <v>38.04</v>
      </c>
      <c r="N376" t="str">
        <f t="shared" si="16"/>
        <v>Liberica</v>
      </c>
      <c r="O376" t="str">
        <f t="shared" si="17"/>
        <v>Light</v>
      </c>
      <c r="P376" t="str">
        <f>_xlfn.XLOOKUP(Order[[#This Row],[Customer ID]],customers!$A$1:$A$1001,customers!$I$1:$I$1001,,0)</f>
        <v>Yes</v>
      </c>
    </row>
    <row r="377" spans="1:16" x14ac:dyDescent="0.35">
      <c r="A377" s="2" t="s">
        <v>2603</v>
      </c>
      <c r="B377" s="4">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10">
        <f>INDEX(products!$A$1:$G$49,MATCH(orders!$D377,products!$A$1:$A$49,0),MATCH(orders!L$1,products!$A$1:$G$1,0))</f>
        <v>3.375</v>
      </c>
      <c r="M377" s="10">
        <f t="shared" si="15"/>
        <v>6.75</v>
      </c>
      <c r="N377" t="str">
        <f t="shared" si="16"/>
        <v>Arabica</v>
      </c>
      <c r="O377" t="str">
        <f t="shared" si="17"/>
        <v>Medium</v>
      </c>
      <c r="P377" t="str">
        <f>_xlfn.XLOOKUP(Order[[#This Row],[Customer ID]],customers!$A$1:$A$1001,customers!$I$1:$I$1001,,0)</f>
        <v>Yes</v>
      </c>
    </row>
    <row r="378" spans="1:16" x14ac:dyDescent="0.35">
      <c r="A378" s="2" t="s">
        <v>2609</v>
      </c>
      <c r="B378" s="4">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10">
        <f>INDEX(products!$A$1:$G$49,MATCH(orders!$D378,products!$A$1:$A$49,0),MATCH(orders!L$1,products!$A$1:$G$1,0))</f>
        <v>5.97</v>
      </c>
      <c r="M378" s="10">
        <f t="shared" si="15"/>
        <v>5.97</v>
      </c>
      <c r="N378" t="str">
        <f t="shared" si="16"/>
        <v>Robusta</v>
      </c>
      <c r="O378" t="str">
        <f t="shared" si="17"/>
        <v>Medium</v>
      </c>
      <c r="P378" t="str">
        <f>_xlfn.XLOOKUP(Order[[#This Row],[Customer ID]],customers!$A$1:$A$1001,customers!$I$1:$I$1001,,0)</f>
        <v>Yes</v>
      </c>
    </row>
    <row r="379" spans="1:16" x14ac:dyDescent="0.35">
      <c r="A379" s="2" t="s">
        <v>2615</v>
      </c>
      <c r="B379" s="4">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10">
        <f>INDEX(products!$A$1:$G$49,MATCH(orders!$D379,products!$A$1:$A$49,0),MATCH(orders!L$1,products!$A$1:$G$1,0))</f>
        <v>2.6849999999999996</v>
      </c>
      <c r="M379" s="10">
        <f t="shared" si="15"/>
        <v>8.0549999999999997</v>
      </c>
      <c r="N379" t="str">
        <f t="shared" si="16"/>
        <v>Robusta</v>
      </c>
      <c r="O379" t="str">
        <f t="shared" si="17"/>
        <v>Dark</v>
      </c>
      <c r="P379" t="str">
        <f>_xlfn.XLOOKUP(Order[[#This Row],[Customer ID]],customers!$A$1:$A$1001,customers!$I$1:$I$1001,,0)</f>
        <v>No</v>
      </c>
    </row>
    <row r="380" spans="1:16" x14ac:dyDescent="0.35">
      <c r="A380" s="2" t="s">
        <v>2621</v>
      </c>
      <c r="B380" s="4">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10">
        <f>INDEX(products!$A$1:$G$49,MATCH(orders!$D380,products!$A$1:$A$49,0),MATCH(orders!L$1,products!$A$1:$G$1,0))</f>
        <v>7.77</v>
      </c>
      <c r="M380" s="10">
        <f t="shared" si="15"/>
        <v>23.31</v>
      </c>
      <c r="N380" t="str">
        <f t="shared" si="16"/>
        <v>Arabica</v>
      </c>
      <c r="O380" t="str">
        <f t="shared" si="17"/>
        <v>Light</v>
      </c>
      <c r="P380" t="str">
        <f>_xlfn.XLOOKUP(Order[[#This Row],[Customer ID]],customers!$A$1:$A$1001,customers!$I$1:$I$1001,,0)</f>
        <v>Yes</v>
      </c>
    </row>
    <row r="381" spans="1:16" x14ac:dyDescent="0.35">
      <c r="A381" s="2" t="s">
        <v>2627</v>
      </c>
      <c r="B381" s="4">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10">
        <f>INDEX(products!$A$1:$G$49,MATCH(orders!$D381,products!$A$1:$A$49,0),MATCH(orders!L$1,products!$A$1:$G$1,0))</f>
        <v>7.169999999999999</v>
      </c>
      <c r="M381" s="10">
        <f t="shared" si="15"/>
        <v>43.019999999999996</v>
      </c>
      <c r="N381" t="str">
        <f t="shared" si="16"/>
        <v>Robusta</v>
      </c>
      <c r="O381" t="str">
        <f t="shared" si="17"/>
        <v>Light</v>
      </c>
      <c r="P381" t="str">
        <f>_xlfn.XLOOKUP(Order[[#This Row],[Customer ID]],customers!$A$1:$A$1001,customers!$I$1:$I$1001,,0)</f>
        <v>Yes</v>
      </c>
    </row>
    <row r="382" spans="1:16" x14ac:dyDescent="0.35">
      <c r="A382" s="2" t="s">
        <v>2632</v>
      </c>
      <c r="B382" s="4">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10">
        <f>INDEX(products!$A$1:$G$49,MATCH(orders!$D382,products!$A$1:$A$49,0),MATCH(orders!L$1,products!$A$1:$G$1,0))</f>
        <v>7.77</v>
      </c>
      <c r="M382" s="10">
        <f t="shared" si="15"/>
        <v>23.31</v>
      </c>
      <c r="N382" t="str">
        <f t="shared" si="16"/>
        <v>Liberica</v>
      </c>
      <c r="O382" t="str">
        <f t="shared" si="17"/>
        <v>Dark</v>
      </c>
      <c r="P382" t="str">
        <f>_xlfn.XLOOKUP(Order[[#This Row],[Customer ID]],customers!$A$1:$A$1001,customers!$I$1:$I$1001,,0)</f>
        <v>No</v>
      </c>
    </row>
    <row r="383" spans="1:16" x14ac:dyDescent="0.35">
      <c r="A383" s="2" t="s">
        <v>2638</v>
      </c>
      <c r="B383" s="4">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10">
        <f>INDEX(products!$A$1:$G$49,MATCH(orders!$D383,products!$A$1:$A$49,0),MATCH(orders!L$1,products!$A$1:$G$1,0))</f>
        <v>2.9849999999999999</v>
      </c>
      <c r="M383" s="10">
        <f t="shared" si="15"/>
        <v>14.924999999999999</v>
      </c>
      <c r="N383" t="str">
        <f t="shared" si="16"/>
        <v>Arabica</v>
      </c>
      <c r="O383" t="str">
        <f t="shared" si="17"/>
        <v>Dark</v>
      </c>
      <c r="P383" t="str">
        <f>_xlfn.XLOOKUP(Order[[#This Row],[Customer ID]],customers!$A$1:$A$1001,customers!$I$1:$I$1001,,0)</f>
        <v>Yes</v>
      </c>
    </row>
    <row r="384" spans="1:16" x14ac:dyDescent="0.35">
      <c r="A384" s="2" t="s">
        <v>2644</v>
      </c>
      <c r="B384" s="4">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10">
        <f>INDEX(products!$A$1:$G$49,MATCH(orders!$D384,products!$A$1:$A$49,0),MATCH(orders!L$1,products!$A$1:$G$1,0))</f>
        <v>7.29</v>
      </c>
      <c r="M384" s="10">
        <f t="shared" si="15"/>
        <v>21.87</v>
      </c>
      <c r="N384" t="str">
        <f t="shared" si="16"/>
        <v>Excelsa</v>
      </c>
      <c r="O384" t="str">
        <f t="shared" si="17"/>
        <v>Dark</v>
      </c>
      <c r="P384" t="str">
        <f>_xlfn.XLOOKUP(Order[[#This Row],[Customer ID]],customers!$A$1:$A$1001,customers!$I$1:$I$1001,,0)</f>
        <v>No</v>
      </c>
    </row>
    <row r="385" spans="1:16" x14ac:dyDescent="0.35">
      <c r="A385" s="2" t="s">
        <v>2650</v>
      </c>
      <c r="B385" s="4">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10">
        <f>INDEX(products!$A$1:$G$49,MATCH(orders!$D385,products!$A$1:$A$49,0),MATCH(orders!L$1,products!$A$1:$G$1,0))</f>
        <v>8.91</v>
      </c>
      <c r="M385" s="10">
        <f t="shared" si="15"/>
        <v>53.46</v>
      </c>
      <c r="N385" t="str">
        <f t="shared" si="16"/>
        <v>Excelsa</v>
      </c>
      <c r="O385" t="str">
        <f t="shared" si="17"/>
        <v>Light</v>
      </c>
      <c r="P385" t="str">
        <f>_xlfn.XLOOKUP(Order[[#This Row],[Customer ID]],customers!$A$1:$A$1001,customers!$I$1:$I$1001,,0)</f>
        <v>Yes</v>
      </c>
    </row>
    <row r="386" spans="1:16" x14ac:dyDescent="0.35">
      <c r="A386" s="2" t="s">
        <v>2655</v>
      </c>
      <c r="B386" s="4">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10">
        <f>INDEX(products!$A$1:$G$49,MATCH(orders!$D386,products!$A$1:$A$49,0),MATCH(orders!L$1,products!$A$1:$G$1,0))</f>
        <v>29.784999999999997</v>
      </c>
      <c r="M386" s="10">
        <f t="shared" si="15"/>
        <v>119.13999999999999</v>
      </c>
      <c r="N386" t="str">
        <f t="shared" si="16"/>
        <v>Arabica</v>
      </c>
      <c r="O386" t="str">
        <f t="shared" si="17"/>
        <v>Light</v>
      </c>
      <c r="P386" t="str">
        <f>_xlfn.XLOOKUP(Order[[#This Row],[Customer ID]],customers!$A$1:$A$1001,customers!$I$1:$I$1001,,0)</f>
        <v>No</v>
      </c>
    </row>
    <row r="387" spans="1:16" x14ac:dyDescent="0.35">
      <c r="A387" s="2" t="s">
        <v>2660</v>
      </c>
      <c r="B387" s="4">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10">
        <f>INDEX(products!$A$1:$G$49,MATCH(orders!$D387,products!$A$1:$A$49,0),MATCH(orders!L$1,products!$A$1:$G$1,0))</f>
        <v>8.73</v>
      </c>
      <c r="M387" s="10">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_xlfn.XLOOKUP(Order[[#This Row],[Customer ID]],customers!$A$1:$A$1001,customers!$I$1:$I$1001,,0)</f>
        <v>Yes</v>
      </c>
    </row>
    <row r="388" spans="1:16" x14ac:dyDescent="0.35">
      <c r="A388" s="2" t="s">
        <v>2666</v>
      </c>
      <c r="B388" s="4">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10">
        <f>INDEX(products!$A$1:$G$49,MATCH(orders!$D388,products!$A$1:$A$49,0),MATCH(orders!L$1,products!$A$1:$G$1,0))</f>
        <v>2.9849999999999999</v>
      </c>
      <c r="M388" s="10">
        <f t="shared" si="18"/>
        <v>17.91</v>
      </c>
      <c r="N388" t="str">
        <f t="shared" si="19"/>
        <v>Arabica</v>
      </c>
      <c r="O388" t="str">
        <f t="shared" si="20"/>
        <v>Dark</v>
      </c>
      <c r="P388" t="str">
        <f>_xlfn.XLOOKUP(Order[[#This Row],[Customer ID]],customers!$A$1:$A$1001,customers!$I$1:$I$1001,,0)</f>
        <v>Yes</v>
      </c>
    </row>
    <row r="389" spans="1:16" x14ac:dyDescent="0.35">
      <c r="A389" s="2" t="s">
        <v>2671</v>
      </c>
      <c r="B389" s="4">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10">
        <f>INDEX(products!$A$1:$G$49,MATCH(orders!$D389,products!$A$1:$A$49,0),MATCH(orders!L$1,products!$A$1:$G$1,0))</f>
        <v>14.85</v>
      </c>
      <c r="M389" s="10">
        <f t="shared" si="18"/>
        <v>74.25</v>
      </c>
      <c r="N389" t="str">
        <f t="shared" si="19"/>
        <v>Excelsa</v>
      </c>
      <c r="O389" t="str">
        <f t="shared" si="20"/>
        <v>Light</v>
      </c>
      <c r="P389" t="str">
        <f>_xlfn.XLOOKUP(Order[[#This Row],[Customer ID]],customers!$A$1:$A$1001,customers!$I$1:$I$1001,,0)</f>
        <v>Yes</v>
      </c>
    </row>
    <row r="390" spans="1:16" x14ac:dyDescent="0.35">
      <c r="A390" s="2" t="s">
        <v>2677</v>
      </c>
      <c r="B390" s="4">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10">
        <f>INDEX(products!$A$1:$G$49,MATCH(orders!$D390,products!$A$1:$A$49,0),MATCH(orders!L$1,products!$A$1:$G$1,0))</f>
        <v>3.8849999999999998</v>
      </c>
      <c r="M390" s="10">
        <f t="shared" si="18"/>
        <v>11.654999999999999</v>
      </c>
      <c r="N390" t="str">
        <f t="shared" si="19"/>
        <v>Liberica</v>
      </c>
      <c r="O390" t="str">
        <f t="shared" si="20"/>
        <v>Dark</v>
      </c>
      <c r="P390" t="str">
        <f>_xlfn.XLOOKUP(Order[[#This Row],[Customer ID]],customers!$A$1:$A$1001,customers!$I$1:$I$1001,,0)</f>
        <v>Yes</v>
      </c>
    </row>
    <row r="391" spans="1:16" x14ac:dyDescent="0.35">
      <c r="A391" s="2" t="s">
        <v>2683</v>
      </c>
      <c r="B391" s="4">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10">
        <f>INDEX(products!$A$1:$G$49,MATCH(orders!$D391,products!$A$1:$A$49,0),MATCH(orders!L$1,products!$A$1:$G$1,0))</f>
        <v>7.77</v>
      </c>
      <c r="M391" s="10">
        <f t="shared" si="18"/>
        <v>23.31</v>
      </c>
      <c r="N391" t="str">
        <f t="shared" si="19"/>
        <v>Liberica</v>
      </c>
      <c r="O391" t="str">
        <f t="shared" si="20"/>
        <v>Dark</v>
      </c>
      <c r="P391" t="str">
        <f>_xlfn.XLOOKUP(Order[[#This Row],[Customer ID]],customers!$A$1:$A$1001,customers!$I$1:$I$1001,,0)</f>
        <v>Yes</v>
      </c>
    </row>
    <row r="392" spans="1:16" x14ac:dyDescent="0.35">
      <c r="A392" s="2" t="s">
        <v>2689</v>
      </c>
      <c r="B392" s="4">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10">
        <f>INDEX(products!$A$1:$G$49,MATCH(orders!$D392,products!$A$1:$A$49,0),MATCH(orders!L$1,products!$A$1:$G$1,0))</f>
        <v>7.29</v>
      </c>
      <c r="M392" s="10">
        <f t="shared" si="18"/>
        <v>14.58</v>
      </c>
      <c r="N392" t="str">
        <f t="shared" si="19"/>
        <v>Excelsa</v>
      </c>
      <c r="O392" t="str">
        <f t="shared" si="20"/>
        <v>Dark</v>
      </c>
      <c r="P392" t="str">
        <f>_xlfn.XLOOKUP(Order[[#This Row],[Customer ID]],customers!$A$1:$A$1001,customers!$I$1:$I$1001,,0)</f>
        <v>Yes</v>
      </c>
    </row>
    <row r="393" spans="1:16" x14ac:dyDescent="0.35">
      <c r="A393" s="2" t="s">
        <v>2694</v>
      </c>
      <c r="B393" s="4">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10">
        <f>INDEX(products!$A$1:$G$49,MATCH(orders!$D393,products!$A$1:$A$49,0),MATCH(orders!L$1,products!$A$1:$G$1,0))</f>
        <v>6.75</v>
      </c>
      <c r="M393" s="10">
        <f t="shared" si="18"/>
        <v>13.5</v>
      </c>
      <c r="N393" t="str">
        <f t="shared" si="19"/>
        <v>Arabica</v>
      </c>
      <c r="O393" t="str">
        <f t="shared" si="20"/>
        <v>Medium</v>
      </c>
      <c r="P393" t="str">
        <f>_xlfn.XLOOKUP(Order[[#This Row],[Customer ID]],customers!$A$1:$A$1001,customers!$I$1:$I$1001,,0)</f>
        <v>No</v>
      </c>
    </row>
    <row r="394" spans="1:16" x14ac:dyDescent="0.35">
      <c r="A394" s="2" t="s">
        <v>2699</v>
      </c>
      <c r="B394" s="4">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10">
        <f>INDEX(products!$A$1:$G$49,MATCH(orders!$D394,products!$A$1:$A$49,0),MATCH(orders!L$1,products!$A$1:$G$1,0))</f>
        <v>14.85</v>
      </c>
      <c r="M394" s="10">
        <f t="shared" si="18"/>
        <v>89.1</v>
      </c>
      <c r="N394" t="str">
        <f t="shared" si="19"/>
        <v>Excelsa</v>
      </c>
      <c r="O394" t="str">
        <f t="shared" si="20"/>
        <v>Light</v>
      </c>
      <c r="P394" t="str">
        <f>_xlfn.XLOOKUP(Order[[#This Row],[Customer ID]],customers!$A$1:$A$1001,customers!$I$1:$I$1001,,0)</f>
        <v>No</v>
      </c>
    </row>
    <row r="395" spans="1:16" x14ac:dyDescent="0.35">
      <c r="A395" s="2" t="s">
        <v>2699</v>
      </c>
      <c r="B395" s="4">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10">
        <f>INDEX(products!$A$1:$G$49,MATCH(orders!$D395,products!$A$1:$A$49,0),MATCH(orders!L$1,products!$A$1:$G$1,0))</f>
        <v>3.8849999999999998</v>
      </c>
      <c r="M395" s="10">
        <f t="shared" si="18"/>
        <v>3.8849999999999998</v>
      </c>
      <c r="N395" t="str">
        <f t="shared" si="19"/>
        <v>Arabica</v>
      </c>
      <c r="O395" t="str">
        <f t="shared" si="20"/>
        <v>Light</v>
      </c>
      <c r="P395" t="str">
        <f>_xlfn.XLOOKUP(Order[[#This Row],[Customer ID]],customers!$A$1:$A$1001,customers!$I$1:$I$1001,,0)</f>
        <v>No</v>
      </c>
    </row>
    <row r="396" spans="1:16" x14ac:dyDescent="0.35">
      <c r="A396" s="2" t="s">
        <v>2710</v>
      </c>
      <c r="B396" s="4">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10">
        <f>INDEX(products!$A$1:$G$49,MATCH(orders!$D396,products!$A$1:$A$49,0),MATCH(orders!L$1,products!$A$1:$G$1,0))</f>
        <v>27.484999999999996</v>
      </c>
      <c r="M396" s="10">
        <f t="shared" si="18"/>
        <v>109.93999999999998</v>
      </c>
      <c r="N396" t="str">
        <f t="shared" si="19"/>
        <v>Robusta</v>
      </c>
      <c r="O396" t="str">
        <f t="shared" si="20"/>
        <v>Light</v>
      </c>
      <c r="P396" t="str">
        <f>_xlfn.XLOOKUP(Order[[#This Row],[Customer ID]],customers!$A$1:$A$1001,customers!$I$1:$I$1001,,0)</f>
        <v>No</v>
      </c>
    </row>
    <row r="397" spans="1:16" x14ac:dyDescent="0.35">
      <c r="A397" s="2" t="s">
        <v>2716</v>
      </c>
      <c r="B397" s="4">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10">
        <f>INDEX(products!$A$1:$G$49,MATCH(orders!$D397,products!$A$1:$A$49,0),MATCH(orders!L$1,products!$A$1:$G$1,0))</f>
        <v>7.77</v>
      </c>
      <c r="M397" s="10">
        <f t="shared" si="18"/>
        <v>46.62</v>
      </c>
      <c r="N397" t="str">
        <f t="shared" si="19"/>
        <v>Liberica</v>
      </c>
      <c r="O397" t="str">
        <f t="shared" si="20"/>
        <v>Dark</v>
      </c>
      <c r="P397" t="str">
        <f>_xlfn.XLOOKUP(Order[[#This Row],[Customer ID]],customers!$A$1:$A$1001,customers!$I$1:$I$1001,,0)</f>
        <v>Yes</v>
      </c>
    </row>
    <row r="398" spans="1:16" x14ac:dyDescent="0.35">
      <c r="A398" s="2" t="s">
        <v>2721</v>
      </c>
      <c r="B398" s="4">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10">
        <f>INDEX(products!$A$1:$G$49,MATCH(orders!$D398,products!$A$1:$A$49,0),MATCH(orders!L$1,products!$A$1:$G$1,0))</f>
        <v>7.77</v>
      </c>
      <c r="M398" s="10">
        <f t="shared" si="18"/>
        <v>38.849999999999994</v>
      </c>
      <c r="N398" t="str">
        <f t="shared" si="19"/>
        <v>Arabica</v>
      </c>
      <c r="O398" t="str">
        <f t="shared" si="20"/>
        <v>Light</v>
      </c>
      <c r="P398" t="str">
        <f>_xlfn.XLOOKUP(Order[[#This Row],[Customer ID]],customers!$A$1:$A$1001,customers!$I$1:$I$1001,,0)</f>
        <v>No</v>
      </c>
    </row>
    <row r="399" spans="1:16" x14ac:dyDescent="0.35">
      <c r="A399" s="2" t="s">
        <v>2727</v>
      </c>
      <c r="B399" s="4">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10">
        <f>INDEX(products!$A$1:$G$49,MATCH(orders!$D399,products!$A$1:$A$49,0),MATCH(orders!L$1,products!$A$1:$G$1,0))</f>
        <v>7.77</v>
      </c>
      <c r="M399" s="10">
        <f t="shared" si="18"/>
        <v>31.08</v>
      </c>
      <c r="N399" t="str">
        <f t="shared" si="19"/>
        <v>Liberica</v>
      </c>
      <c r="O399" t="str">
        <f t="shared" si="20"/>
        <v>Dark</v>
      </c>
      <c r="P399" t="str">
        <f>_xlfn.XLOOKUP(Order[[#This Row],[Customer ID]],customers!$A$1:$A$1001,customers!$I$1:$I$1001,,0)</f>
        <v>Yes</v>
      </c>
    </row>
    <row r="400" spans="1:16" x14ac:dyDescent="0.35">
      <c r="A400" s="2" t="s">
        <v>2733</v>
      </c>
      <c r="B400" s="4">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10">
        <f>INDEX(products!$A$1:$G$49,MATCH(orders!$D400,products!$A$1:$A$49,0),MATCH(orders!L$1,products!$A$1:$G$1,0))</f>
        <v>2.9849999999999999</v>
      </c>
      <c r="M400" s="10">
        <f t="shared" si="18"/>
        <v>17.91</v>
      </c>
      <c r="N400" t="str">
        <f t="shared" si="19"/>
        <v>Arabica</v>
      </c>
      <c r="O400" t="str">
        <f t="shared" si="20"/>
        <v>Dark</v>
      </c>
      <c r="P400" t="str">
        <f>_xlfn.XLOOKUP(Order[[#This Row],[Customer ID]],customers!$A$1:$A$1001,customers!$I$1:$I$1001,,0)</f>
        <v>Yes</v>
      </c>
    </row>
    <row r="401" spans="1:16" x14ac:dyDescent="0.35">
      <c r="A401" s="2" t="s">
        <v>2739</v>
      </c>
      <c r="B401" s="4">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10">
        <f>INDEX(products!$A$1:$G$49,MATCH(orders!$D401,products!$A$1:$A$49,0),MATCH(orders!L$1,products!$A$1:$G$1,0))</f>
        <v>27.945</v>
      </c>
      <c r="M401" s="10">
        <f t="shared" si="18"/>
        <v>167.67000000000002</v>
      </c>
      <c r="N401" t="str">
        <f t="shared" si="19"/>
        <v>Excelsa</v>
      </c>
      <c r="O401" t="str">
        <f t="shared" si="20"/>
        <v>Dark</v>
      </c>
      <c r="P401" t="str">
        <f>_xlfn.XLOOKUP(Order[[#This Row],[Customer ID]],customers!$A$1:$A$1001,customers!$I$1:$I$1001,,0)</f>
        <v>No</v>
      </c>
    </row>
    <row r="402" spans="1:16" x14ac:dyDescent="0.35">
      <c r="A402" s="2" t="s">
        <v>2745</v>
      </c>
      <c r="B402" s="4">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10">
        <f>INDEX(products!$A$1:$G$49,MATCH(orders!$D402,products!$A$1:$A$49,0),MATCH(orders!L$1,products!$A$1:$G$1,0))</f>
        <v>15.85</v>
      </c>
      <c r="M402" s="10">
        <f t="shared" si="18"/>
        <v>63.4</v>
      </c>
      <c r="N402" t="str">
        <f t="shared" si="19"/>
        <v>Liberica</v>
      </c>
      <c r="O402" t="str">
        <f t="shared" si="20"/>
        <v>Light</v>
      </c>
      <c r="P402" t="str">
        <f>_xlfn.XLOOKUP(Order[[#This Row],[Customer ID]],customers!$A$1:$A$1001,customers!$I$1:$I$1001,,0)</f>
        <v>No</v>
      </c>
    </row>
    <row r="403" spans="1:16" x14ac:dyDescent="0.35">
      <c r="A403" s="2" t="s">
        <v>2751</v>
      </c>
      <c r="B403" s="4">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10">
        <f>INDEX(products!$A$1:$G$49,MATCH(orders!$D403,products!$A$1:$A$49,0),MATCH(orders!L$1,products!$A$1:$G$1,0))</f>
        <v>4.3650000000000002</v>
      </c>
      <c r="M403" s="10">
        <f t="shared" si="18"/>
        <v>8.73</v>
      </c>
      <c r="N403" t="str">
        <f t="shared" si="19"/>
        <v>Liberica</v>
      </c>
      <c r="O403" t="str">
        <f t="shared" si="20"/>
        <v>Medium</v>
      </c>
      <c r="P403" t="str">
        <f>_xlfn.XLOOKUP(Order[[#This Row],[Customer ID]],customers!$A$1:$A$1001,customers!$I$1:$I$1001,,0)</f>
        <v>Yes</v>
      </c>
    </row>
    <row r="404" spans="1:16" x14ac:dyDescent="0.35">
      <c r="A404" s="2" t="s">
        <v>2757</v>
      </c>
      <c r="B404" s="4">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10">
        <f>INDEX(products!$A$1:$G$49,MATCH(orders!$D404,products!$A$1:$A$49,0),MATCH(orders!L$1,products!$A$1:$G$1,0))</f>
        <v>8.9499999999999993</v>
      </c>
      <c r="M404" s="10">
        <f t="shared" si="18"/>
        <v>26.849999999999998</v>
      </c>
      <c r="N404" t="str">
        <f t="shared" si="19"/>
        <v>Robusta</v>
      </c>
      <c r="O404" t="str">
        <f t="shared" si="20"/>
        <v>Dark</v>
      </c>
      <c r="P404" t="str">
        <f>_xlfn.XLOOKUP(Order[[#This Row],[Customer ID]],customers!$A$1:$A$1001,customers!$I$1:$I$1001,,0)</f>
        <v>Yes</v>
      </c>
    </row>
    <row r="405" spans="1:16" x14ac:dyDescent="0.35">
      <c r="A405" s="2" t="s">
        <v>2763</v>
      </c>
      <c r="B405" s="4">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10">
        <f>INDEX(products!$A$1:$G$49,MATCH(orders!$D405,products!$A$1:$A$49,0),MATCH(orders!L$1,products!$A$1:$G$1,0))</f>
        <v>4.7549999999999999</v>
      </c>
      <c r="M405" s="10">
        <f t="shared" si="18"/>
        <v>9.51</v>
      </c>
      <c r="N405" t="str">
        <f t="shared" si="19"/>
        <v>Liberica</v>
      </c>
      <c r="O405" t="str">
        <f t="shared" si="20"/>
        <v>Light</v>
      </c>
      <c r="P405" t="str">
        <f>_xlfn.XLOOKUP(Order[[#This Row],[Customer ID]],customers!$A$1:$A$1001,customers!$I$1:$I$1001,,0)</f>
        <v>No</v>
      </c>
    </row>
    <row r="406" spans="1:16" x14ac:dyDescent="0.35">
      <c r="A406" s="2" t="s">
        <v>2769</v>
      </c>
      <c r="B406" s="4">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10">
        <f>INDEX(products!$A$1:$G$49,MATCH(orders!$D406,products!$A$1:$A$49,0),MATCH(orders!L$1,products!$A$1:$G$1,0))</f>
        <v>9.9499999999999993</v>
      </c>
      <c r="M406" s="10">
        <f t="shared" si="18"/>
        <v>39.799999999999997</v>
      </c>
      <c r="N406" t="str">
        <f t="shared" si="19"/>
        <v>Arabica</v>
      </c>
      <c r="O406" t="str">
        <f t="shared" si="20"/>
        <v>Dark</v>
      </c>
      <c r="P406" t="str">
        <f>_xlfn.XLOOKUP(Order[[#This Row],[Customer ID]],customers!$A$1:$A$1001,customers!$I$1:$I$1001,,0)</f>
        <v>No</v>
      </c>
    </row>
    <row r="407" spans="1:16" x14ac:dyDescent="0.35">
      <c r="A407" s="2" t="s">
        <v>2775</v>
      </c>
      <c r="B407" s="4">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10">
        <f>INDEX(products!$A$1:$G$49,MATCH(orders!$D407,products!$A$1:$A$49,0),MATCH(orders!L$1,products!$A$1:$G$1,0))</f>
        <v>8.25</v>
      </c>
      <c r="M407" s="10">
        <f t="shared" si="18"/>
        <v>24.75</v>
      </c>
      <c r="N407" t="str">
        <f t="shared" si="19"/>
        <v>Excelsa</v>
      </c>
      <c r="O407" t="str">
        <f t="shared" si="20"/>
        <v>Medium</v>
      </c>
      <c r="P407" t="str">
        <f>_xlfn.XLOOKUP(Order[[#This Row],[Customer ID]],customers!$A$1:$A$1001,customers!$I$1:$I$1001,,0)</f>
        <v>Yes</v>
      </c>
    </row>
    <row r="408" spans="1:16" x14ac:dyDescent="0.35">
      <c r="A408" s="2" t="s">
        <v>2781</v>
      </c>
      <c r="B408" s="4">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10">
        <f>INDEX(products!$A$1:$G$49,MATCH(orders!$D408,products!$A$1:$A$49,0),MATCH(orders!L$1,products!$A$1:$G$1,0))</f>
        <v>13.75</v>
      </c>
      <c r="M408" s="10">
        <f t="shared" si="18"/>
        <v>68.75</v>
      </c>
      <c r="N408" t="str">
        <f t="shared" si="19"/>
        <v>Excelsa</v>
      </c>
      <c r="O408" t="str">
        <f t="shared" si="20"/>
        <v>Medium</v>
      </c>
      <c r="P408" t="str">
        <f>_xlfn.XLOOKUP(Order[[#This Row],[Customer ID]],customers!$A$1:$A$1001,customers!$I$1:$I$1001,,0)</f>
        <v>Yes</v>
      </c>
    </row>
    <row r="409" spans="1:16" x14ac:dyDescent="0.35">
      <c r="A409" s="2" t="s">
        <v>2787</v>
      </c>
      <c r="B409" s="4">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10">
        <f>INDEX(products!$A$1:$G$49,MATCH(orders!$D409,products!$A$1:$A$49,0),MATCH(orders!L$1,products!$A$1:$G$1,0))</f>
        <v>8.25</v>
      </c>
      <c r="M409" s="10">
        <f t="shared" si="18"/>
        <v>49.5</v>
      </c>
      <c r="N409" t="str">
        <f t="shared" si="19"/>
        <v>Excelsa</v>
      </c>
      <c r="O409" t="str">
        <f t="shared" si="20"/>
        <v>Medium</v>
      </c>
      <c r="P409" t="str">
        <f>_xlfn.XLOOKUP(Order[[#This Row],[Customer ID]],customers!$A$1:$A$1001,customers!$I$1:$I$1001,,0)</f>
        <v>No</v>
      </c>
    </row>
    <row r="410" spans="1:16" x14ac:dyDescent="0.35">
      <c r="A410" s="2" t="s">
        <v>2792</v>
      </c>
      <c r="B410" s="4">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10">
        <f>INDEX(products!$A$1:$G$49,MATCH(orders!$D410,products!$A$1:$A$49,0),MATCH(orders!L$1,products!$A$1:$G$1,0))</f>
        <v>25.874999999999996</v>
      </c>
      <c r="M410" s="10">
        <f t="shared" si="18"/>
        <v>51.749999999999993</v>
      </c>
      <c r="N410" t="str">
        <f t="shared" si="19"/>
        <v>Arabica</v>
      </c>
      <c r="O410" t="str">
        <f t="shared" si="20"/>
        <v>Medium</v>
      </c>
      <c r="P410" t="str">
        <f>_xlfn.XLOOKUP(Order[[#This Row],[Customer ID]],customers!$A$1:$A$1001,customers!$I$1:$I$1001,,0)</f>
        <v>Yes</v>
      </c>
    </row>
    <row r="411" spans="1:16" x14ac:dyDescent="0.35">
      <c r="A411" s="2" t="s">
        <v>2798</v>
      </c>
      <c r="B411" s="4">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10">
        <f>INDEX(products!$A$1:$G$49,MATCH(orders!$D411,products!$A$1:$A$49,0),MATCH(orders!L$1,products!$A$1:$G$1,0))</f>
        <v>15.85</v>
      </c>
      <c r="M411" s="10">
        <f t="shared" si="18"/>
        <v>47.55</v>
      </c>
      <c r="N411" t="str">
        <f t="shared" si="19"/>
        <v>Liberica</v>
      </c>
      <c r="O411" t="str">
        <f t="shared" si="20"/>
        <v>Light</v>
      </c>
      <c r="P411" t="str">
        <f>_xlfn.XLOOKUP(Order[[#This Row],[Customer ID]],customers!$A$1:$A$1001,customers!$I$1:$I$1001,,0)</f>
        <v>Yes</v>
      </c>
    </row>
    <row r="412" spans="1:16" x14ac:dyDescent="0.35">
      <c r="A412" s="2" t="s">
        <v>2803</v>
      </c>
      <c r="B412" s="4">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10">
        <f>INDEX(products!$A$1:$G$49,MATCH(orders!$D412,products!$A$1:$A$49,0),MATCH(orders!L$1,products!$A$1:$G$1,0))</f>
        <v>3.8849999999999998</v>
      </c>
      <c r="M412" s="10">
        <f t="shared" si="18"/>
        <v>15.54</v>
      </c>
      <c r="N412" t="str">
        <f t="shared" si="19"/>
        <v>Arabica</v>
      </c>
      <c r="O412" t="str">
        <f t="shared" si="20"/>
        <v>Light</v>
      </c>
      <c r="P412" t="str">
        <f>_xlfn.XLOOKUP(Order[[#This Row],[Customer ID]],customers!$A$1:$A$1001,customers!$I$1:$I$1001,,0)</f>
        <v>No</v>
      </c>
    </row>
    <row r="413" spans="1:16" x14ac:dyDescent="0.35">
      <c r="A413" s="2" t="s">
        <v>2808</v>
      </c>
      <c r="B413" s="4">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10">
        <f>INDEX(products!$A$1:$G$49,MATCH(orders!$D413,products!$A$1:$A$49,0),MATCH(orders!L$1,products!$A$1:$G$1,0))</f>
        <v>14.55</v>
      </c>
      <c r="M413" s="10">
        <f t="shared" si="18"/>
        <v>87.300000000000011</v>
      </c>
      <c r="N413" t="str">
        <f t="shared" si="19"/>
        <v>Liberica</v>
      </c>
      <c r="O413" t="str">
        <f t="shared" si="20"/>
        <v>Medium</v>
      </c>
      <c r="P413" t="str">
        <f>_xlfn.XLOOKUP(Order[[#This Row],[Customer ID]],customers!$A$1:$A$1001,customers!$I$1:$I$1001,,0)</f>
        <v>Yes</v>
      </c>
    </row>
    <row r="414" spans="1:16" x14ac:dyDescent="0.35">
      <c r="A414" s="2" t="s">
        <v>2813</v>
      </c>
      <c r="B414" s="4">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10">
        <f>INDEX(products!$A$1:$G$49,MATCH(orders!$D414,products!$A$1:$A$49,0),MATCH(orders!L$1,products!$A$1:$G$1,0))</f>
        <v>11.25</v>
      </c>
      <c r="M414" s="10">
        <f t="shared" si="18"/>
        <v>56.25</v>
      </c>
      <c r="N414" t="str">
        <f t="shared" si="19"/>
        <v>Arabica</v>
      </c>
      <c r="O414" t="str">
        <f t="shared" si="20"/>
        <v>Medium</v>
      </c>
      <c r="P414" t="str">
        <f>_xlfn.XLOOKUP(Order[[#This Row],[Customer ID]],customers!$A$1:$A$1001,customers!$I$1:$I$1001,,0)</f>
        <v>Yes</v>
      </c>
    </row>
    <row r="415" spans="1:16" x14ac:dyDescent="0.35">
      <c r="A415" s="2" t="s">
        <v>2818</v>
      </c>
      <c r="B415" s="4">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10">
        <f>INDEX(products!$A$1:$G$49,MATCH(orders!$D415,products!$A$1:$A$49,0),MATCH(orders!L$1,products!$A$1:$G$1,0))</f>
        <v>36.454999999999998</v>
      </c>
      <c r="M415" s="10">
        <f t="shared" si="18"/>
        <v>36.454999999999998</v>
      </c>
      <c r="N415" t="str">
        <f t="shared" si="19"/>
        <v>Liberica</v>
      </c>
      <c r="O415" t="str">
        <f t="shared" si="20"/>
        <v>Light</v>
      </c>
      <c r="P415" t="str">
        <f>_xlfn.XLOOKUP(Order[[#This Row],[Customer ID]],customers!$A$1:$A$1001,customers!$I$1:$I$1001,,0)</f>
        <v>Yes</v>
      </c>
    </row>
    <row r="416" spans="1:16" x14ac:dyDescent="0.35">
      <c r="A416" s="2" t="s">
        <v>2824</v>
      </c>
      <c r="B416" s="4">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10">
        <f>INDEX(products!$A$1:$G$49,MATCH(orders!$D416,products!$A$1:$A$49,0),MATCH(orders!L$1,products!$A$1:$G$1,0))</f>
        <v>3.5849999999999995</v>
      </c>
      <c r="M416" s="10">
        <f t="shared" si="18"/>
        <v>10.754999999999999</v>
      </c>
      <c r="N416" t="str">
        <f t="shared" si="19"/>
        <v>Robusta</v>
      </c>
      <c r="O416" t="str">
        <f t="shared" si="20"/>
        <v>Light</v>
      </c>
      <c r="P416" t="str">
        <f>_xlfn.XLOOKUP(Order[[#This Row],[Customer ID]],customers!$A$1:$A$1001,customers!$I$1:$I$1001,,0)</f>
        <v>Yes</v>
      </c>
    </row>
    <row r="417" spans="1:16" x14ac:dyDescent="0.35">
      <c r="A417" s="2" t="s">
        <v>2829</v>
      </c>
      <c r="B417" s="4">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10">
        <f>INDEX(products!$A$1:$G$49,MATCH(orders!$D417,products!$A$1:$A$49,0),MATCH(orders!L$1,products!$A$1:$G$1,0))</f>
        <v>2.9849999999999999</v>
      </c>
      <c r="M417" s="10">
        <f t="shared" si="18"/>
        <v>8.9550000000000001</v>
      </c>
      <c r="N417" t="str">
        <f t="shared" si="19"/>
        <v>Robusta</v>
      </c>
      <c r="O417" t="str">
        <f t="shared" si="20"/>
        <v>Medium</v>
      </c>
      <c r="P417" t="str">
        <f>_xlfn.XLOOKUP(Order[[#This Row],[Customer ID]],customers!$A$1:$A$1001,customers!$I$1:$I$1001,,0)</f>
        <v>No</v>
      </c>
    </row>
    <row r="418" spans="1:16" x14ac:dyDescent="0.35">
      <c r="A418" s="2" t="s">
        <v>2834</v>
      </c>
      <c r="B418" s="4">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10">
        <f>INDEX(products!$A$1:$G$49,MATCH(orders!$D418,products!$A$1:$A$49,0),MATCH(orders!L$1,products!$A$1:$G$1,0))</f>
        <v>7.77</v>
      </c>
      <c r="M418" s="10">
        <f t="shared" si="18"/>
        <v>23.31</v>
      </c>
      <c r="N418" t="str">
        <f t="shared" si="19"/>
        <v>Arabica</v>
      </c>
      <c r="O418" t="str">
        <f t="shared" si="20"/>
        <v>Light</v>
      </c>
      <c r="P418" t="str">
        <f>_xlfn.XLOOKUP(Order[[#This Row],[Customer ID]],customers!$A$1:$A$1001,customers!$I$1:$I$1001,,0)</f>
        <v>Yes</v>
      </c>
    </row>
    <row r="419" spans="1:16" x14ac:dyDescent="0.35">
      <c r="A419" s="2" t="s">
        <v>2839</v>
      </c>
      <c r="B419" s="4">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10">
        <f>INDEX(products!$A$1:$G$49,MATCH(orders!$D419,products!$A$1:$A$49,0),MATCH(orders!L$1,products!$A$1:$G$1,0))</f>
        <v>29.784999999999997</v>
      </c>
      <c r="M419" s="10">
        <f t="shared" si="18"/>
        <v>29.784999999999997</v>
      </c>
      <c r="N419" t="str">
        <f t="shared" si="19"/>
        <v>Arabica</v>
      </c>
      <c r="O419" t="str">
        <f t="shared" si="20"/>
        <v>Light</v>
      </c>
      <c r="P419" t="str">
        <f>_xlfn.XLOOKUP(Order[[#This Row],[Customer ID]],customers!$A$1:$A$1001,customers!$I$1:$I$1001,,0)</f>
        <v>Yes</v>
      </c>
    </row>
    <row r="420" spans="1:16" x14ac:dyDescent="0.35">
      <c r="A420" s="2" t="s">
        <v>2844</v>
      </c>
      <c r="B420" s="4">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10">
        <f>INDEX(products!$A$1:$G$49,MATCH(orders!$D420,products!$A$1:$A$49,0),MATCH(orders!L$1,products!$A$1:$G$1,0))</f>
        <v>29.784999999999997</v>
      </c>
      <c r="M420" s="10">
        <f t="shared" si="18"/>
        <v>148.92499999999998</v>
      </c>
      <c r="N420" t="str">
        <f t="shared" si="19"/>
        <v>Arabica</v>
      </c>
      <c r="O420" t="str">
        <f t="shared" si="20"/>
        <v>Light</v>
      </c>
      <c r="P420" t="str">
        <f>_xlfn.XLOOKUP(Order[[#This Row],[Customer ID]],customers!$A$1:$A$1001,customers!$I$1:$I$1001,,0)</f>
        <v>Yes</v>
      </c>
    </row>
    <row r="421" spans="1:16" x14ac:dyDescent="0.35">
      <c r="A421" s="2" t="s">
        <v>2849</v>
      </c>
      <c r="B421" s="4">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10">
        <f>INDEX(products!$A$1:$G$49,MATCH(orders!$D421,products!$A$1:$A$49,0),MATCH(orders!L$1,products!$A$1:$G$1,0))</f>
        <v>8.73</v>
      </c>
      <c r="M421" s="10">
        <f t="shared" si="18"/>
        <v>8.73</v>
      </c>
      <c r="N421" t="str">
        <f t="shared" si="19"/>
        <v>Liberica</v>
      </c>
      <c r="O421" t="str">
        <f t="shared" si="20"/>
        <v>Medium</v>
      </c>
      <c r="P421" t="str">
        <f>_xlfn.XLOOKUP(Order[[#This Row],[Customer ID]],customers!$A$1:$A$1001,customers!$I$1:$I$1001,,0)</f>
        <v>Yes</v>
      </c>
    </row>
    <row r="422" spans="1:16" x14ac:dyDescent="0.35">
      <c r="A422" s="2" t="s">
        <v>2855</v>
      </c>
      <c r="B422" s="4">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10">
        <f>INDEX(products!$A$1:$G$49,MATCH(orders!$D422,products!$A$1:$A$49,0),MATCH(orders!L$1,products!$A$1:$G$1,0))</f>
        <v>7.77</v>
      </c>
      <c r="M422" s="10">
        <f t="shared" si="18"/>
        <v>31.08</v>
      </c>
      <c r="N422" t="str">
        <f t="shared" si="19"/>
        <v>Liberica</v>
      </c>
      <c r="O422" t="str">
        <f t="shared" si="20"/>
        <v>Dark</v>
      </c>
      <c r="P422" t="str">
        <f>_xlfn.XLOOKUP(Order[[#This Row],[Customer ID]],customers!$A$1:$A$1001,customers!$I$1:$I$1001,,0)</f>
        <v>No</v>
      </c>
    </row>
    <row r="423" spans="1:16" x14ac:dyDescent="0.35">
      <c r="A423" s="2" t="s">
        <v>2855</v>
      </c>
      <c r="B423" s="4">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10">
        <f>INDEX(products!$A$1:$G$49,MATCH(orders!$D423,products!$A$1:$A$49,0),MATCH(orders!L$1,products!$A$1:$G$1,0))</f>
        <v>22.884999999999998</v>
      </c>
      <c r="M423" s="10">
        <f t="shared" si="18"/>
        <v>137.31</v>
      </c>
      <c r="N423" t="str">
        <f t="shared" si="19"/>
        <v>Arabica</v>
      </c>
      <c r="O423" t="str">
        <f t="shared" si="20"/>
        <v>Dark</v>
      </c>
      <c r="P423" t="str">
        <f>_xlfn.XLOOKUP(Order[[#This Row],[Customer ID]],customers!$A$1:$A$1001,customers!$I$1:$I$1001,,0)</f>
        <v>No</v>
      </c>
    </row>
    <row r="424" spans="1:16" x14ac:dyDescent="0.35">
      <c r="A424" s="2" t="s">
        <v>2866</v>
      </c>
      <c r="B424" s="4">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10">
        <f>INDEX(products!$A$1:$G$49,MATCH(orders!$D424,products!$A$1:$A$49,0),MATCH(orders!L$1,products!$A$1:$G$1,0))</f>
        <v>5.97</v>
      </c>
      <c r="M424" s="10">
        <f t="shared" si="18"/>
        <v>29.849999999999998</v>
      </c>
      <c r="N424" t="str">
        <f t="shared" si="19"/>
        <v>Arabica</v>
      </c>
      <c r="O424" t="str">
        <f t="shared" si="20"/>
        <v>Dark</v>
      </c>
      <c r="P424" t="str">
        <f>_xlfn.XLOOKUP(Order[[#This Row],[Customer ID]],customers!$A$1:$A$1001,customers!$I$1:$I$1001,,0)</f>
        <v>No</v>
      </c>
    </row>
    <row r="425" spans="1:16" x14ac:dyDescent="0.35">
      <c r="A425" s="2" t="s">
        <v>2871</v>
      </c>
      <c r="B425" s="4">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10">
        <f>INDEX(products!$A$1:$G$49,MATCH(orders!$D425,products!$A$1:$A$49,0),MATCH(orders!L$1,products!$A$1:$G$1,0))</f>
        <v>5.97</v>
      </c>
      <c r="M425" s="10">
        <f t="shared" si="18"/>
        <v>17.91</v>
      </c>
      <c r="N425" t="str">
        <f t="shared" si="19"/>
        <v>Robusta</v>
      </c>
      <c r="O425" t="str">
        <f t="shared" si="20"/>
        <v>Medium</v>
      </c>
      <c r="P425" t="str">
        <f>_xlfn.XLOOKUP(Order[[#This Row],[Customer ID]],customers!$A$1:$A$1001,customers!$I$1:$I$1001,,0)</f>
        <v>No</v>
      </c>
    </row>
    <row r="426" spans="1:16" x14ac:dyDescent="0.35">
      <c r="A426" s="2" t="s">
        <v>2876</v>
      </c>
      <c r="B426" s="4">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10">
        <f>INDEX(products!$A$1:$G$49,MATCH(orders!$D426,products!$A$1:$A$49,0),MATCH(orders!L$1,products!$A$1:$G$1,0))</f>
        <v>8.91</v>
      </c>
      <c r="M426" s="10">
        <f t="shared" si="18"/>
        <v>26.73</v>
      </c>
      <c r="N426" t="str">
        <f t="shared" si="19"/>
        <v>Excelsa</v>
      </c>
      <c r="O426" t="str">
        <f t="shared" si="20"/>
        <v>Light</v>
      </c>
      <c r="P426" t="str">
        <f>_xlfn.XLOOKUP(Order[[#This Row],[Customer ID]],customers!$A$1:$A$1001,customers!$I$1:$I$1001,,0)</f>
        <v>Yes</v>
      </c>
    </row>
    <row r="427" spans="1:16" x14ac:dyDescent="0.35">
      <c r="A427" s="2" t="s">
        <v>2882</v>
      </c>
      <c r="B427" s="4">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10">
        <f>INDEX(products!$A$1:$G$49,MATCH(orders!$D427,products!$A$1:$A$49,0),MATCH(orders!L$1,products!$A$1:$G$1,0))</f>
        <v>8.9499999999999993</v>
      </c>
      <c r="M427" s="10">
        <f t="shared" si="18"/>
        <v>17.899999999999999</v>
      </c>
      <c r="N427" t="str">
        <f t="shared" si="19"/>
        <v>Robusta</v>
      </c>
      <c r="O427" t="str">
        <f t="shared" si="20"/>
        <v>Dark</v>
      </c>
      <c r="P427" t="str">
        <f>_xlfn.XLOOKUP(Order[[#This Row],[Customer ID]],customers!$A$1:$A$1001,customers!$I$1:$I$1001,,0)</f>
        <v>No</v>
      </c>
    </row>
    <row r="428" spans="1:16" x14ac:dyDescent="0.35">
      <c r="A428" s="2" t="s">
        <v>2888</v>
      </c>
      <c r="B428" s="4">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10">
        <f>INDEX(products!$A$1:$G$49,MATCH(orders!$D428,products!$A$1:$A$49,0),MATCH(orders!L$1,products!$A$1:$G$1,0))</f>
        <v>3.5849999999999995</v>
      </c>
      <c r="M428" s="10">
        <f t="shared" si="18"/>
        <v>14.339999999999998</v>
      </c>
      <c r="N428" t="str">
        <f t="shared" si="19"/>
        <v>Robusta</v>
      </c>
      <c r="O428" t="str">
        <f t="shared" si="20"/>
        <v>Light</v>
      </c>
      <c r="P428" t="str">
        <f>_xlfn.XLOOKUP(Order[[#This Row],[Customer ID]],customers!$A$1:$A$1001,customers!$I$1:$I$1001,,0)</f>
        <v>Yes</v>
      </c>
    </row>
    <row r="429" spans="1:16" x14ac:dyDescent="0.35">
      <c r="A429" s="2" t="s">
        <v>2894</v>
      </c>
      <c r="B429" s="4">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10">
        <f>INDEX(products!$A$1:$G$49,MATCH(orders!$D429,products!$A$1:$A$49,0),MATCH(orders!L$1,products!$A$1:$G$1,0))</f>
        <v>25.874999999999996</v>
      </c>
      <c r="M429" s="10">
        <f t="shared" si="18"/>
        <v>77.624999999999986</v>
      </c>
      <c r="N429" t="str">
        <f t="shared" si="19"/>
        <v>Arabica</v>
      </c>
      <c r="O429" t="str">
        <f t="shared" si="20"/>
        <v>Medium</v>
      </c>
      <c r="P429" t="str">
        <f>_xlfn.XLOOKUP(Order[[#This Row],[Customer ID]],customers!$A$1:$A$1001,customers!$I$1:$I$1001,,0)</f>
        <v>Yes</v>
      </c>
    </row>
    <row r="430" spans="1:16" x14ac:dyDescent="0.35">
      <c r="A430" s="2" t="s">
        <v>2899</v>
      </c>
      <c r="B430" s="4">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10">
        <f>INDEX(products!$A$1:$G$49,MATCH(orders!$D430,products!$A$1:$A$49,0),MATCH(orders!L$1,products!$A$1:$G$1,0))</f>
        <v>11.95</v>
      </c>
      <c r="M430" s="10">
        <f t="shared" si="18"/>
        <v>59.75</v>
      </c>
      <c r="N430" t="str">
        <f t="shared" si="19"/>
        <v>Robusta</v>
      </c>
      <c r="O430" t="str">
        <f t="shared" si="20"/>
        <v>Light</v>
      </c>
      <c r="P430" t="str">
        <f>_xlfn.XLOOKUP(Order[[#This Row],[Customer ID]],customers!$A$1:$A$1001,customers!$I$1:$I$1001,,0)</f>
        <v>No</v>
      </c>
    </row>
    <row r="431" spans="1:16" x14ac:dyDescent="0.35">
      <c r="A431" s="2" t="s">
        <v>2905</v>
      </c>
      <c r="B431" s="4">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10">
        <f>INDEX(products!$A$1:$G$49,MATCH(orders!$D431,products!$A$1:$A$49,0),MATCH(orders!L$1,products!$A$1:$G$1,0))</f>
        <v>12.95</v>
      </c>
      <c r="M431" s="10">
        <f t="shared" si="18"/>
        <v>77.699999999999989</v>
      </c>
      <c r="N431" t="str">
        <f t="shared" si="19"/>
        <v>Arabica</v>
      </c>
      <c r="O431" t="str">
        <f t="shared" si="20"/>
        <v>Light</v>
      </c>
      <c r="P431" t="str">
        <f>_xlfn.XLOOKUP(Order[[#This Row],[Customer ID]],customers!$A$1:$A$1001,customers!$I$1:$I$1001,,0)</f>
        <v>No</v>
      </c>
    </row>
    <row r="432" spans="1:16" x14ac:dyDescent="0.35">
      <c r="A432" s="2" t="s">
        <v>2911</v>
      </c>
      <c r="B432" s="4">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10">
        <f>INDEX(products!$A$1:$G$49,MATCH(orders!$D432,products!$A$1:$A$49,0),MATCH(orders!L$1,products!$A$1:$G$1,0))</f>
        <v>2.6849999999999996</v>
      </c>
      <c r="M432" s="10">
        <f t="shared" si="18"/>
        <v>5.3699999999999992</v>
      </c>
      <c r="N432" t="str">
        <f t="shared" si="19"/>
        <v>Robusta</v>
      </c>
      <c r="O432" t="str">
        <f t="shared" si="20"/>
        <v>Dark</v>
      </c>
      <c r="P432" t="str">
        <f>_xlfn.XLOOKUP(Order[[#This Row],[Customer ID]],customers!$A$1:$A$1001,customers!$I$1:$I$1001,,0)</f>
        <v>Yes</v>
      </c>
    </row>
    <row r="433" spans="1:16" x14ac:dyDescent="0.35">
      <c r="A433" s="2" t="s">
        <v>2917</v>
      </c>
      <c r="B433" s="4">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10">
        <f>INDEX(products!$A$1:$G$49,MATCH(orders!$D433,products!$A$1:$A$49,0),MATCH(orders!L$1,products!$A$1:$G$1,0))</f>
        <v>27.945</v>
      </c>
      <c r="M433" s="10">
        <f t="shared" si="18"/>
        <v>83.835000000000008</v>
      </c>
      <c r="N433" t="str">
        <f t="shared" si="19"/>
        <v>Excelsa</v>
      </c>
      <c r="O433" t="str">
        <f t="shared" si="20"/>
        <v>Dark</v>
      </c>
      <c r="P433" t="str">
        <f>_xlfn.XLOOKUP(Order[[#This Row],[Customer ID]],customers!$A$1:$A$1001,customers!$I$1:$I$1001,,0)</f>
        <v>Yes</v>
      </c>
    </row>
    <row r="434" spans="1:16" x14ac:dyDescent="0.35">
      <c r="A434" s="2" t="s">
        <v>2923</v>
      </c>
      <c r="B434" s="4">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10">
        <f>INDEX(products!$A$1:$G$49,MATCH(orders!$D434,products!$A$1:$A$49,0),MATCH(orders!L$1,products!$A$1:$G$1,0))</f>
        <v>11.25</v>
      </c>
      <c r="M434" s="10">
        <f t="shared" si="18"/>
        <v>22.5</v>
      </c>
      <c r="N434" t="str">
        <f t="shared" si="19"/>
        <v>Arabica</v>
      </c>
      <c r="O434" t="str">
        <f t="shared" si="20"/>
        <v>Medium</v>
      </c>
      <c r="P434" t="str">
        <f>_xlfn.XLOOKUP(Order[[#This Row],[Customer ID]],customers!$A$1:$A$1001,customers!$I$1:$I$1001,,0)</f>
        <v>No</v>
      </c>
    </row>
    <row r="435" spans="1:16" x14ac:dyDescent="0.35">
      <c r="A435" s="2" t="s">
        <v>2928</v>
      </c>
      <c r="B435" s="4">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10">
        <f>INDEX(products!$A$1:$G$49,MATCH(orders!$D435,products!$A$1:$A$49,0),MATCH(orders!L$1,products!$A$1:$G$1,0))</f>
        <v>33.464999999999996</v>
      </c>
      <c r="M435" s="10">
        <f t="shared" si="18"/>
        <v>200.78999999999996</v>
      </c>
      <c r="N435" t="str">
        <f t="shared" si="19"/>
        <v>Liberica</v>
      </c>
      <c r="O435" t="str">
        <f t="shared" si="20"/>
        <v>Medium</v>
      </c>
      <c r="P435" t="str">
        <f>_xlfn.XLOOKUP(Order[[#This Row],[Customer ID]],customers!$A$1:$A$1001,customers!$I$1:$I$1001,,0)</f>
        <v>Yes</v>
      </c>
    </row>
    <row r="436" spans="1:16" x14ac:dyDescent="0.35">
      <c r="A436" s="2" t="s">
        <v>2934</v>
      </c>
      <c r="B436" s="4">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10">
        <f>INDEX(products!$A$1:$G$49,MATCH(orders!$D436,products!$A$1:$A$49,0),MATCH(orders!L$1,products!$A$1:$G$1,0))</f>
        <v>11.25</v>
      </c>
      <c r="M436" s="10">
        <f t="shared" si="18"/>
        <v>67.5</v>
      </c>
      <c r="N436" t="str">
        <f t="shared" si="19"/>
        <v>Arabica</v>
      </c>
      <c r="O436" t="str">
        <f t="shared" si="20"/>
        <v>Medium</v>
      </c>
      <c r="P436" t="str">
        <f>_xlfn.XLOOKUP(Order[[#This Row],[Customer ID]],customers!$A$1:$A$1001,customers!$I$1:$I$1001,,0)</f>
        <v>No</v>
      </c>
    </row>
    <row r="437" spans="1:16" x14ac:dyDescent="0.35">
      <c r="A437" s="2" t="s">
        <v>2939</v>
      </c>
      <c r="B437" s="4">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10">
        <f>INDEX(products!$A$1:$G$49,MATCH(orders!$D437,products!$A$1:$A$49,0),MATCH(orders!L$1,products!$A$1:$G$1,0))</f>
        <v>8.25</v>
      </c>
      <c r="M437" s="10">
        <f t="shared" si="18"/>
        <v>8.25</v>
      </c>
      <c r="N437" t="str">
        <f t="shared" si="19"/>
        <v>Excelsa</v>
      </c>
      <c r="O437" t="str">
        <f t="shared" si="20"/>
        <v>Medium</v>
      </c>
      <c r="P437" t="str">
        <f>_xlfn.XLOOKUP(Order[[#This Row],[Customer ID]],customers!$A$1:$A$1001,customers!$I$1:$I$1001,,0)</f>
        <v>No</v>
      </c>
    </row>
    <row r="438" spans="1:16" x14ac:dyDescent="0.35">
      <c r="A438" s="2" t="s">
        <v>2945</v>
      </c>
      <c r="B438" s="4">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10">
        <f>INDEX(products!$A$1:$G$49,MATCH(orders!$D438,products!$A$1:$A$49,0),MATCH(orders!L$1,products!$A$1:$G$1,0))</f>
        <v>4.7549999999999999</v>
      </c>
      <c r="M438" s="10">
        <f t="shared" si="18"/>
        <v>9.51</v>
      </c>
      <c r="N438" t="str">
        <f t="shared" si="19"/>
        <v>Liberica</v>
      </c>
      <c r="O438" t="str">
        <f t="shared" si="20"/>
        <v>Light</v>
      </c>
      <c r="P438" t="str">
        <f>_xlfn.XLOOKUP(Order[[#This Row],[Customer ID]],customers!$A$1:$A$1001,customers!$I$1:$I$1001,,0)</f>
        <v>Yes</v>
      </c>
    </row>
    <row r="439" spans="1:16" x14ac:dyDescent="0.35">
      <c r="A439" s="2" t="s">
        <v>2951</v>
      </c>
      <c r="B439" s="4">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10">
        <f>INDEX(products!$A$1:$G$49,MATCH(orders!$D439,products!$A$1:$A$49,0),MATCH(orders!L$1,products!$A$1:$G$1,0))</f>
        <v>29.784999999999997</v>
      </c>
      <c r="M439" s="10">
        <f t="shared" si="18"/>
        <v>29.784999999999997</v>
      </c>
      <c r="N439" t="str">
        <f t="shared" si="19"/>
        <v>Liberica</v>
      </c>
      <c r="O439" t="str">
        <f t="shared" si="20"/>
        <v>Dark</v>
      </c>
      <c r="P439" t="str">
        <f>_xlfn.XLOOKUP(Order[[#This Row],[Customer ID]],customers!$A$1:$A$1001,customers!$I$1:$I$1001,,0)</f>
        <v>No</v>
      </c>
    </row>
    <row r="440" spans="1:16" x14ac:dyDescent="0.35">
      <c r="A440" s="2" t="s">
        <v>2956</v>
      </c>
      <c r="B440" s="4">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10">
        <f>INDEX(products!$A$1:$G$49,MATCH(orders!$D440,products!$A$1:$A$49,0),MATCH(orders!L$1,products!$A$1:$G$1,0))</f>
        <v>7.77</v>
      </c>
      <c r="M440" s="10">
        <f t="shared" si="18"/>
        <v>15.54</v>
      </c>
      <c r="N440" t="str">
        <f t="shared" si="19"/>
        <v>Liberica</v>
      </c>
      <c r="O440" t="str">
        <f t="shared" si="20"/>
        <v>Dark</v>
      </c>
      <c r="P440" t="str">
        <f>_xlfn.XLOOKUP(Order[[#This Row],[Customer ID]],customers!$A$1:$A$1001,customers!$I$1:$I$1001,,0)</f>
        <v>No</v>
      </c>
    </row>
    <row r="441" spans="1:16" x14ac:dyDescent="0.35">
      <c r="A441" s="2" t="s">
        <v>2962</v>
      </c>
      <c r="B441" s="4">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10">
        <f>INDEX(products!$A$1:$G$49,MATCH(orders!$D441,products!$A$1:$A$49,0),MATCH(orders!L$1,products!$A$1:$G$1,0))</f>
        <v>8.91</v>
      </c>
      <c r="M441" s="10">
        <f t="shared" si="18"/>
        <v>35.64</v>
      </c>
      <c r="N441" t="str">
        <f t="shared" si="19"/>
        <v>Excelsa</v>
      </c>
      <c r="O441" t="str">
        <f t="shared" si="20"/>
        <v>Light</v>
      </c>
      <c r="P441" t="str">
        <f>_xlfn.XLOOKUP(Order[[#This Row],[Customer ID]],customers!$A$1:$A$1001,customers!$I$1:$I$1001,,0)</f>
        <v>No</v>
      </c>
    </row>
    <row r="442" spans="1:16" x14ac:dyDescent="0.35">
      <c r="A442" s="2" t="s">
        <v>2968</v>
      </c>
      <c r="B442" s="4">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10">
        <f>INDEX(products!$A$1:$G$49,MATCH(orders!$D442,products!$A$1:$A$49,0),MATCH(orders!L$1,products!$A$1:$G$1,0))</f>
        <v>25.874999999999996</v>
      </c>
      <c r="M442" s="10">
        <f t="shared" si="18"/>
        <v>103.49999999999999</v>
      </c>
      <c r="N442" t="str">
        <f t="shared" si="19"/>
        <v>Arabica</v>
      </c>
      <c r="O442" t="str">
        <f t="shared" si="20"/>
        <v>Medium</v>
      </c>
      <c r="P442" t="str">
        <f>_xlfn.XLOOKUP(Order[[#This Row],[Customer ID]],customers!$A$1:$A$1001,customers!$I$1:$I$1001,,0)</f>
        <v>Yes</v>
      </c>
    </row>
    <row r="443" spans="1:16" x14ac:dyDescent="0.35">
      <c r="A443" s="2" t="s">
        <v>2974</v>
      </c>
      <c r="B443" s="4">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10">
        <f>INDEX(products!$A$1:$G$49,MATCH(orders!$D443,products!$A$1:$A$49,0),MATCH(orders!L$1,products!$A$1:$G$1,0))</f>
        <v>12.15</v>
      </c>
      <c r="M443" s="10">
        <f t="shared" si="18"/>
        <v>36.450000000000003</v>
      </c>
      <c r="N443" t="str">
        <f t="shared" si="19"/>
        <v>Excelsa</v>
      </c>
      <c r="O443" t="str">
        <f t="shared" si="20"/>
        <v>Dark</v>
      </c>
      <c r="P443" t="str">
        <f>_xlfn.XLOOKUP(Order[[#This Row],[Customer ID]],customers!$A$1:$A$1001,customers!$I$1:$I$1001,,0)</f>
        <v>Yes</v>
      </c>
    </row>
    <row r="444" spans="1:16" x14ac:dyDescent="0.35">
      <c r="A444" s="2" t="s">
        <v>2980</v>
      </c>
      <c r="B444" s="4">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10">
        <f>INDEX(products!$A$1:$G$49,MATCH(orders!$D444,products!$A$1:$A$49,0),MATCH(orders!L$1,products!$A$1:$G$1,0))</f>
        <v>7.169999999999999</v>
      </c>
      <c r="M444" s="10">
        <f t="shared" si="18"/>
        <v>35.849999999999994</v>
      </c>
      <c r="N444" t="str">
        <f t="shared" si="19"/>
        <v>Robusta</v>
      </c>
      <c r="O444" t="str">
        <f t="shared" si="20"/>
        <v>Light</v>
      </c>
      <c r="P444" t="str">
        <f>_xlfn.XLOOKUP(Order[[#This Row],[Customer ID]],customers!$A$1:$A$1001,customers!$I$1:$I$1001,,0)</f>
        <v>No</v>
      </c>
    </row>
    <row r="445" spans="1:16" x14ac:dyDescent="0.35">
      <c r="A445" s="2" t="s">
        <v>2986</v>
      </c>
      <c r="B445" s="4">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10">
        <f>INDEX(products!$A$1:$G$49,MATCH(orders!$D445,products!$A$1:$A$49,0),MATCH(orders!L$1,products!$A$1:$G$1,0))</f>
        <v>4.4550000000000001</v>
      </c>
      <c r="M445" s="10">
        <f t="shared" si="18"/>
        <v>22.274999999999999</v>
      </c>
      <c r="N445" t="str">
        <f t="shared" si="19"/>
        <v>Excelsa</v>
      </c>
      <c r="O445" t="str">
        <f t="shared" si="20"/>
        <v>Light</v>
      </c>
      <c r="P445" t="str">
        <f>_xlfn.XLOOKUP(Order[[#This Row],[Customer ID]],customers!$A$1:$A$1001,customers!$I$1:$I$1001,,0)</f>
        <v>Yes</v>
      </c>
    </row>
    <row r="446" spans="1:16" x14ac:dyDescent="0.35">
      <c r="A446" s="2" t="s">
        <v>2992</v>
      </c>
      <c r="B446" s="4">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10">
        <f>INDEX(products!$A$1:$G$49,MATCH(orders!$D446,products!$A$1:$A$49,0),MATCH(orders!L$1,products!$A$1:$G$1,0))</f>
        <v>4.125</v>
      </c>
      <c r="M446" s="10">
        <f t="shared" si="18"/>
        <v>24.75</v>
      </c>
      <c r="N446" t="str">
        <f t="shared" si="19"/>
        <v>Excelsa</v>
      </c>
      <c r="O446" t="str">
        <f t="shared" si="20"/>
        <v>Medium</v>
      </c>
      <c r="P446" t="str">
        <f>_xlfn.XLOOKUP(Order[[#This Row],[Customer ID]],customers!$A$1:$A$1001,customers!$I$1:$I$1001,,0)</f>
        <v>No</v>
      </c>
    </row>
    <row r="447" spans="1:16" x14ac:dyDescent="0.35">
      <c r="A447" s="2" t="s">
        <v>2999</v>
      </c>
      <c r="B447" s="4">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10">
        <f>INDEX(products!$A$1:$G$49,MATCH(orders!$D447,products!$A$1:$A$49,0),MATCH(orders!L$1,products!$A$1:$G$1,0))</f>
        <v>33.464999999999996</v>
      </c>
      <c r="M447" s="10">
        <f t="shared" si="18"/>
        <v>66.929999999999993</v>
      </c>
      <c r="N447" t="str">
        <f t="shared" si="19"/>
        <v>Liberica</v>
      </c>
      <c r="O447" t="str">
        <f t="shared" si="20"/>
        <v>Medium</v>
      </c>
      <c r="P447" t="str">
        <f>_xlfn.XLOOKUP(Order[[#This Row],[Customer ID]],customers!$A$1:$A$1001,customers!$I$1:$I$1001,,0)</f>
        <v>Yes</v>
      </c>
    </row>
    <row r="448" spans="1:16" x14ac:dyDescent="0.35">
      <c r="A448" s="2" t="s">
        <v>3004</v>
      </c>
      <c r="B448" s="4">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10">
        <f>INDEX(products!$A$1:$G$49,MATCH(orders!$D448,products!$A$1:$A$49,0),MATCH(orders!L$1,products!$A$1:$G$1,0))</f>
        <v>8.73</v>
      </c>
      <c r="M448" s="10">
        <f t="shared" si="18"/>
        <v>8.73</v>
      </c>
      <c r="N448" t="str">
        <f t="shared" si="19"/>
        <v>Liberica</v>
      </c>
      <c r="O448" t="str">
        <f t="shared" si="20"/>
        <v>Medium</v>
      </c>
      <c r="P448" t="str">
        <f>_xlfn.XLOOKUP(Order[[#This Row],[Customer ID]],customers!$A$1:$A$1001,customers!$I$1:$I$1001,,0)</f>
        <v>Yes</v>
      </c>
    </row>
    <row r="449" spans="1:16" x14ac:dyDescent="0.35">
      <c r="A449" s="2" t="s">
        <v>3010</v>
      </c>
      <c r="B449" s="4">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10">
        <f>INDEX(products!$A$1:$G$49,MATCH(orders!$D449,products!$A$1:$A$49,0),MATCH(orders!L$1,products!$A$1:$G$1,0))</f>
        <v>5.97</v>
      </c>
      <c r="M449" s="10">
        <f t="shared" si="18"/>
        <v>17.91</v>
      </c>
      <c r="N449" t="str">
        <f t="shared" si="19"/>
        <v>Robusta</v>
      </c>
      <c r="O449" t="str">
        <f t="shared" si="20"/>
        <v>Medium</v>
      </c>
      <c r="P449" t="str">
        <f>_xlfn.XLOOKUP(Order[[#This Row],[Customer ID]],customers!$A$1:$A$1001,customers!$I$1:$I$1001,,0)</f>
        <v>No</v>
      </c>
    </row>
    <row r="450" spans="1:16" x14ac:dyDescent="0.35">
      <c r="A450" s="2" t="s">
        <v>3015</v>
      </c>
      <c r="B450" s="4">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10">
        <f>INDEX(products!$A$1:$G$49,MATCH(orders!$D450,products!$A$1:$A$49,0),MATCH(orders!L$1,products!$A$1:$G$1,0))</f>
        <v>7.169999999999999</v>
      </c>
      <c r="M450" s="10">
        <f t="shared" si="18"/>
        <v>7.169999999999999</v>
      </c>
      <c r="N450" t="str">
        <f t="shared" si="19"/>
        <v>Robusta</v>
      </c>
      <c r="O450" t="str">
        <f t="shared" si="20"/>
        <v>Light</v>
      </c>
      <c r="P450" t="str">
        <f>_xlfn.XLOOKUP(Order[[#This Row],[Customer ID]],customers!$A$1:$A$1001,customers!$I$1:$I$1001,,0)</f>
        <v>No</v>
      </c>
    </row>
    <row r="451" spans="1:16" x14ac:dyDescent="0.35">
      <c r="A451" s="2" t="s">
        <v>3021</v>
      </c>
      <c r="B451" s="4">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10">
        <f>INDEX(products!$A$1:$G$49,MATCH(orders!$D451,products!$A$1:$A$49,0),MATCH(orders!L$1,products!$A$1:$G$1,0))</f>
        <v>2.6849999999999996</v>
      </c>
      <c r="M451" s="10">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_xlfn.XLOOKUP(Order[[#This Row],[Customer ID]],customers!$A$1:$A$1001,customers!$I$1:$I$1001,,0)</f>
        <v>No</v>
      </c>
    </row>
    <row r="452" spans="1:16" x14ac:dyDescent="0.35">
      <c r="A452" s="2" t="s">
        <v>3027</v>
      </c>
      <c r="B452" s="4">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10">
        <f>INDEX(products!$A$1:$G$49,MATCH(orders!$D452,products!$A$1:$A$49,0),MATCH(orders!L$1,products!$A$1:$G$1,0))</f>
        <v>4.7549999999999999</v>
      </c>
      <c r="M452" s="10">
        <f t="shared" si="21"/>
        <v>23.774999999999999</v>
      </c>
      <c r="N452" t="str">
        <f t="shared" si="22"/>
        <v>Liberica</v>
      </c>
      <c r="O452" t="str">
        <f t="shared" si="23"/>
        <v>Light</v>
      </c>
      <c r="P452" t="str">
        <f>_xlfn.XLOOKUP(Order[[#This Row],[Customer ID]],customers!$A$1:$A$1001,customers!$I$1:$I$1001,,0)</f>
        <v>No</v>
      </c>
    </row>
    <row r="453" spans="1:16" x14ac:dyDescent="0.35">
      <c r="A453" s="2" t="s">
        <v>3035</v>
      </c>
      <c r="B453" s="4">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10">
        <f>INDEX(products!$A$1:$G$49,MATCH(orders!$D453,products!$A$1:$A$49,0),MATCH(orders!L$1,products!$A$1:$G$1,0))</f>
        <v>20.584999999999997</v>
      </c>
      <c r="M453" s="10">
        <f t="shared" si="21"/>
        <v>41.169999999999995</v>
      </c>
      <c r="N453" t="str">
        <f t="shared" si="22"/>
        <v>Robusta</v>
      </c>
      <c r="O453" t="str">
        <f t="shared" si="23"/>
        <v>Dark</v>
      </c>
      <c r="P453" t="str">
        <f>_xlfn.XLOOKUP(Order[[#This Row],[Customer ID]],customers!$A$1:$A$1001,customers!$I$1:$I$1001,,0)</f>
        <v>Yes</v>
      </c>
    </row>
    <row r="454" spans="1:16" x14ac:dyDescent="0.35">
      <c r="A454" s="2" t="s">
        <v>3041</v>
      </c>
      <c r="B454" s="4">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10">
        <f>INDEX(products!$A$1:$G$49,MATCH(orders!$D454,products!$A$1:$A$49,0),MATCH(orders!L$1,products!$A$1:$G$1,0))</f>
        <v>3.8849999999999998</v>
      </c>
      <c r="M454" s="10">
        <f t="shared" si="21"/>
        <v>11.654999999999999</v>
      </c>
      <c r="N454" t="str">
        <f t="shared" si="22"/>
        <v>Arabica</v>
      </c>
      <c r="O454" t="str">
        <f t="shared" si="23"/>
        <v>Light</v>
      </c>
      <c r="P454" t="str">
        <f>_xlfn.XLOOKUP(Order[[#This Row],[Customer ID]],customers!$A$1:$A$1001,customers!$I$1:$I$1001,,0)</f>
        <v>No</v>
      </c>
    </row>
    <row r="455" spans="1:16" x14ac:dyDescent="0.35">
      <c r="A455" s="2" t="s">
        <v>3047</v>
      </c>
      <c r="B455" s="4">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10">
        <f>INDEX(products!$A$1:$G$49,MATCH(orders!$D455,products!$A$1:$A$49,0),MATCH(orders!L$1,products!$A$1:$G$1,0))</f>
        <v>9.51</v>
      </c>
      <c r="M455" s="10">
        <f t="shared" si="21"/>
        <v>38.04</v>
      </c>
      <c r="N455" t="str">
        <f t="shared" si="22"/>
        <v>Liberica</v>
      </c>
      <c r="O455" t="str">
        <f t="shared" si="23"/>
        <v>Light</v>
      </c>
      <c r="P455" t="str">
        <f>_xlfn.XLOOKUP(Order[[#This Row],[Customer ID]],customers!$A$1:$A$1001,customers!$I$1:$I$1001,,0)</f>
        <v>No</v>
      </c>
    </row>
    <row r="456" spans="1:16" x14ac:dyDescent="0.35">
      <c r="A456" s="2" t="s">
        <v>3053</v>
      </c>
      <c r="B456" s="4">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10">
        <f>INDEX(products!$A$1:$G$49,MATCH(orders!$D456,products!$A$1:$A$49,0),MATCH(orders!L$1,products!$A$1:$G$1,0))</f>
        <v>20.584999999999997</v>
      </c>
      <c r="M456" s="10">
        <f t="shared" si="21"/>
        <v>82.339999999999989</v>
      </c>
      <c r="N456" t="str">
        <f t="shared" si="22"/>
        <v>Robusta</v>
      </c>
      <c r="O456" t="str">
        <f t="shared" si="23"/>
        <v>Dark</v>
      </c>
      <c r="P456" t="str">
        <f>_xlfn.XLOOKUP(Order[[#This Row],[Customer ID]],customers!$A$1:$A$1001,customers!$I$1:$I$1001,,0)</f>
        <v>Yes</v>
      </c>
    </row>
    <row r="457" spans="1:16" x14ac:dyDescent="0.35">
      <c r="A457" s="2" t="s">
        <v>3058</v>
      </c>
      <c r="B457" s="4">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10">
        <f>INDEX(products!$A$1:$G$49,MATCH(orders!$D457,products!$A$1:$A$49,0),MATCH(orders!L$1,products!$A$1:$G$1,0))</f>
        <v>4.7549999999999999</v>
      </c>
      <c r="M457" s="10">
        <f t="shared" si="21"/>
        <v>9.51</v>
      </c>
      <c r="N457" t="str">
        <f t="shared" si="22"/>
        <v>Liberica</v>
      </c>
      <c r="O457" t="str">
        <f t="shared" si="23"/>
        <v>Light</v>
      </c>
      <c r="P457" t="str">
        <f>_xlfn.XLOOKUP(Order[[#This Row],[Customer ID]],customers!$A$1:$A$1001,customers!$I$1:$I$1001,,0)</f>
        <v>Yes</v>
      </c>
    </row>
    <row r="458" spans="1:16" x14ac:dyDescent="0.35">
      <c r="A458" s="2" t="s">
        <v>3064</v>
      </c>
      <c r="B458" s="4">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10">
        <f>INDEX(products!$A$1:$G$49,MATCH(orders!$D458,products!$A$1:$A$49,0),MATCH(orders!L$1,products!$A$1:$G$1,0))</f>
        <v>20.584999999999997</v>
      </c>
      <c r="M458" s="10">
        <f t="shared" si="21"/>
        <v>41.169999999999995</v>
      </c>
      <c r="N458" t="str">
        <f t="shared" si="22"/>
        <v>Robusta</v>
      </c>
      <c r="O458" t="str">
        <f t="shared" si="23"/>
        <v>Dark</v>
      </c>
      <c r="P458" t="str">
        <f>_xlfn.XLOOKUP(Order[[#This Row],[Customer ID]],customers!$A$1:$A$1001,customers!$I$1:$I$1001,,0)</f>
        <v>No</v>
      </c>
    </row>
    <row r="459" spans="1:16" x14ac:dyDescent="0.35">
      <c r="A459" s="2" t="s">
        <v>3070</v>
      </c>
      <c r="B459" s="4">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10">
        <f>INDEX(products!$A$1:$G$49,MATCH(orders!$D459,products!$A$1:$A$49,0),MATCH(orders!L$1,products!$A$1:$G$1,0))</f>
        <v>9.51</v>
      </c>
      <c r="M459" s="10">
        <f t="shared" si="21"/>
        <v>47.55</v>
      </c>
      <c r="N459" t="str">
        <f t="shared" si="22"/>
        <v>Liberica</v>
      </c>
      <c r="O459" t="str">
        <f t="shared" si="23"/>
        <v>Light</v>
      </c>
      <c r="P459" t="str">
        <f>_xlfn.XLOOKUP(Order[[#This Row],[Customer ID]],customers!$A$1:$A$1001,customers!$I$1:$I$1001,,0)</f>
        <v>No</v>
      </c>
    </row>
    <row r="460" spans="1:16" x14ac:dyDescent="0.35">
      <c r="A460" s="2" t="s">
        <v>3076</v>
      </c>
      <c r="B460" s="4">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10">
        <f>INDEX(products!$A$1:$G$49,MATCH(orders!$D460,products!$A$1:$A$49,0),MATCH(orders!L$1,products!$A$1:$G$1,0))</f>
        <v>11.25</v>
      </c>
      <c r="M460" s="10">
        <f t="shared" si="21"/>
        <v>45</v>
      </c>
      <c r="N460" t="str">
        <f t="shared" si="22"/>
        <v>Arabica</v>
      </c>
      <c r="O460" t="str">
        <f t="shared" si="23"/>
        <v>Medium</v>
      </c>
      <c r="P460" t="str">
        <f>_xlfn.XLOOKUP(Order[[#This Row],[Customer ID]],customers!$A$1:$A$1001,customers!$I$1:$I$1001,,0)</f>
        <v>No</v>
      </c>
    </row>
    <row r="461" spans="1:16" x14ac:dyDescent="0.35">
      <c r="A461" s="2" t="s">
        <v>3082</v>
      </c>
      <c r="B461" s="4">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10">
        <f>INDEX(products!$A$1:$G$49,MATCH(orders!$D461,products!$A$1:$A$49,0),MATCH(orders!L$1,products!$A$1:$G$1,0))</f>
        <v>4.7549999999999999</v>
      </c>
      <c r="M461" s="10">
        <f t="shared" si="21"/>
        <v>23.774999999999999</v>
      </c>
      <c r="N461" t="str">
        <f t="shared" si="22"/>
        <v>Liberica</v>
      </c>
      <c r="O461" t="str">
        <f t="shared" si="23"/>
        <v>Light</v>
      </c>
      <c r="P461" t="str">
        <f>_xlfn.XLOOKUP(Order[[#This Row],[Customer ID]],customers!$A$1:$A$1001,customers!$I$1:$I$1001,,0)</f>
        <v>No</v>
      </c>
    </row>
    <row r="462" spans="1:16" x14ac:dyDescent="0.35">
      <c r="A462" s="2" t="s">
        <v>3088</v>
      </c>
      <c r="B462" s="4">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10">
        <f>INDEX(products!$A$1:$G$49,MATCH(orders!$D462,products!$A$1:$A$49,0),MATCH(orders!L$1,products!$A$1:$G$1,0))</f>
        <v>5.3699999999999992</v>
      </c>
      <c r="M462" s="10">
        <f t="shared" si="21"/>
        <v>16.11</v>
      </c>
      <c r="N462" t="str">
        <f t="shared" si="22"/>
        <v>Robusta</v>
      </c>
      <c r="O462" t="str">
        <f t="shared" si="23"/>
        <v>Dark</v>
      </c>
      <c r="P462" t="str">
        <f>_xlfn.XLOOKUP(Order[[#This Row],[Customer ID]],customers!$A$1:$A$1001,customers!$I$1:$I$1001,,0)</f>
        <v>Yes</v>
      </c>
    </row>
    <row r="463" spans="1:16" x14ac:dyDescent="0.35">
      <c r="A463" s="2" t="s">
        <v>3094</v>
      </c>
      <c r="B463" s="4">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10">
        <f>INDEX(products!$A$1:$G$49,MATCH(orders!$D463,products!$A$1:$A$49,0),MATCH(orders!L$1,products!$A$1:$G$1,0))</f>
        <v>2.6849999999999996</v>
      </c>
      <c r="M463" s="10">
        <f t="shared" si="21"/>
        <v>10.739999999999998</v>
      </c>
      <c r="N463" t="str">
        <f t="shared" si="22"/>
        <v>Robusta</v>
      </c>
      <c r="O463" t="str">
        <f t="shared" si="23"/>
        <v>Dark</v>
      </c>
      <c r="P463" t="str">
        <f>_xlfn.XLOOKUP(Order[[#This Row],[Customer ID]],customers!$A$1:$A$1001,customers!$I$1:$I$1001,,0)</f>
        <v>Yes</v>
      </c>
    </row>
    <row r="464" spans="1:16" x14ac:dyDescent="0.35">
      <c r="A464" s="2" t="s">
        <v>3100</v>
      </c>
      <c r="B464" s="4">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10">
        <f>INDEX(products!$A$1:$G$49,MATCH(orders!$D464,products!$A$1:$A$49,0),MATCH(orders!L$1,products!$A$1:$G$1,0))</f>
        <v>9.9499999999999993</v>
      </c>
      <c r="M464" s="10">
        <f t="shared" si="21"/>
        <v>49.75</v>
      </c>
      <c r="N464" t="str">
        <f t="shared" si="22"/>
        <v>Arabica</v>
      </c>
      <c r="O464" t="str">
        <f t="shared" si="23"/>
        <v>Dark</v>
      </c>
      <c r="P464" t="str">
        <f>_xlfn.XLOOKUP(Order[[#This Row],[Customer ID]],customers!$A$1:$A$1001,customers!$I$1:$I$1001,,0)</f>
        <v>Yes</v>
      </c>
    </row>
    <row r="465" spans="1:16" x14ac:dyDescent="0.35">
      <c r="A465" s="2" t="s">
        <v>3106</v>
      </c>
      <c r="B465" s="4">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10">
        <f>INDEX(products!$A$1:$G$49,MATCH(orders!$D465,products!$A$1:$A$49,0),MATCH(orders!L$1,products!$A$1:$G$1,0))</f>
        <v>13.75</v>
      </c>
      <c r="M465" s="10">
        <f t="shared" si="21"/>
        <v>27.5</v>
      </c>
      <c r="N465" t="str">
        <f t="shared" si="22"/>
        <v>Excelsa</v>
      </c>
      <c r="O465" t="str">
        <f t="shared" si="23"/>
        <v>Medium</v>
      </c>
      <c r="P465" t="str">
        <f>_xlfn.XLOOKUP(Order[[#This Row],[Customer ID]],customers!$A$1:$A$1001,customers!$I$1:$I$1001,,0)</f>
        <v>No</v>
      </c>
    </row>
    <row r="466" spans="1:16" x14ac:dyDescent="0.35">
      <c r="A466" s="2" t="s">
        <v>3112</v>
      </c>
      <c r="B466" s="4">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10">
        <f>INDEX(products!$A$1:$G$49,MATCH(orders!$D466,products!$A$1:$A$49,0),MATCH(orders!L$1,products!$A$1:$G$1,0))</f>
        <v>29.784999999999997</v>
      </c>
      <c r="M466" s="10">
        <f t="shared" si="21"/>
        <v>119.13999999999999</v>
      </c>
      <c r="N466" t="str">
        <f t="shared" si="22"/>
        <v>Liberica</v>
      </c>
      <c r="O466" t="str">
        <f t="shared" si="23"/>
        <v>Dark</v>
      </c>
      <c r="P466" t="str">
        <f>_xlfn.XLOOKUP(Order[[#This Row],[Customer ID]],customers!$A$1:$A$1001,customers!$I$1:$I$1001,,0)</f>
        <v>No</v>
      </c>
    </row>
    <row r="467" spans="1:16" x14ac:dyDescent="0.35">
      <c r="A467" s="2" t="s">
        <v>3118</v>
      </c>
      <c r="B467" s="4">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10">
        <f>INDEX(products!$A$1:$G$49,MATCH(orders!$D467,products!$A$1:$A$49,0),MATCH(orders!L$1,products!$A$1:$G$1,0))</f>
        <v>20.584999999999997</v>
      </c>
      <c r="M467" s="10">
        <f t="shared" si="21"/>
        <v>20.584999999999997</v>
      </c>
      <c r="N467" t="str">
        <f t="shared" si="22"/>
        <v>Robusta</v>
      </c>
      <c r="O467" t="str">
        <f t="shared" si="23"/>
        <v>Dark</v>
      </c>
      <c r="P467" t="str">
        <f>_xlfn.XLOOKUP(Order[[#This Row],[Customer ID]],customers!$A$1:$A$1001,customers!$I$1:$I$1001,,0)</f>
        <v>Yes</v>
      </c>
    </row>
    <row r="468" spans="1:16" x14ac:dyDescent="0.35">
      <c r="A468" s="2" t="s">
        <v>3124</v>
      </c>
      <c r="B468" s="4">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10">
        <f>INDEX(products!$A$1:$G$49,MATCH(orders!$D468,products!$A$1:$A$49,0),MATCH(orders!L$1,products!$A$1:$G$1,0))</f>
        <v>2.9849999999999999</v>
      </c>
      <c r="M468" s="10">
        <f t="shared" si="21"/>
        <v>8.9550000000000001</v>
      </c>
      <c r="N468" t="str">
        <f t="shared" si="22"/>
        <v>Arabica</v>
      </c>
      <c r="O468" t="str">
        <f t="shared" si="23"/>
        <v>Dark</v>
      </c>
      <c r="P468" t="str">
        <f>_xlfn.XLOOKUP(Order[[#This Row],[Customer ID]],customers!$A$1:$A$1001,customers!$I$1:$I$1001,,0)</f>
        <v>Yes</v>
      </c>
    </row>
    <row r="469" spans="1:16" x14ac:dyDescent="0.35">
      <c r="A469" s="2" t="s">
        <v>3130</v>
      </c>
      <c r="B469" s="4">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10">
        <f>INDEX(products!$A$1:$G$49,MATCH(orders!$D469,products!$A$1:$A$49,0),MATCH(orders!L$1,products!$A$1:$G$1,0))</f>
        <v>5.97</v>
      </c>
      <c r="M469" s="10">
        <f t="shared" si="21"/>
        <v>5.97</v>
      </c>
      <c r="N469" t="str">
        <f t="shared" si="22"/>
        <v>Arabica</v>
      </c>
      <c r="O469" t="str">
        <f t="shared" si="23"/>
        <v>Dark</v>
      </c>
      <c r="P469" t="str">
        <f>_xlfn.XLOOKUP(Order[[#This Row],[Customer ID]],customers!$A$1:$A$1001,customers!$I$1:$I$1001,,0)</f>
        <v>No</v>
      </c>
    </row>
    <row r="470" spans="1:16" x14ac:dyDescent="0.35">
      <c r="A470" s="2" t="s">
        <v>3136</v>
      </c>
      <c r="B470" s="4">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10">
        <f>INDEX(products!$A$1:$G$49,MATCH(orders!$D470,products!$A$1:$A$49,0),MATCH(orders!L$1,products!$A$1:$G$1,0))</f>
        <v>13.75</v>
      </c>
      <c r="M470" s="10">
        <f t="shared" si="21"/>
        <v>41.25</v>
      </c>
      <c r="N470" t="str">
        <f t="shared" si="22"/>
        <v>Excelsa</v>
      </c>
      <c r="O470" t="str">
        <f t="shared" si="23"/>
        <v>Medium</v>
      </c>
      <c r="P470" t="str">
        <f>_xlfn.XLOOKUP(Order[[#This Row],[Customer ID]],customers!$A$1:$A$1001,customers!$I$1:$I$1001,,0)</f>
        <v>Yes</v>
      </c>
    </row>
    <row r="471" spans="1:16" x14ac:dyDescent="0.35">
      <c r="A471" s="2" t="s">
        <v>3141</v>
      </c>
      <c r="B471" s="4">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10">
        <f>INDEX(products!$A$1:$G$49,MATCH(orders!$D471,products!$A$1:$A$49,0),MATCH(orders!L$1,products!$A$1:$G$1,0))</f>
        <v>4.4550000000000001</v>
      </c>
      <c r="M471" s="10">
        <f t="shared" si="21"/>
        <v>22.274999999999999</v>
      </c>
      <c r="N471" t="str">
        <f t="shared" si="22"/>
        <v>Excelsa</v>
      </c>
      <c r="O471" t="str">
        <f t="shared" si="23"/>
        <v>Light</v>
      </c>
      <c r="P471" t="str">
        <f>_xlfn.XLOOKUP(Order[[#This Row],[Customer ID]],customers!$A$1:$A$1001,customers!$I$1:$I$1001,,0)</f>
        <v>Yes</v>
      </c>
    </row>
    <row r="472" spans="1:16" x14ac:dyDescent="0.35">
      <c r="A472" s="2" t="s">
        <v>3147</v>
      </c>
      <c r="B472" s="4">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10">
        <f>INDEX(products!$A$1:$G$49,MATCH(orders!$D472,products!$A$1:$A$49,0),MATCH(orders!L$1,products!$A$1:$G$1,0))</f>
        <v>6.75</v>
      </c>
      <c r="M472" s="10">
        <f t="shared" si="21"/>
        <v>6.75</v>
      </c>
      <c r="N472" t="str">
        <f t="shared" si="22"/>
        <v>Arabica</v>
      </c>
      <c r="O472" t="str">
        <f t="shared" si="23"/>
        <v>Medium</v>
      </c>
      <c r="P472" t="str">
        <f>_xlfn.XLOOKUP(Order[[#This Row],[Customer ID]],customers!$A$1:$A$1001,customers!$I$1:$I$1001,,0)</f>
        <v>Yes</v>
      </c>
    </row>
    <row r="473" spans="1:16" x14ac:dyDescent="0.35">
      <c r="A473" s="2" t="s">
        <v>3153</v>
      </c>
      <c r="B473" s="4">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10">
        <f>INDEX(products!$A$1:$G$49,MATCH(orders!$D473,products!$A$1:$A$49,0),MATCH(orders!L$1,products!$A$1:$G$1,0))</f>
        <v>33.464999999999996</v>
      </c>
      <c r="M473" s="10">
        <f t="shared" si="21"/>
        <v>133.85999999999999</v>
      </c>
      <c r="N473" t="str">
        <f t="shared" si="22"/>
        <v>Liberica</v>
      </c>
      <c r="O473" t="str">
        <f t="shared" si="23"/>
        <v>Medium</v>
      </c>
      <c r="P473" t="str">
        <f>_xlfn.XLOOKUP(Order[[#This Row],[Customer ID]],customers!$A$1:$A$1001,customers!$I$1:$I$1001,,0)</f>
        <v>Yes</v>
      </c>
    </row>
    <row r="474" spans="1:16" x14ac:dyDescent="0.35">
      <c r="A474" s="2" t="s">
        <v>3158</v>
      </c>
      <c r="B474" s="4">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10">
        <f>INDEX(products!$A$1:$G$49,MATCH(orders!$D474,products!$A$1:$A$49,0),MATCH(orders!L$1,products!$A$1:$G$1,0))</f>
        <v>2.9849999999999999</v>
      </c>
      <c r="M474" s="10">
        <f t="shared" si="21"/>
        <v>5.97</v>
      </c>
      <c r="N474" t="str">
        <f t="shared" si="22"/>
        <v>Arabica</v>
      </c>
      <c r="O474" t="str">
        <f t="shared" si="23"/>
        <v>Dark</v>
      </c>
      <c r="P474" t="str">
        <f>_xlfn.XLOOKUP(Order[[#This Row],[Customer ID]],customers!$A$1:$A$1001,customers!$I$1:$I$1001,,0)</f>
        <v>No</v>
      </c>
    </row>
    <row r="475" spans="1:16" x14ac:dyDescent="0.35">
      <c r="A475" s="2" t="s">
        <v>3164</v>
      </c>
      <c r="B475" s="4">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10">
        <f>INDEX(products!$A$1:$G$49,MATCH(orders!$D475,products!$A$1:$A$49,0),MATCH(orders!L$1,products!$A$1:$G$1,0))</f>
        <v>12.95</v>
      </c>
      <c r="M475" s="10">
        <f t="shared" si="21"/>
        <v>25.9</v>
      </c>
      <c r="N475" t="str">
        <f t="shared" si="22"/>
        <v>Arabica</v>
      </c>
      <c r="O475" t="str">
        <f t="shared" si="23"/>
        <v>Light</v>
      </c>
      <c r="P475" t="str">
        <f>_xlfn.XLOOKUP(Order[[#This Row],[Customer ID]],customers!$A$1:$A$1001,customers!$I$1:$I$1001,,0)</f>
        <v>No</v>
      </c>
    </row>
    <row r="476" spans="1:16" x14ac:dyDescent="0.35">
      <c r="A476" s="2" t="s">
        <v>3170</v>
      </c>
      <c r="B476" s="4">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10">
        <f>INDEX(products!$A$1:$G$49,MATCH(orders!$D476,products!$A$1:$A$49,0),MATCH(orders!L$1,products!$A$1:$G$1,0))</f>
        <v>31.624999999999996</v>
      </c>
      <c r="M476" s="10">
        <f t="shared" si="21"/>
        <v>31.624999999999996</v>
      </c>
      <c r="N476" t="str">
        <f t="shared" si="22"/>
        <v>Excelsa</v>
      </c>
      <c r="O476" t="str">
        <f t="shared" si="23"/>
        <v>Medium</v>
      </c>
      <c r="P476" t="str">
        <f>_xlfn.XLOOKUP(Order[[#This Row],[Customer ID]],customers!$A$1:$A$1001,customers!$I$1:$I$1001,,0)</f>
        <v>Yes</v>
      </c>
    </row>
    <row r="477" spans="1:16" x14ac:dyDescent="0.35">
      <c r="A477" s="2" t="s">
        <v>3176</v>
      </c>
      <c r="B477" s="4">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10">
        <f>INDEX(products!$A$1:$G$49,MATCH(orders!$D477,products!$A$1:$A$49,0),MATCH(orders!L$1,products!$A$1:$G$1,0))</f>
        <v>4.3650000000000002</v>
      </c>
      <c r="M477" s="10">
        <f t="shared" si="21"/>
        <v>8.73</v>
      </c>
      <c r="N477" t="str">
        <f t="shared" si="22"/>
        <v>Liberica</v>
      </c>
      <c r="O477" t="str">
        <f t="shared" si="23"/>
        <v>Medium</v>
      </c>
      <c r="P477" t="str">
        <f>_xlfn.XLOOKUP(Order[[#This Row],[Customer ID]],customers!$A$1:$A$1001,customers!$I$1:$I$1001,,0)</f>
        <v>No</v>
      </c>
    </row>
    <row r="478" spans="1:16" x14ac:dyDescent="0.35">
      <c r="A478" s="2" t="s">
        <v>3181</v>
      </c>
      <c r="B478" s="4">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10">
        <f>INDEX(products!$A$1:$G$49,MATCH(orders!$D478,products!$A$1:$A$49,0),MATCH(orders!L$1,products!$A$1:$G$1,0))</f>
        <v>4.4550000000000001</v>
      </c>
      <c r="M478" s="10">
        <f t="shared" si="21"/>
        <v>26.73</v>
      </c>
      <c r="N478" t="str">
        <f t="shared" si="22"/>
        <v>Excelsa</v>
      </c>
      <c r="O478" t="str">
        <f t="shared" si="23"/>
        <v>Light</v>
      </c>
      <c r="P478" t="str">
        <f>_xlfn.XLOOKUP(Order[[#This Row],[Customer ID]],customers!$A$1:$A$1001,customers!$I$1:$I$1001,,0)</f>
        <v>Yes</v>
      </c>
    </row>
    <row r="479" spans="1:16" x14ac:dyDescent="0.35">
      <c r="A479" s="2" t="s">
        <v>3187</v>
      </c>
      <c r="B479" s="4">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10">
        <f>INDEX(products!$A$1:$G$49,MATCH(orders!$D479,products!$A$1:$A$49,0),MATCH(orders!L$1,products!$A$1:$G$1,0))</f>
        <v>4.3650000000000002</v>
      </c>
      <c r="M479" s="10">
        <f t="shared" si="21"/>
        <v>26.19</v>
      </c>
      <c r="N479" t="str">
        <f t="shared" si="22"/>
        <v>Liberica</v>
      </c>
      <c r="O479" t="str">
        <f t="shared" si="23"/>
        <v>Medium</v>
      </c>
      <c r="P479" t="str">
        <f>_xlfn.XLOOKUP(Order[[#This Row],[Customer ID]],customers!$A$1:$A$1001,customers!$I$1:$I$1001,,0)</f>
        <v>No</v>
      </c>
    </row>
    <row r="480" spans="1:16" x14ac:dyDescent="0.35">
      <c r="A480" s="2" t="s">
        <v>3193</v>
      </c>
      <c r="B480" s="4">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10">
        <f>INDEX(products!$A$1:$G$49,MATCH(orders!$D480,products!$A$1:$A$49,0),MATCH(orders!L$1,products!$A$1:$G$1,0))</f>
        <v>8.9499999999999993</v>
      </c>
      <c r="M480" s="10">
        <f t="shared" si="21"/>
        <v>53.699999999999996</v>
      </c>
      <c r="N480" t="str">
        <f t="shared" si="22"/>
        <v>Robusta</v>
      </c>
      <c r="O480" t="str">
        <f t="shared" si="23"/>
        <v>Dark</v>
      </c>
      <c r="P480" t="str">
        <f>_xlfn.XLOOKUP(Order[[#This Row],[Customer ID]],customers!$A$1:$A$1001,customers!$I$1:$I$1001,,0)</f>
        <v>Yes</v>
      </c>
    </row>
    <row r="481" spans="1:16" x14ac:dyDescent="0.35">
      <c r="A481" s="2" t="s">
        <v>3193</v>
      </c>
      <c r="B481" s="4">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10">
        <f>INDEX(products!$A$1:$G$49,MATCH(orders!$D481,products!$A$1:$A$49,0),MATCH(orders!L$1,products!$A$1:$G$1,0))</f>
        <v>31.624999999999996</v>
      </c>
      <c r="M481" s="10">
        <f t="shared" si="21"/>
        <v>126.49999999999999</v>
      </c>
      <c r="N481" t="str">
        <f t="shared" si="22"/>
        <v>Excelsa</v>
      </c>
      <c r="O481" t="str">
        <f t="shared" si="23"/>
        <v>Medium</v>
      </c>
      <c r="P481" t="str">
        <f>_xlfn.XLOOKUP(Order[[#This Row],[Customer ID]],customers!$A$1:$A$1001,customers!$I$1:$I$1001,,0)</f>
        <v>Yes</v>
      </c>
    </row>
    <row r="482" spans="1:16" x14ac:dyDescent="0.35">
      <c r="A482" s="2" t="s">
        <v>3193</v>
      </c>
      <c r="B482" s="4">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10">
        <f>INDEX(products!$A$1:$G$49,MATCH(orders!$D482,products!$A$1:$A$49,0),MATCH(orders!L$1,products!$A$1:$G$1,0))</f>
        <v>4.125</v>
      </c>
      <c r="M482" s="10">
        <f t="shared" si="21"/>
        <v>4.125</v>
      </c>
      <c r="N482" t="str">
        <f t="shared" si="22"/>
        <v>Excelsa</v>
      </c>
      <c r="O482" t="str">
        <f t="shared" si="23"/>
        <v>Medium</v>
      </c>
      <c r="P482" t="str">
        <f>_xlfn.XLOOKUP(Order[[#This Row],[Customer ID]],customers!$A$1:$A$1001,customers!$I$1:$I$1001,,0)</f>
        <v>Yes</v>
      </c>
    </row>
    <row r="483" spans="1:16" x14ac:dyDescent="0.35">
      <c r="A483" s="2" t="s">
        <v>3208</v>
      </c>
      <c r="B483" s="4">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10">
        <f>INDEX(products!$A$1:$G$49,MATCH(orders!$D483,products!$A$1:$A$49,0),MATCH(orders!L$1,products!$A$1:$G$1,0))</f>
        <v>11.95</v>
      </c>
      <c r="M483" s="10">
        <f t="shared" si="21"/>
        <v>23.9</v>
      </c>
      <c r="N483" t="str">
        <f t="shared" si="22"/>
        <v>Robusta</v>
      </c>
      <c r="O483" t="str">
        <f t="shared" si="23"/>
        <v>Light</v>
      </c>
      <c r="P483" t="str">
        <f>_xlfn.XLOOKUP(Order[[#This Row],[Customer ID]],customers!$A$1:$A$1001,customers!$I$1:$I$1001,,0)</f>
        <v>No</v>
      </c>
    </row>
    <row r="484" spans="1:16" x14ac:dyDescent="0.35">
      <c r="A484" s="2" t="s">
        <v>3214</v>
      </c>
      <c r="B484" s="4">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10">
        <f>INDEX(products!$A$1:$G$49,MATCH(orders!$D484,products!$A$1:$A$49,0),MATCH(orders!L$1,products!$A$1:$G$1,0))</f>
        <v>27.945</v>
      </c>
      <c r="M484" s="10">
        <f t="shared" si="21"/>
        <v>139.72499999999999</v>
      </c>
      <c r="N484" t="str">
        <f t="shared" si="22"/>
        <v>Excelsa</v>
      </c>
      <c r="O484" t="str">
        <f t="shared" si="23"/>
        <v>Dark</v>
      </c>
      <c r="P484" t="str">
        <f>_xlfn.XLOOKUP(Order[[#This Row],[Customer ID]],customers!$A$1:$A$1001,customers!$I$1:$I$1001,,0)</f>
        <v>Yes</v>
      </c>
    </row>
    <row r="485" spans="1:16" x14ac:dyDescent="0.35">
      <c r="A485" s="2" t="s">
        <v>3220</v>
      </c>
      <c r="B485" s="4">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10">
        <f>INDEX(products!$A$1:$G$49,MATCH(orders!$D485,products!$A$1:$A$49,0),MATCH(orders!L$1,products!$A$1:$G$1,0))</f>
        <v>29.784999999999997</v>
      </c>
      <c r="M485" s="10">
        <f t="shared" si="21"/>
        <v>59.569999999999993</v>
      </c>
      <c r="N485" t="str">
        <f t="shared" si="22"/>
        <v>Liberica</v>
      </c>
      <c r="O485" t="str">
        <f t="shared" si="23"/>
        <v>Dark</v>
      </c>
      <c r="P485" t="str">
        <f>_xlfn.XLOOKUP(Order[[#This Row],[Customer ID]],customers!$A$1:$A$1001,customers!$I$1:$I$1001,,0)</f>
        <v>Yes</v>
      </c>
    </row>
    <row r="486" spans="1:16" x14ac:dyDescent="0.35">
      <c r="A486" s="2" t="s">
        <v>3225</v>
      </c>
      <c r="B486" s="4">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10">
        <f>INDEX(products!$A$1:$G$49,MATCH(orders!$D486,products!$A$1:$A$49,0),MATCH(orders!L$1,products!$A$1:$G$1,0))</f>
        <v>9.51</v>
      </c>
      <c r="M486" s="10">
        <f t="shared" si="21"/>
        <v>57.06</v>
      </c>
      <c r="N486" t="str">
        <f t="shared" si="22"/>
        <v>Liberica</v>
      </c>
      <c r="O486" t="str">
        <f t="shared" si="23"/>
        <v>Light</v>
      </c>
      <c r="P486" t="str">
        <f>_xlfn.XLOOKUP(Order[[#This Row],[Customer ID]],customers!$A$1:$A$1001,customers!$I$1:$I$1001,,0)</f>
        <v>No</v>
      </c>
    </row>
    <row r="487" spans="1:16" x14ac:dyDescent="0.35">
      <c r="A487" s="2" t="s">
        <v>3230</v>
      </c>
      <c r="B487" s="4">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10">
        <f>INDEX(products!$A$1:$G$49,MATCH(orders!$D487,products!$A$1:$A$49,0),MATCH(orders!L$1,products!$A$1:$G$1,0))</f>
        <v>3.5849999999999995</v>
      </c>
      <c r="M487" s="10">
        <f t="shared" si="21"/>
        <v>21.509999999999998</v>
      </c>
      <c r="N487" t="str">
        <f t="shared" si="22"/>
        <v>Robusta</v>
      </c>
      <c r="O487" t="str">
        <f t="shared" si="23"/>
        <v>Light</v>
      </c>
      <c r="P487" t="str">
        <f>_xlfn.XLOOKUP(Order[[#This Row],[Customer ID]],customers!$A$1:$A$1001,customers!$I$1:$I$1001,,0)</f>
        <v>Yes</v>
      </c>
    </row>
    <row r="488" spans="1:16" x14ac:dyDescent="0.35">
      <c r="A488" s="2" t="s">
        <v>3236</v>
      </c>
      <c r="B488" s="4">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10">
        <f>INDEX(products!$A$1:$G$49,MATCH(orders!$D488,products!$A$1:$A$49,0),MATCH(orders!L$1,products!$A$1:$G$1,0))</f>
        <v>8.73</v>
      </c>
      <c r="M488" s="10">
        <f t="shared" si="21"/>
        <v>52.38</v>
      </c>
      <c r="N488" t="str">
        <f t="shared" si="22"/>
        <v>Liberica</v>
      </c>
      <c r="O488" t="str">
        <f t="shared" si="23"/>
        <v>Medium</v>
      </c>
      <c r="P488" t="str">
        <f>_xlfn.XLOOKUP(Order[[#This Row],[Customer ID]],customers!$A$1:$A$1001,customers!$I$1:$I$1001,,0)</f>
        <v>Yes</v>
      </c>
    </row>
    <row r="489" spans="1:16" x14ac:dyDescent="0.35">
      <c r="A489" s="2" t="s">
        <v>3242</v>
      </c>
      <c r="B489" s="4">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10">
        <f>INDEX(products!$A$1:$G$49,MATCH(orders!$D489,products!$A$1:$A$49,0),MATCH(orders!L$1,products!$A$1:$G$1,0))</f>
        <v>12.15</v>
      </c>
      <c r="M489" s="10">
        <f t="shared" si="21"/>
        <v>72.900000000000006</v>
      </c>
      <c r="N489" t="str">
        <f t="shared" si="22"/>
        <v>Excelsa</v>
      </c>
      <c r="O489" t="str">
        <f t="shared" si="23"/>
        <v>Dark</v>
      </c>
      <c r="P489" t="str">
        <f>_xlfn.XLOOKUP(Order[[#This Row],[Customer ID]],customers!$A$1:$A$1001,customers!$I$1:$I$1001,,0)</f>
        <v>No</v>
      </c>
    </row>
    <row r="490" spans="1:16" x14ac:dyDescent="0.35">
      <c r="A490" s="2" t="s">
        <v>3248</v>
      </c>
      <c r="B490" s="4">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10">
        <f>INDEX(products!$A$1:$G$49,MATCH(orders!$D490,products!$A$1:$A$49,0),MATCH(orders!L$1,products!$A$1:$G$1,0))</f>
        <v>2.9849999999999999</v>
      </c>
      <c r="M490" s="10">
        <f t="shared" si="21"/>
        <v>14.924999999999999</v>
      </c>
      <c r="N490" t="str">
        <f t="shared" si="22"/>
        <v>Robusta</v>
      </c>
      <c r="O490" t="str">
        <f t="shared" si="23"/>
        <v>Medium</v>
      </c>
      <c r="P490" t="str">
        <f>_xlfn.XLOOKUP(Order[[#This Row],[Customer ID]],customers!$A$1:$A$1001,customers!$I$1:$I$1001,,0)</f>
        <v>Yes</v>
      </c>
    </row>
    <row r="491" spans="1:16" x14ac:dyDescent="0.35">
      <c r="A491" s="2" t="s">
        <v>3254</v>
      </c>
      <c r="B491" s="4">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10">
        <f>INDEX(products!$A$1:$G$49,MATCH(orders!$D491,products!$A$1:$A$49,0),MATCH(orders!L$1,products!$A$1:$G$1,0))</f>
        <v>15.85</v>
      </c>
      <c r="M491" s="10">
        <f t="shared" si="21"/>
        <v>95.1</v>
      </c>
      <c r="N491" t="str">
        <f t="shared" si="22"/>
        <v>Liberica</v>
      </c>
      <c r="O491" t="str">
        <f t="shared" si="23"/>
        <v>Light</v>
      </c>
      <c r="P491" t="str">
        <f>_xlfn.XLOOKUP(Order[[#This Row],[Customer ID]],customers!$A$1:$A$1001,customers!$I$1:$I$1001,,0)</f>
        <v>No</v>
      </c>
    </row>
    <row r="492" spans="1:16" x14ac:dyDescent="0.35">
      <c r="A492" s="2" t="s">
        <v>3260</v>
      </c>
      <c r="B492" s="4">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10">
        <f>INDEX(products!$A$1:$G$49,MATCH(orders!$D492,products!$A$1:$A$49,0),MATCH(orders!L$1,products!$A$1:$G$1,0))</f>
        <v>7.77</v>
      </c>
      <c r="M492" s="10">
        <f t="shared" si="21"/>
        <v>15.54</v>
      </c>
      <c r="N492" t="str">
        <f t="shared" si="22"/>
        <v>Liberica</v>
      </c>
      <c r="O492" t="str">
        <f t="shared" si="23"/>
        <v>Dark</v>
      </c>
      <c r="P492" t="str">
        <f>_xlfn.XLOOKUP(Order[[#This Row],[Customer ID]],customers!$A$1:$A$1001,customers!$I$1:$I$1001,,0)</f>
        <v>No</v>
      </c>
    </row>
    <row r="493" spans="1:16" x14ac:dyDescent="0.35">
      <c r="A493" s="2" t="s">
        <v>3266</v>
      </c>
      <c r="B493" s="4">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10">
        <f>INDEX(products!$A$1:$G$49,MATCH(orders!$D493,products!$A$1:$A$49,0),MATCH(orders!L$1,products!$A$1:$G$1,0))</f>
        <v>3.8849999999999998</v>
      </c>
      <c r="M493" s="10">
        <f t="shared" si="21"/>
        <v>23.31</v>
      </c>
      <c r="N493" t="str">
        <f t="shared" si="22"/>
        <v>Liberica</v>
      </c>
      <c r="O493" t="str">
        <f t="shared" si="23"/>
        <v>Dark</v>
      </c>
      <c r="P493" t="str">
        <f>_xlfn.XLOOKUP(Order[[#This Row],[Customer ID]],customers!$A$1:$A$1001,customers!$I$1:$I$1001,,0)</f>
        <v>No</v>
      </c>
    </row>
    <row r="494" spans="1:16" x14ac:dyDescent="0.35">
      <c r="A494" s="2" t="s">
        <v>3271</v>
      </c>
      <c r="B494" s="4">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10">
        <f>INDEX(products!$A$1:$G$49,MATCH(orders!$D494,products!$A$1:$A$49,0),MATCH(orders!L$1,products!$A$1:$G$1,0))</f>
        <v>4.125</v>
      </c>
      <c r="M494" s="10">
        <f t="shared" si="21"/>
        <v>4.125</v>
      </c>
      <c r="N494" t="str">
        <f t="shared" si="22"/>
        <v>Excelsa</v>
      </c>
      <c r="O494" t="str">
        <f t="shared" si="23"/>
        <v>Medium</v>
      </c>
      <c r="P494" t="str">
        <f>_xlfn.XLOOKUP(Order[[#This Row],[Customer ID]],customers!$A$1:$A$1001,customers!$I$1:$I$1001,,0)</f>
        <v>Yes</v>
      </c>
    </row>
    <row r="495" spans="1:16" x14ac:dyDescent="0.35">
      <c r="A495" s="2" t="s">
        <v>3277</v>
      </c>
      <c r="B495" s="4">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10">
        <f>INDEX(products!$A$1:$G$49,MATCH(orders!$D495,products!$A$1:$A$49,0),MATCH(orders!L$1,products!$A$1:$G$1,0))</f>
        <v>5.97</v>
      </c>
      <c r="M495" s="10">
        <f t="shared" si="21"/>
        <v>35.82</v>
      </c>
      <c r="N495" t="str">
        <f t="shared" si="22"/>
        <v>Robusta</v>
      </c>
      <c r="O495" t="str">
        <f t="shared" si="23"/>
        <v>Medium</v>
      </c>
      <c r="P495" t="str">
        <f>_xlfn.XLOOKUP(Order[[#This Row],[Customer ID]],customers!$A$1:$A$1001,customers!$I$1:$I$1001,,0)</f>
        <v>No</v>
      </c>
    </row>
    <row r="496" spans="1:16" x14ac:dyDescent="0.35">
      <c r="A496" s="2" t="s">
        <v>3283</v>
      </c>
      <c r="B496" s="4">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10">
        <f>INDEX(products!$A$1:$G$49,MATCH(orders!$D496,products!$A$1:$A$49,0),MATCH(orders!L$1,products!$A$1:$G$1,0))</f>
        <v>15.85</v>
      </c>
      <c r="M496" s="10">
        <f t="shared" si="21"/>
        <v>31.7</v>
      </c>
      <c r="N496" t="str">
        <f t="shared" si="22"/>
        <v>Liberica</v>
      </c>
      <c r="O496" t="str">
        <f t="shared" si="23"/>
        <v>Light</v>
      </c>
      <c r="P496" t="str">
        <f>_xlfn.XLOOKUP(Order[[#This Row],[Customer ID]],customers!$A$1:$A$1001,customers!$I$1:$I$1001,,0)</f>
        <v>No</v>
      </c>
    </row>
    <row r="497" spans="1:16" x14ac:dyDescent="0.35">
      <c r="A497" s="2" t="s">
        <v>3289</v>
      </c>
      <c r="B497" s="4">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10">
        <f>INDEX(products!$A$1:$G$49,MATCH(orders!$D497,products!$A$1:$A$49,0),MATCH(orders!L$1,products!$A$1:$G$1,0))</f>
        <v>15.85</v>
      </c>
      <c r="M497" s="10">
        <f t="shared" si="21"/>
        <v>79.25</v>
      </c>
      <c r="N497" t="str">
        <f t="shared" si="22"/>
        <v>Liberica</v>
      </c>
      <c r="O497" t="str">
        <f t="shared" si="23"/>
        <v>Light</v>
      </c>
      <c r="P497" t="str">
        <f>_xlfn.XLOOKUP(Order[[#This Row],[Customer ID]],customers!$A$1:$A$1001,customers!$I$1:$I$1001,,0)</f>
        <v>Yes</v>
      </c>
    </row>
    <row r="498" spans="1:16" x14ac:dyDescent="0.35">
      <c r="A498" s="2" t="s">
        <v>3294</v>
      </c>
      <c r="B498" s="4">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10">
        <f>INDEX(products!$A$1:$G$49,MATCH(orders!$D498,products!$A$1:$A$49,0),MATCH(orders!L$1,products!$A$1:$G$1,0))</f>
        <v>3.645</v>
      </c>
      <c r="M498" s="10">
        <f t="shared" si="21"/>
        <v>10.935</v>
      </c>
      <c r="N498" t="str">
        <f t="shared" si="22"/>
        <v>Excelsa</v>
      </c>
      <c r="O498" t="str">
        <f t="shared" si="23"/>
        <v>Dark</v>
      </c>
      <c r="P498" t="str">
        <f>_xlfn.XLOOKUP(Order[[#This Row],[Customer ID]],customers!$A$1:$A$1001,customers!$I$1:$I$1001,,0)</f>
        <v>No</v>
      </c>
    </row>
    <row r="499" spans="1:16" x14ac:dyDescent="0.35">
      <c r="A499" s="2" t="s">
        <v>3300</v>
      </c>
      <c r="B499" s="4">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10">
        <f>INDEX(products!$A$1:$G$49,MATCH(orders!$D499,products!$A$1:$A$49,0),MATCH(orders!L$1,products!$A$1:$G$1,0))</f>
        <v>9.9499999999999993</v>
      </c>
      <c r="M499" s="10">
        <f t="shared" si="21"/>
        <v>39.799999999999997</v>
      </c>
      <c r="N499" t="str">
        <f t="shared" si="22"/>
        <v>Arabica</v>
      </c>
      <c r="O499" t="str">
        <f t="shared" si="23"/>
        <v>Dark</v>
      </c>
      <c r="P499" t="str">
        <f>_xlfn.XLOOKUP(Order[[#This Row],[Customer ID]],customers!$A$1:$A$1001,customers!$I$1:$I$1001,,0)</f>
        <v>No</v>
      </c>
    </row>
    <row r="500" spans="1:16" x14ac:dyDescent="0.35">
      <c r="A500" s="2" t="s">
        <v>3307</v>
      </c>
      <c r="B500" s="4">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10">
        <f>INDEX(products!$A$1:$G$49,MATCH(orders!$D500,products!$A$1:$A$49,0),MATCH(orders!L$1,products!$A$1:$G$1,0))</f>
        <v>9.9499999999999993</v>
      </c>
      <c r="M500" s="10">
        <f t="shared" si="21"/>
        <v>49.75</v>
      </c>
      <c r="N500" t="str">
        <f t="shared" si="22"/>
        <v>Robusta</v>
      </c>
      <c r="O500" t="str">
        <f t="shared" si="23"/>
        <v>Medium</v>
      </c>
      <c r="P500" t="str">
        <f>_xlfn.XLOOKUP(Order[[#This Row],[Customer ID]],customers!$A$1:$A$1001,customers!$I$1:$I$1001,,0)</f>
        <v>Yes</v>
      </c>
    </row>
    <row r="501" spans="1:16" x14ac:dyDescent="0.35">
      <c r="A501" s="2" t="s">
        <v>3313</v>
      </c>
      <c r="B501" s="4">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10">
        <f>INDEX(products!$A$1:$G$49,MATCH(orders!$D501,products!$A$1:$A$49,0),MATCH(orders!L$1,products!$A$1:$G$1,0))</f>
        <v>2.6849999999999996</v>
      </c>
      <c r="M501" s="10">
        <f t="shared" si="21"/>
        <v>8.0549999999999997</v>
      </c>
      <c r="N501" t="str">
        <f t="shared" si="22"/>
        <v>Robusta</v>
      </c>
      <c r="O501" t="str">
        <f t="shared" si="23"/>
        <v>Dark</v>
      </c>
      <c r="P501" t="str">
        <f>_xlfn.XLOOKUP(Order[[#This Row],[Customer ID]],customers!$A$1:$A$1001,customers!$I$1:$I$1001,,0)</f>
        <v>Yes</v>
      </c>
    </row>
    <row r="502" spans="1:16" x14ac:dyDescent="0.35">
      <c r="A502" s="2" t="s">
        <v>3318</v>
      </c>
      <c r="B502" s="4">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10">
        <f>INDEX(products!$A$1:$G$49,MATCH(orders!$D502,products!$A$1:$A$49,0),MATCH(orders!L$1,products!$A$1:$G$1,0))</f>
        <v>11.95</v>
      </c>
      <c r="M502" s="10">
        <f t="shared" si="21"/>
        <v>47.8</v>
      </c>
      <c r="N502" t="str">
        <f t="shared" si="22"/>
        <v>Robusta</v>
      </c>
      <c r="O502" t="str">
        <f t="shared" si="23"/>
        <v>Light</v>
      </c>
      <c r="P502" t="str">
        <f>_xlfn.XLOOKUP(Order[[#This Row],[Customer ID]],customers!$A$1:$A$1001,customers!$I$1:$I$1001,,0)</f>
        <v>No</v>
      </c>
    </row>
    <row r="503" spans="1:16" x14ac:dyDescent="0.35">
      <c r="A503" s="2" t="s">
        <v>3323</v>
      </c>
      <c r="B503" s="4">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10">
        <f>INDEX(products!$A$1:$G$49,MATCH(orders!$D503,products!$A$1:$A$49,0),MATCH(orders!L$1,products!$A$1:$G$1,0))</f>
        <v>2.9849999999999999</v>
      </c>
      <c r="M503" s="10">
        <f t="shared" si="21"/>
        <v>11.94</v>
      </c>
      <c r="N503" t="str">
        <f t="shared" si="22"/>
        <v>Robusta</v>
      </c>
      <c r="O503" t="str">
        <f t="shared" si="23"/>
        <v>Medium</v>
      </c>
      <c r="P503" t="str">
        <f>_xlfn.XLOOKUP(Order[[#This Row],[Customer ID]],customers!$A$1:$A$1001,customers!$I$1:$I$1001,,0)</f>
        <v>No</v>
      </c>
    </row>
    <row r="504" spans="1:16" x14ac:dyDescent="0.35">
      <c r="A504" s="2" t="s">
        <v>3323</v>
      </c>
      <c r="B504" s="4">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10">
        <f>INDEX(products!$A$1:$G$49,MATCH(orders!$D504,products!$A$1:$A$49,0),MATCH(orders!L$1,products!$A$1:$G$1,0))</f>
        <v>4.125</v>
      </c>
      <c r="M504" s="10">
        <f t="shared" si="21"/>
        <v>16.5</v>
      </c>
      <c r="N504" t="str">
        <f t="shared" si="22"/>
        <v>Excelsa</v>
      </c>
      <c r="O504" t="str">
        <f t="shared" si="23"/>
        <v>Medium</v>
      </c>
      <c r="P504" t="str">
        <f>_xlfn.XLOOKUP(Order[[#This Row],[Customer ID]],customers!$A$1:$A$1001,customers!$I$1:$I$1001,,0)</f>
        <v>No</v>
      </c>
    </row>
    <row r="505" spans="1:16" x14ac:dyDescent="0.35">
      <c r="A505" s="2" t="s">
        <v>3323</v>
      </c>
      <c r="B505" s="4">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10">
        <f>INDEX(products!$A$1:$G$49,MATCH(orders!$D505,products!$A$1:$A$49,0),MATCH(orders!L$1,products!$A$1:$G$1,0))</f>
        <v>12.95</v>
      </c>
      <c r="M505" s="10">
        <f t="shared" si="21"/>
        <v>51.8</v>
      </c>
      <c r="N505" t="str">
        <f t="shared" si="22"/>
        <v>Liberica</v>
      </c>
      <c r="O505" t="str">
        <f t="shared" si="23"/>
        <v>Dark</v>
      </c>
      <c r="P505" t="str">
        <f>_xlfn.XLOOKUP(Order[[#This Row],[Customer ID]],customers!$A$1:$A$1001,customers!$I$1:$I$1001,,0)</f>
        <v>No</v>
      </c>
    </row>
    <row r="506" spans="1:16" x14ac:dyDescent="0.35">
      <c r="A506" s="2" t="s">
        <v>3323</v>
      </c>
      <c r="B506" s="4">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10">
        <f>INDEX(products!$A$1:$G$49,MATCH(orders!$D506,products!$A$1:$A$49,0),MATCH(orders!L$1,products!$A$1:$G$1,0))</f>
        <v>4.7549999999999999</v>
      </c>
      <c r="M506" s="10">
        <f t="shared" si="21"/>
        <v>14.265000000000001</v>
      </c>
      <c r="N506" t="str">
        <f t="shared" si="22"/>
        <v>Liberica</v>
      </c>
      <c r="O506" t="str">
        <f t="shared" si="23"/>
        <v>Light</v>
      </c>
      <c r="P506" t="str">
        <f>_xlfn.XLOOKUP(Order[[#This Row],[Customer ID]],customers!$A$1:$A$1001,customers!$I$1:$I$1001,,0)</f>
        <v>No</v>
      </c>
    </row>
    <row r="507" spans="1:16" x14ac:dyDescent="0.35">
      <c r="A507" s="2" t="s">
        <v>3343</v>
      </c>
      <c r="B507" s="4">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10">
        <f>INDEX(products!$A$1:$G$49,MATCH(orders!$D507,products!$A$1:$A$49,0),MATCH(orders!L$1,products!$A$1:$G$1,0))</f>
        <v>4.3650000000000002</v>
      </c>
      <c r="M507" s="10">
        <f t="shared" si="21"/>
        <v>26.19</v>
      </c>
      <c r="N507" t="str">
        <f t="shared" si="22"/>
        <v>Liberica</v>
      </c>
      <c r="O507" t="str">
        <f t="shared" si="23"/>
        <v>Medium</v>
      </c>
      <c r="P507" t="str">
        <f>_xlfn.XLOOKUP(Order[[#This Row],[Customer ID]],customers!$A$1:$A$1001,customers!$I$1:$I$1001,,0)</f>
        <v>No</v>
      </c>
    </row>
    <row r="508" spans="1:16" x14ac:dyDescent="0.35">
      <c r="A508" s="2" t="s">
        <v>3349</v>
      </c>
      <c r="B508" s="4">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10">
        <f>INDEX(products!$A$1:$G$49,MATCH(orders!$D508,products!$A$1:$A$49,0),MATCH(orders!L$1,products!$A$1:$G$1,0))</f>
        <v>12.95</v>
      </c>
      <c r="M508" s="10">
        <f t="shared" si="21"/>
        <v>25.9</v>
      </c>
      <c r="N508" t="str">
        <f t="shared" si="22"/>
        <v>Arabica</v>
      </c>
      <c r="O508" t="str">
        <f t="shared" si="23"/>
        <v>Light</v>
      </c>
      <c r="P508" t="str">
        <f>_xlfn.XLOOKUP(Order[[#This Row],[Customer ID]],customers!$A$1:$A$1001,customers!$I$1:$I$1001,,0)</f>
        <v>Yes</v>
      </c>
    </row>
    <row r="509" spans="1:16" x14ac:dyDescent="0.35">
      <c r="A509" s="2" t="s">
        <v>3355</v>
      </c>
      <c r="B509" s="4">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10">
        <f>INDEX(products!$A$1:$G$49,MATCH(orders!$D509,products!$A$1:$A$49,0),MATCH(orders!L$1,products!$A$1:$G$1,0))</f>
        <v>29.784999999999997</v>
      </c>
      <c r="M509" s="10">
        <f t="shared" si="21"/>
        <v>89.35499999999999</v>
      </c>
      <c r="N509" t="str">
        <f t="shared" si="22"/>
        <v>Arabica</v>
      </c>
      <c r="O509" t="str">
        <f t="shared" si="23"/>
        <v>Light</v>
      </c>
      <c r="P509" t="str">
        <f>_xlfn.XLOOKUP(Order[[#This Row],[Customer ID]],customers!$A$1:$A$1001,customers!$I$1:$I$1001,,0)</f>
        <v>Yes</v>
      </c>
    </row>
    <row r="510" spans="1:16" x14ac:dyDescent="0.35">
      <c r="A510" s="2" t="s">
        <v>3361</v>
      </c>
      <c r="B510" s="4">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10">
        <f>INDEX(products!$A$1:$G$49,MATCH(orders!$D510,products!$A$1:$A$49,0),MATCH(orders!L$1,products!$A$1:$G$1,0))</f>
        <v>7.77</v>
      </c>
      <c r="M510" s="10">
        <f t="shared" si="21"/>
        <v>46.62</v>
      </c>
      <c r="N510" t="str">
        <f t="shared" si="22"/>
        <v>Liberica</v>
      </c>
      <c r="O510" t="str">
        <f t="shared" si="23"/>
        <v>Dark</v>
      </c>
      <c r="P510" t="str">
        <f>_xlfn.XLOOKUP(Order[[#This Row],[Customer ID]],customers!$A$1:$A$1001,customers!$I$1:$I$1001,,0)</f>
        <v>No</v>
      </c>
    </row>
    <row r="511" spans="1:16" x14ac:dyDescent="0.35">
      <c r="A511" s="2" t="s">
        <v>3367</v>
      </c>
      <c r="B511" s="4">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10">
        <f>INDEX(products!$A$1:$G$49,MATCH(orders!$D511,products!$A$1:$A$49,0),MATCH(orders!L$1,products!$A$1:$G$1,0))</f>
        <v>9.9499999999999993</v>
      </c>
      <c r="M511" s="10">
        <f t="shared" si="21"/>
        <v>29.849999999999998</v>
      </c>
      <c r="N511" t="str">
        <f t="shared" si="22"/>
        <v>Arabica</v>
      </c>
      <c r="O511" t="str">
        <f t="shared" si="23"/>
        <v>Dark</v>
      </c>
      <c r="P511" t="str">
        <f>_xlfn.XLOOKUP(Order[[#This Row],[Customer ID]],customers!$A$1:$A$1001,customers!$I$1:$I$1001,,0)</f>
        <v>Yes</v>
      </c>
    </row>
    <row r="512" spans="1:16" x14ac:dyDescent="0.35">
      <c r="A512" s="2" t="s">
        <v>3373</v>
      </c>
      <c r="B512" s="4">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10">
        <f>INDEX(products!$A$1:$G$49,MATCH(orders!$D512,products!$A$1:$A$49,0),MATCH(orders!L$1,products!$A$1:$G$1,0))</f>
        <v>3.5849999999999995</v>
      </c>
      <c r="M512" s="10">
        <f t="shared" si="21"/>
        <v>10.754999999999999</v>
      </c>
      <c r="N512" t="str">
        <f t="shared" si="22"/>
        <v>Robusta</v>
      </c>
      <c r="O512" t="str">
        <f t="shared" si="23"/>
        <v>Light</v>
      </c>
      <c r="P512" t="str">
        <f>_xlfn.XLOOKUP(Order[[#This Row],[Customer ID]],customers!$A$1:$A$1001,customers!$I$1:$I$1001,,0)</f>
        <v>Yes</v>
      </c>
    </row>
    <row r="513" spans="1:16" x14ac:dyDescent="0.35">
      <c r="A513" s="2" t="s">
        <v>3379</v>
      </c>
      <c r="B513" s="4">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10">
        <f>INDEX(products!$A$1:$G$49,MATCH(orders!$D513,products!$A$1:$A$49,0),MATCH(orders!L$1,products!$A$1:$G$1,0))</f>
        <v>3.375</v>
      </c>
      <c r="M513" s="10">
        <f t="shared" si="21"/>
        <v>13.5</v>
      </c>
      <c r="N513" t="str">
        <f t="shared" si="22"/>
        <v>Arabica</v>
      </c>
      <c r="O513" t="str">
        <f t="shared" si="23"/>
        <v>Medium</v>
      </c>
      <c r="P513" t="str">
        <f>_xlfn.XLOOKUP(Order[[#This Row],[Customer ID]],customers!$A$1:$A$1001,customers!$I$1:$I$1001,,0)</f>
        <v>Yes</v>
      </c>
    </row>
    <row r="514" spans="1:16" x14ac:dyDescent="0.35">
      <c r="A514" s="2" t="s">
        <v>3385</v>
      </c>
      <c r="B514" s="4">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10">
        <f>INDEX(products!$A$1:$G$49,MATCH(orders!$D514,products!$A$1:$A$49,0),MATCH(orders!L$1,products!$A$1:$G$1,0))</f>
        <v>15.85</v>
      </c>
      <c r="M514" s="10">
        <f t="shared" si="21"/>
        <v>47.55</v>
      </c>
      <c r="N514" t="str">
        <f t="shared" si="22"/>
        <v>Liberica</v>
      </c>
      <c r="O514" t="str">
        <f t="shared" si="23"/>
        <v>Light</v>
      </c>
      <c r="P514" t="str">
        <f>_xlfn.XLOOKUP(Order[[#This Row],[Customer ID]],customers!$A$1:$A$1001,customers!$I$1:$I$1001,,0)</f>
        <v>No</v>
      </c>
    </row>
    <row r="515" spans="1:16" x14ac:dyDescent="0.35">
      <c r="A515" s="2" t="s">
        <v>3391</v>
      </c>
      <c r="B515" s="4">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10">
        <f>INDEX(products!$A$1:$G$49,MATCH(orders!$D515,products!$A$1:$A$49,0),MATCH(orders!L$1,products!$A$1:$G$1,0))</f>
        <v>15.85</v>
      </c>
      <c r="M515" s="10">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_xlfn.XLOOKUP(Order[[#This Row],[Customer ID]],customers!$A$1:$A$1001,customers!$I$1:$I$1001,,0)</f>
        <v>No</v>
      </c>
    </row>
    <row r="516" spans="1:16" x14ac:dyDescent="0.35">
      <c r="A516" s="2" t="s">
        <v>3396</v>
      </c>
      <c r="B516" s="4">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10">
        <f>INDEX(products!$A$1:$G$49,MATCH(orders!$D516,products!$A$1:$A$49,0),MATCH(orders!L$1,products!$A$1:$G$1,0))</f>
        <v>4.3650000000000002</v>
      </c>
      <c r="M516" s="10">
        <f t="shared" si="24"/>
        <v>26.19</v>
      </c>
      <c r="N516" t="str">
        <f t="shared" si="25"/>
        <v>Liberica</v>
      </c>
      <c r="O516" t="str">
        <f t="shared" si="26"/>
        <v>Medium</v>
      </c>
      <c r="P516" t="str">
        <f>_xlfn.XLOOKUP(Order[[#This Row],[Customer ID]],customers!$A$1:$A$1001,customers!$I$1:$I$1001,,0)</f>
        <v>Yes</v>
      </c>
    </row>
    <row r="517" spans="1:16" x14ac:dyDescent="0.35">
      <c r="A517" s="2" t="s">
        <v>3402</v>
      </c>
      <c r="B517" s="4">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10">
        <f>INDEX(products!$A$1:$G$49,MATCH(orders!$D517,products!$A$1:$A$49,0),MATCH(orders!L$1,products!$A$1:$G$1,0))</f>
        <v>7.169999999999999</v>
      </c>
      <c r="M517" s="10">
        <f t="shared" si="24"/>
        <v>21.509999999999998</v>
      </c>
      <c r="N517" t="str">
        <f t="shared" si="25"/>
        <v>Robusta</v>
      </c>
      <c r="O517" t="str">
        <f t="shared" si="26"/>
        <v>Light</v>
      </c>
      <c r="P517" t="str">
        <f>_xlfn.XLOOKUP(Order[[#This Row],[Customer ID]],customers!$A$1:$A$1001,customers!$I$1:$I$1001,,0)</f>
        <v>No</v>
      </c>
    </row>
    <row r="518" spans="1:16" x14ac:dyDescent="0.35">
      <c r="A518" s="2" t="s">
        <v>3408</v>
      </c>
      <c r="B518" s="4">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10">
        <f>INDEX(products!$A$1:$G$49,MATCH(orders!$D518,products!$A$1:$A$49,0),MATCH(orders!L$1,products!$A$1:$G$1,0))</f>
        <v>20.584999999999997</v>
      </c>
      <c r="M518" s="10">
        <f t="shared" si="24"/>
        <v>102.92499999999998</v>
      </c>
      <c r="N518" t="str">
        <f t="shared" si="25"/>
        <v>Robusta</v>
      </c>
      <c r="O518" t="str">
        <f t="shared" si="26"/>
        <v>Dark</v>
      </c>
      <c r="P518" t="str">
        <f>_xlfn.XLOOKUP(Order[[#This Row],[Customer ID]],customers!$A$1:$A$1001,customers!$I$1:$I$1001,,0)</f>
        <v>Yes</v>
      </c>
    </row>
    <row r="519" spans="1:16" x14ac:dyDescent="0.35">
      <c r="A519" s="2" t="s">
        <v>3413</v>
      </c>
      <c r="B519" s="4">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10">
        <f>INDEX(products!$A$1:$G$49,MATCH(orders!$D519,products!$A$1:$A$49,0),MATCH(orders!L$1,products!$A$1:$G$1,0))</f>
        <v>3.8849999999999998</v>
      </c>
      <c r="M519" s="10">
        <f t="shared" si="24"/>
        <v>7.77</v>
      </c>
      <c r="N519" t="str">
        <f t="shared" si="25"/>
        <v>Liberica</v>
      </c>
      <c r="O519" t="str">
        <f t="shared" si="26"/>
        <v>Dark</v>
      </c>
      <c r="P519" t="str">
        <f>_xlfn.XLOOKUP(Order[[#This Row],[Customer ID]],customers!$A$1:$A$1001,customers!$I$1:$I$1001,,0)</f>
        <v>No</v>
      </c>
    </row>
    <row r="520" spans="1:16" x14ac:dyDescent="0.35">
      <c r="A520" s="2" t="s">
        <v>3418</v>
      </c>
      <c r="B520" s="4">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10">
        <f>INDEX(products!$A$1:$G$49,MATCH(orders!$D520,products!$A$1:$A$49,0),MATCH(orders!L$1,products!$A$1:$G$1,0))</f>
        <v>27.945</v>
      </c>
      <c r="M520" s="10">
        <f t="shared" si="24"/>
        <v>139.72499999999999</v>
      </c>
      <c r="N520" t="str">
        <f t="shared" si="25"/>
        <v>Excelsa</v>
      </c>
      <c r="O520" t="str">
        <f t="shared" si="26"/>
        <v>Dark</v>
      </c>
      <c r="P520" t="str">
        <f>_xlfn.XLOOKUP(Order[[#This Row],[Customer ID]],customers!$A$1:$A$1001,customers!$I$1:$I$1001,,0)</f>
        <v>No</v>
      </c>
    </row>
    <row r="521" spans="1:16" x14ac:dyDescent="0.35">
      <c r="A521" s="2" t="s">
        <v>3424</v>
      </c>
      <c r="B521" s="4">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10">
        <f>INDEX(products!$A$1:$G$49,MATCH(orders!$D521,products!$A$1:$A$49,0),MATCH(orders!L$1,products!$A$1:$G$1,0))</f>
        <v>5.97</v>
      </c>
      <c r="M521" s="10">
        <f t="shared" si="24"/>
        <v>11.94</v>
      </c>
      <c r="N521" t="str">
        <f t="shared" si="25"/>
        <v>Arabica</v>
      </c>
      <c r="O521" t="str">
        <f t="shared" si="26"/>
        <v>Dark</v>
      </c>
      <c r="P521" t="str">
        <f>_xlfn.XLOOKUP(Order[[#This Row],[Customer ID]],customers!$A$1:$A$1001,customers!$I$1:$I$1001,,0)</f>
        <v>Yes</v>
      </c>
    </row>
    <row r="522" spans="1:16" x14ac:dyDescent="0.35">
      <c r="A522" s="2" t="s">
        <v>3430</v>
      </c>
      <c r="B522" s="4">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10">
        <f>INDEX(products!$A$1:$G$49,MATCH(orders!$D522,products!$A$1:$A$49,0),MATCH(orders!L$1,products!$A$1:$G$1,0))</f>
        <v>3.8849999999999998</v>
      </c>
      <c r="M522" s="10">
        <f t="shared" si="24"/>
        <v>3.8849999999999998</v>
      </c>
      <c r="N522" t="str">
        <f t="shared" si="25"/>
        <v>Liberica</v>
      </c>
      <c r="O522" t="str">
        <f t="shared" si="26"/>
        <v>Dark</v>
      </c>
      <c r="P522" t="str">
        <f>_xlfn.XLOOKUP(Order[[#This Row],[Customer ID]],customers!$A$1:$A$1001,customers!$I$1:$I$1001,,0)</f>
        <v>No</v>
      </c>
    </row>
    <row r="523" spans="1:16" x14ac:dyDescent="0.35">
      <c r="A523" s="2" t="s">
        <v>3430</v>
      </c>
      <c r="B523" s="4">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10">
        <f>INDEX(products!$A$1:$G$49,MATCH(orders!$D523,products!$A$1:$A$49,0),MATCH(orders!L$1,products!$A$1:$G$1,0))</f>
        <v>9.9499999999999993</v>
      </c>
      <c r="M523" s="10">
        <f t="shared" si="24"/>
        <v>39.799999999999997</v>
      </c>
      <c r="N523" t="str">
        <f t="shared" si="25"/>
        <v>Robusta</v>
      </c>
      <c r="O523" t="str">
        <f t="shared" si="26"/>
        <v>Medium</v>
      </c>
      <c r="P523" t="str">
        <f>_xlfn.XLOOKUP(Order[[#This Row],[Customer ID]],customers!$A$1:$A$1001,customers!$I$1:$I$1001,,0)</f>
        <v>No</v>
      </c>
    </row>
    <row r="524" spans="1:16" x14ac:dyDescent="0.35">
      <c r="A524" s="2" t="s">
        <v>3441</v>
      </c>
      <c r="B524" s="4">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10">
        <f>INDEX(products!$A$1:$G$49,MATCH(orders!$D524,products!$A$1:$A$49,0),MATCH(orders!L$1,products!$A$1:$G$1,0))</f>
        <v>5.97</v>
      </c>
      <c r="M524" s="10">
        <f t="shared" si="24"/>
        <v>29.849999999999998</v>
      </c>
      <c r="N524" t="str">
        <f t="shared" si="25"/>
        <v>Robusta</v>
      </c>
      <c r="O524" t="str">
        <f t="shared" si="26"/>
        <v>Medium</v>
      </c>
      <c r="P524" t="str">
        <f>_xlfn.XLOOKUP(Order[[#This Row],[Customer ID]],customers!$A$1:$A$1001,customers!$I$1:$I$1001,,0)</f>
        <v>No</v>
      </c>
    </row>
    <row r="525" spans="1:16" x14ac:dyDescent="0.35">
      <c r="A525" s="2" t="s">
        <v>3447</v>
      </c>
      <c r="B525" s="4">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10">
        <f>INDEX(products!$A$1:$G$49,MATCH(orders!$D525,products!$A$1:$A$49,0),MATCH(orders!L$1,products!$A$1:$G$1,0))</f>
        <v>29.784999999999997</v>
      </c>
      <c r="M525" s="10">
        <f t="shared" si="24"/>
        <v>29.784999999999997</v>
      </c>
      <c r="N525" t="str">
        <f t="shared" si="25"/>
        <v>Liberica</v>
      </c>
      <c r="O525" t="str">
        <f t="shared" si="26"/>
        <v>Dark</v>
      </c>
      <c r="P525" t="str">
        <f>_xlfn.XLOOKUP(Order[[#This Row],[Customer ID]],customers!$A$1:$A$1001,customers!$I$1:$I$1001,,0)</f>
        <v>No</v>
      </c>
    </row>
    <row r="526" spans="1:16" x14ac:dyDescent="0.35">
      <c r="A526" s="2" t="s">
        <v>3453</v>
      </c>
      <c r="B526" s="4">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10">
        <f>INDEX(products!$A$1:$G$49,MATCH(orders!$D526,products!$A$1:$A$49,0),MATCH(orders!L$1,products!$A$1:$G$1,0))</f>
        <v>36.454999999999998</v>
      </c>
      <c r="M526" s="10">
        <f t="shared" si="24"/>
        <v>72.91</v>
      </c>
      <c r="N526" t="str">
        <f t="shared" si="25"/>
        <v>Liberica</v>
      </c>
      <c r="O526" t="str">
        <f t="shared" si="26"/>
        <v>Light</v>
      </c>
      <c r="P526" t="str">
        <f>_xlfn.XLOOKUP(Order[[#This Row],[Customer ID]],customers!$A$1:$A$1001,customers!$I$1:$I$1001,,0)</f>
        <v>No</v>
      </c>
    </row>
    <row r="527" spans="1:16" x14ac:dyDescent="0.35">
      <c r="A527" s="2" t="s">
        <v>3458</v>
      </c>
      <c r="B527" s="4">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10">
        <f>INDEX(products!$A$1:$G$49,MATCH(orders!$D527,products!$A$1:$A$49,0),MATCH(orders!L$1,products!$A$1:$G$1,0))</f>
        <v>2.6849999999999996</v>
      </c>
      <c r="M527" s="10">
        <f t="shared" si="24"/>
        <v>13.424999999999997</v>
      </c>
      <c r="N527" t="str">
        <f t="shared" si="25"/>
        <v>Robusta</v>
      </c>
      <c r="O527" t="str">
        <f t="shared" si="26"/>
        <v>Dark</v>
      </c>
      <c r="P527" t="str">
        <f>_xlfn.XLOOKUP(Order[[#This Row],[Customer ID]],customers!$A$1:$A$1001,customers!$I$1:$I$1001,,0)</f>
        <v>Yes</v>
      </c>
    </row>
    <row r="528" spans="1:16" x14ac:dyDescent="0.35">
      <c r="A528" s="2" t="s">
        <v>3463</v>
      </c>
      <c r="B528" s="4">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10">
        <f>INDEX(products!$A$1:$G$49,MATCH(orders!$D528,products!$A$1:$A$49,0),MATCH(orders!L$1,products!$A$1:$G$1,0))</f>
        <v>31.624999999999996</v>
      </c>
      <c r="M528" s="10">
        <f t="shared" si="24"/>
        <v>126.49999999999999</v>
      </c>
      <c r="N528" t="str">
        <f t="shared" si="25"/>
        <v>Excelsa</v>
      </c>
      <c r="O528" t="str">
        <f t="shared" si="26"/>
        <v>Medium</v>
      </c>
      <c r="P528" t="str">
        <f>_xlfn.XLOOKUP(Order[[#This Row],[Customer ID]],customers!$A$1:$A$1001,customers!$I$1:$I$1001,,0)</f>
        <v>Yes</v>
      </c>
    </row>
    <row r="529" spans="1:16" x14ac:dyDescent="0.35">
      <c r="A529" s="2" t="s">
        <v>3469</v>
      </c>
      <c r="B529" s="4">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10">
        <f>INDEX(products!$A$1:$G$49,MATCH(orders!$D529,products!$A$1:$A$49,0),MATCH(orders!L$1,products!$A$1:$G$1,0))</f>
        <v>8.25</v>
      </c>
      <c r="M529" s="10">
        <f t="shared" si="24"/>
        <v>41.25</v>
      </c>
      <c r="N529" t="str">
        <f t="shared" si="25"/>
        <v>Excelsa</v>
      </c>
      <c r="O529" t="str">
        <f t="shared" si="26"/>
        <v>Medium</v>
      </c>
      <c r="P529" t="str">
        <f>_xlfn.XLOOKUP(Order[[#This Row],[Customer ID]],customers!$A$1:$A$1001,customers!$I$1:$I$1001,,0)</f>
        <v>No</v>
      </c>
    </row>
    <row r="530" spans="1:16" x14ac:dyDescent="0.35">
      <c r="A530" s="2" t="s">
        <v>3475</v>
      </c>
      <c r="B530" s="4">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10">
        <f>INDEX(products!$A$1:$G$49,MATCH(orders!$D530,products!$A$1:$A$49,0),MATCH(orders!L$1,products!$A$1:$G$1,0))</f>
        <v>8.91</v>
      </c>
      <c r="M530" s="10">
        <f t="shared" si="24"/>
        <v>53.46</v>
      </c>
      <c r="N530" t="str">
        <f t="shared" si="25"/>
        <v>Excelsa</v>
      </c>
      <c r="O530" t="str">
        <f t="shared" si="26"/>
        <v>Light</v>
      </c>
      <c r="P530" t="str">
        <f>_xlfn.XLOOKUP(Order[[#This Row],[Customer ID]],customers!$A$1:$A$1001,customers!$I$1:$I$1001,,0)</f>
        <v>No</v>
      </c>
    </row>
    <row r="531" spans="1:16" x14ac:dyDescent="0.35">
      <c r="A531" s="2" t="s">
        <v>3481</v>
      </c>
      <c r="B531" s="4">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10">
        <f>INDEX(products!$A$1:$G$49,MATCH(orders!$D531,products!$A$1:$A$49,0),MATCH(orders!L$1,products!$A$1:$G$1,0))</f>
        <v>9.9499999999999993</v>
      </c>
      <c r="M531" s="10">
        <f t="shared" si="24"/>
        <v>59.699999999999996</v>
      </c>
      <c r="N531" t="str">
        <f t="shared" si="25"/>
        <v>Robusta</v>
      </c>
      <c r="O531" t="str">
        <f t="shared" si="26"/>
        <v>Medium</v>
      </c>
      <c r="P531" t="str">
        <f>_xlfn.XLOOKUP(Order[[#This Row],[Customer ID]],customers!$A$1:$A$1001,customers!$I$1:$I$1001,,0)</f>
        <v>No</v>
      </c>
    </row>
    <row r="532" spans="1:16" x14ac:dyDescent="0.35">
      <c r="A532" s="2" t="s">
        <v>3487</v>
      </c>
      <c r="B532" s="4">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10">
        <f>INDEX(products!$A$1:$G$49,MATCH(orders!$D532,products!$A$1:$A$49,0),MATCH(orders!L$1,products!$A$1:$G$1,0))</f>
        <v>9.9499999999999993</v>
      </c>
      <c r="M532" s="10">
        <f t="shared" si="24"/>
        <v>59.699999999999996</v>
      </c>
      <c r="N532" t="str">
        <f t="shared" si="25"/>
        <v>Robusta</v>
      </c>
      <c r="O532" t="str">
        <f t="shared" si="26"/>
        <v>Medium</v>
      </c>
      <c r="P532" t="str">
        <f>_xlfn.XLOOKUP(Order[[#This Row],[Customer ID]],customers!$A$1:$A$1001,customers!$I$1:$I$1001,,0)</f>
        <v>No</v>
      </c>
    </row>
    <row r="533" spans="1:16" x14ac:dyDescent="0.35">
      <c r="A533" s="2" t="s">
        <v>3493</v>
      </c>
      <c r="B533" s="4">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10">
        <f>INDEX(products!$A$1:$G$49,MATCH(orders!$D533,products!$A$1:$A$49,0),MATCH(orders!L$1,products!$A$1:$G$1,0))</f>
        <v>8.9499999999999993</v>
      </c>
      <c r="M533" s="10">
        <f t="shared" si="24"/>
        <v>44.75</v>
      </c>
      <c r="N533" t="str">
        <f t="shared" si="25"/>
        <v>Robusta</v>
      </c>
      <c r="O533" t="str">
        <f t="shared" si="26"/>
        <v>Dark</v>
      </c>
      <c r="P533" t="str">
        <f>_xlfn.XLOOKUP(Order[[#This Row],[Customer ID]],customers!$A$1:$A$1001,customers!$I$1:$I$1001,,0)</f>
        <v>No</v>
      </c>
    </row>
    <row r="534" spans="1:16" x14ac:dyDescent="0.35">
      <c r="A534" s="2" t="s">
        <v>3499</v>
      </c>
      <c r="B534" s="4">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10">
        <f>INDEX(products!$A$1:$G$49,MATCH(orders!$D534,products!$A$1:$A$49,0),MATCH(orders!L$1,products!$A$1:$G$1,0))</f>
        <v>8.25</v>
      </c>
      <c r="M534" s="10">
        <f t="shared" si="24"/>
        <v>16.5</v>
      </c>
      <c r="N534" t="str">
        <f t="shared" si="25"/>
        <v>Excelsa</v>
      </c>
      <c r="O534" t="str">
        <f t="shared" si="26"/>
        <v>Medium</v>
      </c>
      <c r="P534" t="str">
        <f>_xlfn.XLOOKUP(Order[[#This Row],[Customer ID]],customers!$A$1:$A$1001,customers!$I$1:$I$1001,,0)</f>
        <v>Yes</v>
      </c>
    </row>
    <row r="535" spans="1:16" x14ac:dyDescent="0.35">
      <c r="A535" s="2" t="s">
        <v>3505</v>
      </c>
      <c r="B535" s="4">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10">
        <f>INDEX(products!$A$1:$G$49,MATCH(orders!$D535,products!$A$1:$A$49,0),MATCH(orders!L$1,products!$A$1:$G$1,0))</f>
        <v>5.3699999999999992</v>
      </c>
      <c r="M535" s="10">
        <f t="shared" si="24"/>
        <v>21.479999999999997</v>
      </c>
      <c r="N535" t="str">
        <f t="shared" si="25"/>
        <v>Robusta</v>
      </c>
      <c r="O535" t="str">
        <f t="shared" si="26"/>
        <v>Dark</v>
      </c>
      <c r="P535" t="str">
        <f>_xlfn.XLOOKUP(Order[[#This Row],[Customer ID]],customers!$A$1:$A$1001,customers!$I$1:$I$1001,,0)</f>
        <v>No</v>
      </c>
    </row>
    <row r="536" spans="1:16" x14ac:dyDescent="0.35">
      <c r="A536" s="2" t="s">
        <v>3510</v>
      </c>
      <c r="B536" s="4">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10">
        <f>INDEX(products!$A$1:$G$49,MATCH(orders!$D536,products!$A$1:$A$49,0),MATCH(orders!L$1,products!$A$1:$G$1,0))</f>
        <v>22.884999999999998</v>
      </c>
      <c r="M536" s="10">
        <f t="shared" si="24"/>
        <v>45.769999999999996</v>
      </c>
      <c r="N536" t="str">
        <f t="shared" si="25"/>
        <v>Robusta</v>
      </c>
      <c r="O536" t="str">
        <f t="shared" si="26"/>
        <v>Medium</v>
      </c>
      <c r="P536" t="str">
        <f>_xlfn.XLOOKUP(Order[[#This Row],[Customer ID]],customers!$A$1:$A$1001,customers!$I$1:$I$1001,,0)</f>
        <v>Yes</v>
      </c>
    </row>
    <row r="537" spans="1:16" x14ac:dyDescent="0.35">
      <c r="A537" s="2" t="s">
        <v>3516</v>
      </c>
      <c r="B537" s="4">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10">
        <f>INDEX(products!$A$1:$G$49,MATCH(orders!$D537,products!$A$1:$A$49,0),MATCH(orders!L$1,products!$A$1:$G$1,0))</f>
        <v>4.7549999999999999</v>
      </c>
      <c r="M537" s="10">
        <f t="shared" si="24"/>
        <v>9.51</v>
      </c>
      <c r="N537" t="str">
        <f t="shared" si="25"/>
        <v>Liberica</v>
      </c>
      <c r="O537" t="str">
        <f t="shared" si="26"/>
        <v>Light</v>
      </c>
      <c r="P537" t="str">
        <f>_xlfn.XLOOKUP(Order[[#This Row],[Customer ID]],customers!$A$1:$A$1001,customers!$I$1:$I$1001,,0)</f>
        <v>No</v>
      </c>
    </row>
    <row r="538" spans="1:16" x14ac:dyDescent="0.35">
      <c r="A538" s="2" t="s">
        <v>3521</v>
      </c>
      <c r="B538" s="4">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10">
        <f>INDEX(products!$A$1:$G$49,MATCH(orders!$D538,products!$A$1:$A$49,0),MATCH(orders!L$1,products!$A$1:$G$1,0))</f>
        <v>2.6849999999999996</v>
      </c>
      <c r="M538" s="10">
        <f t="shared" si="24"/>
        <v>8.0549999999999997</v>
      </c>
      <c r="N538" t="str">
        <f t="shared" si="25"/>
        <v>Robusta</v>
      </c>
      <c r="O538" t="str">
        <f t="shared" si="26"/>
        <v>Dark</v>
      </c>
      <c r="P538" t="str">
        <f>_xlfn.XLOOKUP(Order[[#This Row],[Customer ID]],customers!$A$1:$A$1001,customers!$I$1:$I$1001,,0)</f>
        <v>Yes</v>
      </c>
    </row>
    <row r="539" spans="1:16" x14ac:dyDescent="0.35">
      <c r="A539" s="2" t="s">
        <v>3527</v>
      </c>
      <c r="B539" s="4">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10">
        <f>INDEX(products!$A$1:$G$49,MATCH(orders!$D539,products!$A$1:$A$49,0),MATCH(orders!L$1,products!$A$1:$G$1,0))</f>
        <v>27.945</v>
      </c>
      <c r="M539" s="10">
        <f t="shared" si="24"/>
        <v>111.78</v>
      </c>
      <c r="N539" t="str">
        <f t="shared" si="25"/>
        <v>Excelsa</v>
      </c>
      <c r="O539" t="str">
        <f t="shared" si="26"/>
        <v>Dark</v>
      </c>
      <c r="P539" t="str">
        <f>_xlfn.XLOOKUP(Order[[#This Row],[Customer ID]],customers!$A$1:$A$1001,customers!$I$1:$I$1001,,0)</f>
        <v>Yes</v>
      </c>
    </row>
    <row r="540" spans="1:16" x14ac:dyDescent="0.35">
      <c r="A540" s="2" t="s">
        <v>3532</v>
      </c>
      <c r="B540" s="4">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10">
        <f>INDEX(products!$A$1:$G$49,MATCH(orders!$D540,products!$A$1:$A$49,0),MATCH(orders!L$1,products!$A$1:$G$1,0))</f>
        <v>2.6849999999999996</v>
      </c>
      <c r="M540" s="10">
        <f t="shared" si="24"/>
        <v>10.739999999999998</v>
      </c>
      <c r="N540" t="str">
        <f t="shared" si="25"/>
        <v>Robusta</v>
      </c>
      <c r="O540" t="str">
        <f t="shared" si="26"/>
        <v>Dark</v>
      </c>
      <c r="P540" t="str">
        <f>_xlfn.XLOOKUP(Order[[#This Row],[Customer ID]],customers!$A$1:$A$1001,customers!$I$1:$I$1001,,0)</f>
        <v>Yes</v>
      </c>
    </row>
    <row r="541" spans="1:16" x14ac:dyDescent="0.35">
      <c r="A541" s="2" t="s">
        <v>3537</v>
      </c>
      <c r="B541" s="4">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10">
        <f>INDEX(products!$A$1:$G$49,MATCH(orders!$D541,products!$A$1:$A$49,0),MATCH(orders!L$1,products!$A$1:$G$1,0))</f>
        <v>5.3699999999999992</v>
      </c>
      <c r="M541" s="10">
        <f t="shared" si="24"/>
        <v>26.849999999999994</v>
      </c>
      <c r="N541" t="str">
        <f t="shared" si="25"/>
        <v>Robusta</v>
      </c>
      <c r="O541" t="str">
        <f t="shared" si="26"/>
        <v>Dark</v>
      </c>
      <c r="P541" t="str">
        <f>_xlfn.XLOOKUP(Order[[#This Row],[Customer ID]],customers!$A$1:$A$1001,customers!$I$1:$I$1001,,0)</f>
        <v>No</v>
      </c>
    </row>
    <row r="542" spans="1:16" x14ac:dyDescent="0.35">
      <c r="A542" s="2" t="s">
        <v>3542</v>
      </c>
      <c r="B542" s="4">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10">
        <f>INDEX(products!$A$1:$G$49,MATCH(orders!$D542,products!$A$1:$A$49,0),MATCH(orders!L$1,products!$A$1:$G$1,0))</f>
        <v>15.85</v>
      </c>
      <c r="M542" s="10">
        <f t="shared" si="24"/>
        <v>63.4</v>
      </c>
      <c r="N542" t="str">
        <f t="shared" si="25"/>
        <v>Liberica</v>
      </c>
      <c r="O542" t="str">
        <f t="shared" si="26"/>
        <v>Light</v>
      </c>
      <c r="P542" t="str">
        <f>_xlfn.XLOOKUP(Order[[#This Row],[Customer ID]],customers!$A$1:$A$1001,customers!$I$1:$I$1001,,0)</f>
        <v>Yes</v>
      </c>
    </row>
    <row r="543" spans="1:16" x14ac:dyDescent="0.35">
      <c r="A543" s="2" t="s">
        <v>3548</v>
      </c>
      <c r="B543" s="4">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10">
        <f>INDEX(products!$A$1:$G$49,MATCH(orders!$D543,products!$A$1:$A$49,0),MATCH(orders!L$1,products!$A$1:$G$1,0))</f>
        <v>22.884999999999998</v>
      </c>
      <c r="M543" s="10">
        <f t="shared" si="24"/>
        <v>22.884999999999998</v>
      </c>
      <c r="N543" t="str">
        <f t="shared" si="25"/>
        <v>Arabica</v>
      </c>
      <c r="O543" t="str">
        <f t="shared" si="26"/>
        <v>Dark</v>
      </c>
      <c r="P543" t="str">
        <f>_xlfn.XLOOKUP(Order[[#This Row],[Customer ID]],customers!$A$1:$A$1001,customers!$I$1:$I$1001,,0)</f>
        <v>Yes</v>
      </c>
    </row>
    <row r="544" spans="1:16" x14ac:dyDescent="0.35">
      <c r="A544" s="2" t="s">
        <v>3553</v>
      </c>
      <c r="B544" s="4">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10">
        <f>INDEX(products!$A$1:$G$49,MATCH(orders!$D544,products!$A$1:$A$49,0),MATCH(orders!L$1,products!$A$1:$G$1,0))</f>
        <v>25.874999999999996</v>
      </c>
      <c r="M544" s="10">
        <f t="shared" si="24"/>
        <v>103.49999999999999</v>
      </c>
      <c r="N544" t="str">
        <f t="shared" si="25"/>
        <v>Arabica</v>
      </c>
      <c r="O544" t="str">
        <f t="shared" si="26"/>
        <v>Medium</v>
      </c>
      <c r="P544" t="str">
        <f>_xlfn.XLOOKUP(Order[[#This Row],[Customer ID]],customers!$A$1:$A$1001,customers!$I$1:$I$1001,,0)</f>
        <v>No</v>
      </c>
    </row>
    <row r="545" spans="1:16" x14ac:dyDescent="0.35">
      <c r="A545" s="2" t="s">
        <v>3559</v>
      </c>
      <c r="B545" s="4">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10">
        <f>INDEX(products!$A$1:$G$49,MATCH(orders!$D545,products!$A$1:$A$49,0),MATCH(orders!L$1,products!$A$1:$G$1,0))</f>
        <v>27.484999999999996</v>
      </c>
      <c r="M545" s="10">
        <f t="shared" si="24"/>
        <v>54.969999999999992</v>
      </c>
      <c r="N545" t="str">
        <f t="shared" si="25"/>
        <v>Robusta</v>
      </c>
      <c r="O545" t="str">
        <f t="shared" si="26"/>
        <v>Light</v>
      </c>
      <c r="P545" t="str">
        <f>_xlfn.XLOOKUP(Order[[#This Row],[Customer ID]],customers!$A$1:$A$1001,customers!$I$1:$I$1001,,0)</f>
        <v>No</v>
      </c>
    </row>
    <row r="546" spans="1:16" x14ac:dyDescent="0.35">
      <c r="A546" s="2" t="s">
        <v>3565</v>
      </c>
      <c r="B546" s="4">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10">
        <f>INDEX(products!$A$1:$G$49,MATCH(orders!$D546,products!$A$1:$A$49,0),MATCH(orders!L$1,products!$A$1:$G$1,0))</f>
        <v>7.77</v>
      </c>
      <c r="M546" s="10">
        <f t="shared" si="24"/>
        <v>15.54</v>
      </c>
      <c r="N546" t="str">
        <f t="shared" si="25"/>
        <v>Arabica</v>
      </c>
      <c r="O546" t="str">
        <f t="shared" si="26"/>
        <v>Light</v>
      </c>
      <c r="P546" t="str">
        <f>_xlfn.XLOOKUP(Order[[#This Row],[Customer ID]],customers!$A$1:$A$1001,customers!$I$1:$I$1001,,0)</f>
        <v>No</v>
      </c>
    </row>
    <row r="547" spans="1:16" x14ac:dyDescent="0.35">
      <c r="A547" s="2" t="s">
        <v>3571</v>
      </c>
      <c r="B547" s="4">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10">
        <f>INDEX(products!$A$1:$G$49,MATCH(orders!$D547,products!$A$1:$A$49,0),MATCH(orders!L$1,products!$A$1:$G$1,0))</f>
        <v>3.8849999999999998</v>
      </c>
      <c r="M547" s="10">
        <f t="shared" si="24"/>
        <v>15.54</v>
      </c>
      <c r="N547" t="str">
        <f t="shared" si="25"/>
        <v>Liberica</v>
      </c>
      <c r="O547" t="str">
        <f t="shared" si="26"/>
        <v>Dark</v>
      </c>
      <c r="P547" t="str">
        <f>_xlfn.XLOOKUP(Order[[#This Row],[Customer ID]],customers!$A$1:$A$1001,customers!$I$1:$I$1001,,0)</f>
        <v>No</v>
      </c>
    </row>
    <row r="548" spans="1:16" x14ac:dyDescent="0.35">
      <c r="A548" s="2" t="s">
        <v>3577</v>
      </c>
      <c r="B548" s="4">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10">
        <f>INDEX(products!$A$1:$G$49,MATCH(orders!$D548,products!$A$1:$A$49,0),MATCH(orders!L$1,products!$A$1:$G$1,0))</f>
        <v>27.945</v>
      </c>
      <c r="M548" s="10">
        <f t="shared" si="24"/>
        <v>83.835000000000008</v>
      </c>
      <c r="N548" t="str">
        <f t="shared" si="25"/>
        <v>Excelsa</v>
      </c>
      <c r="O548" t="str">
        <f t="shared" si="26"/>
        <v>Dark</v>
      </c>
      <c r="P548" t="str">
        <f>_xlfn.XLOOKUP(Order[[#This Row],[Customer ID]],customers!$A$1:$A$1001,customers!$I$1:$I$1001,,0)</f>
        <v>No</v>
      </c>
    </row>
    <row r="549" spans="1:16" x14ac:dyDescent="0.35">
      <c r="A549" s="2" t="s">
        <v>3582</v>
      </c>
      <c r="B549" s="4">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10">
        <f>INDEX(products!$A$1:$G$49,MATCH(orders!$D549,products!$A$1:$A$49,0),MATCH(orders!L$1,products!$A$1:$G$1,0))</f>
        <v>3.5849999999999995</v>
      </c>
      <c r="M549" s="10">
        <f t="shared" si="24"/>
        <v>10.754999999999999</v>
      </c>
      <c r="N549" t="str">
        <f t="shared" si="25"/>
        <v>Robusta</v>
      </c>
      <c r="O549" t="str">
        <f t="shared" si="26"/>
        <v>Light</v>
      </c>
      <c r="P549" t="str">
        <f>_xlfn.XLOOKUP(Order[[#This Row],[Customer ID]],customers!$A$1:$A$1001,customers!$I$1:$I$1001,,0)</f>
        <v>Yes</v>
      </c>
    </row>
    <row r="550" spans="1:16" x14ac:dyDescent="0.35">
      <c r="A550" s="2" t="s">
        <v>3587</v>
      </c>
      <c r="B550" s="4">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10">
        <f>INDEX(products!$A$1:$G$49,MATCH(orders!$D550,products!$A$1:$A$49,0),MATCH(orders!L$1,products!$A$1:$G$1,0))</f>
        <v>4.4550000000000001</v>
      </c>
      <c r="M550" s="10">
        <f t="shared" si="24"/>
        <v>13.365</v>
      </c>
      <c r="N550" t="str">
        <f t="shared" si="25"/>
        <v>Excelsa</v>
      </c>
      <c r="O550" t="str">
        <f t="shared" si="26"/>
        <v>Light</v>
      </c>
      <c r="P550" t="str">
        <f>_xlfn.XLOOKUP(Order[[#This Row],[Customer ID]],customers!$A$1:$A$1001,customers!$I$1:$I$1001,,0)</f>
        <v>Yes</v>
      </c>
    </row>
    <row r="551" spans="1:16" x14ac:dyDescent="0.35">
      <c r="A551" s="2" t="s">
        <v>3593</v>
      </c>
      <c r="B551" s="4">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10">
        <f>INDEX(products!$A$1:$G$49,MATCH(orders!$D551,products!$A$1:$A$49,0),MATCH(orders!L$1,products!$A$1:$G$1,0))</f>
        <v>4.4550000000000001</v>
      </c>
      <c r="M551" s="10">
        <f t="shared" si="24"/>
        <v>17.82</v>
      </c>
      <c r="N551" t="str">
        <f t="shared" si="25"/>
        <v>Excelsa</v>
      </c>
      <c r="O551" t="str">
        <f t="shared" si="26"/>
        <v>Light</v>
      </c>
      <c r="P551" t="str">
        <f>_xlfn.XLOOKUP(Order[[#This Row],[Customer ID]],customers!$A$1:$A$1001,customers!$I$1:$I$1001,,0)</f>
        <v>Yes</v>
      </c>
    </row>
    <row r="552" spans="1:16" x14ac:dyDescent="0.35">
      <c r="A552" s="2" t="s">
        <v>3599</v>
      </c>
      <c r="B552" s="4">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10">
        <f>INDEX(products!$A$1:$G$49,MATCH(orders!$D552,products!$A$1:$A$49,0),MATCH(orders!L$1,products!$A$1:$G$1,0))</f>
        <v>3.8849999999999998</v>
      </c>
      <c r="M552" s="10">
        <f t="shared" si="24"/>
        <v>23.31</v>
      </c>
      <c r="N552" t="str">
        <f t="shared" si="25"/>
        <v>Liberica</v>
      </c>
      <c r="O552" t="str">
        <f t="shared" si="26"/>
        <v>Dark</v>
      </c>
      <c r="P552" t="str">
        <f>_xlfn.XLOOKUP(Order[[#This Row],[Customer ID]],customers!$A$1:$A$1001,customers!$I$1:$I$1001,,0)</f>
        <v>Yes</v>
      </c>
    </row>
    <row r="553" spans="1:16" x14ac:dyDescent="0.35">
      <c r="A553" s="2" t="s">
        <v>3605</v>
      </c>
      <c r="B553" s="4">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10">
        <f>INDEX(products!$A$1:$G$49,MATCH(orders!$D553,products!$A$1:$A$49,0),MATCH(orders!L$1,products!$A$1:$G$1,0))</f>
        <v>3.645</v>
      </c>
      <c r="M553" s="10">
        <f t="shared" si="24"/>
        <v>7.29</v>
      </c>
      <c r="N553" t="str">
        <f t="shared" si="25"/>
        <v>Excelsa</v>
      </c>
      <c r="O553" t="str">
        <f t="shared" si="26"/>
        <v>Dark</v>
      </c>
      <c r="P553" t="str">
        <f>_xlfn.XLOOKUP(Order[[#This Row],[Customer ID]],customers!$A$1:$A$1001,customers!$I$1:$I$1001,,0)</f>
        <v>No</v>
      </c>
    </row>
    <row r="554" spans="1:16" x14ac:dyDescent="0.35">
      <c r="A554" s="2" t="s">
        <v>3611</v>
      </c>
      <c r="B554" s="4">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10">
        <f>INDEX(products!$A$1:$G$49,MATCH(orders!$D554,products!$A$1:$A$49,0),MATCH(orders!L$1,products!$A$1:$G$1,0))</f>
        <v>4.4550000000000001</v>
      </c>
      <c r="M554" s="10">
        <f t="shared" si="24"/>
        <v>17.82</v>
      </c>
      <c r="N554" t="str">
        <f t="shared" si="25"/>
        <v>Excelsa</v>
      </c>
      <c r="O554" t="str">
        <f t="shared" si="26"/>
        <v>Light</v>
      </c>
      <c r="P554" t="str">
        <f>_xlfn.XLOOKUP(Order[[#This Row],[Customer ID]],customers!$A$1:$A$1001,customers!$I$1:$I$1001,,0)</f>
        <v>Yes</v>
      </c>
    </row>
    <row r="555" spans="1:16" x14ac:dyDescent="0.35">
      <c r="A555" s="2" t="s">
        <v>3617</v>
      </c>
      <c r="B555" s="4">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10">
        <f>INDEX(products!$A$1:$G$49,MATCH(orders!$D555,products!$A$1:$A$49,0),MATCH(orders!L$1,products!$A$1:$G$1,0))</f>
        <v>13.75</v>
      </c>
      <c r="M555" s="10">
        <f t="shared" si="24"/>
        <v>68.75</v>
      </c>
      <c r="N555" t="str">
        <f t="shared" si="25"/>
        <v>Excelsa</v>
      </c>
      <c r="O555" t="str">
        <f t="shared" si="26"/>
        <v>Medium</v>
      </c>
      <c r="P555" t="str">
        <f>_xlfn.XLOOKUP(Order[[#This Row],[Customer ID]],customers!$A$1:$A$1001,customers!$I$1:$I$1001,,0)</f>
        <v>No</v>
      </c>
    </row>
    <row r="556" spans="1:16" x14ac:dyDescent="0.35">
      <c r="A556" s="2" t="s">
        <v>3622</v>
      </c>
      <c r="B556" s="4">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10">
        <f>INDEX(products!$A$1:$G$49,MATCH(orders!$D556,products!$A$1:$A$49,0),MATCH(orders!L$1,products!$A$1:$G$1,0))</f>
        <v>27.484999999999996</v>
      </c>
      <c r="M556" s="10">
        <f t="shared" si="24"/>
        <v>54.969999999999992</v>
      </c>
      <c r="N556" t="str">
        <f t="shared" si="25"/>
        <v>Robusta</v>
      </c>
      <c r="O556" t="str">
        <f t="shared" si="26"/>
        <v>Light</v>
      </c>
      <c r="P556" t="str">
        <f>_xlfn.XLOOKUP(Order[[#This Row],[Customer ID]],customers!$A$1:$A$1001,customers!$I$1:$I$1001,,0)</f>
        <v>Yes</v>
      </c>
    </row>
    <row r="557" spans="1:16" x14ac:dyDescent="0.35">
      <c r="A557" s="2" t="s">
        <v>3627</v>
      </c>
      <c r="B557" s="4">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10">
        <f>INDEX(products!$A$1:$G$49,MATCH(orders!$D557,products!$A$1:$A$49,0),MATCH(orders!L$1,products!$A$1:$G$1,0))</f>
        <v>13.75</v>
      </c>
      <c r="M557" s="10">
        <f t="shared" si="24"/>
        <v>82.5</v>
      </c>
      <c r="N557" t="str">
        <f t="shared" si="25"/>
        <v>Excelsa</v>
      </c>
      <c r="O557" t="str">
        <f t="shared" si="26"/>
        <v>Medium</v>
      </c>
      <c r="P557" t="str">
        <f>_xlfn.XLOOKUP(Order[[#This Row],[Customer ID]],customers!$A$1:$A$1001,customers!$I$1:$I$1001,,0)</f>
        <v>No</v>
      </c>
    </row>
    <row r="558" spans="1:16" x14ac:dyDescent="0.35">
      <c r="A558" s="2" t="s">
        <v>3633</v>
      </c>
      <c r="B558" s="4">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10">
        <f>INDEX(products!$A$1:$G$49,MATCH(orders!$D558,products!$A$1:$A$49,0),MATCH(orders!L$1,products!$A$1:$G$1,0))</f>
        <v>4.3650000000000002</v>
      </c>
      <c r="M558" s="10">
        <f t="shared" si="24"/>
        <v>8.73</v>
      </c>
      <c r="N558" t="str">
        <f t="shared" si="25"/>
        <v>Liberica</v>
      </c>
      <c r="O558" t="str">
        <f t="shared" si="26"/>
        <v>Medium</v>
      </c>
      <c r="P558" t="str">
        <f>_xlfn.XLOOKUP(Order[[#This Row],[Customer ID]],customers!$A$1:$A$1001,customers!$I$1:$I$1001,,0)</f>
        <v>Yes</v>
      </c>
    </row>
    <row r="559" spans="1:16" x14ac:dyDescent="0.35">
      <c r="A559" s="2" t="s">
        <v>3638</v>
      </c>
      <c r="B559" s="4">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10">
        <f>INDEX(products!$A$1:$G$49,MATCH(orders!$D559,products!$A$1:$A$49,0),MATCH(orders!L$1,products!$A$1:$G$1,0))</f>
        <v>14.85</v>
      </c>
      <c r="M559" s="10">
        <f t="shared" si="24"/>
        <v>59.4</v>
      </c>
      <c r="N559" t="str">
        <f t="shared" si="25"/>
        <v>Excelsa</v>
      </c>
      <c r="O559" t="str">
        <f t="shared" si="26"/>
        <v>Light</v>
      </c>
      <c r="P559" t="str">
        <f>_xlfn.XLOOKUP(Order[[#This Row],[Customer ID]],customers!$A$1:$A$1001,customers!$I$1:$I$1001,,0)</f>
        <v>Yes</v>
      </c>
    </row>
    <row r="560" spans="1:16" x14ac:dyDescent="0.35">
      <c r="A560" s="2" t="s">
        <v>3643</v>
      </c>
      <c r="B560" s="4">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10">
        <f>INDEX(products!$A$1:$G$49,MATCH(orders!$D560,products!$A$1:$A$49,0),MATCH(orders!L$1,products!$A$1:$G$1,0))</f>
        <v>3.8849999999999998</v>
      </c>
      <c r="M560" s="10">
        <f t="shared" si="24"/>
        <v>15.54</v>
      </c>
      <c r="N560" t="str">
        <f t="shared" si="25"/>
        <v>Liberica</v>
      </c>
      <c r="O560" t="str">
        <f t="shared" si="26"/>
        <v>Dark</v>
      </c>
      <c r="P560" t="str">
        <f>_xlfn.XLOOKUP(Order[[#This Row],[Customer ID]],customers!$A$1:$A$1001,customers!$I$1:$I$1001,,0)</f>
        <v>Yes</v>
      </c>
    </row>
    <row r="561" spans="1:16" x14ac:dyDescent="0.35">
      <c r="A561" s="2" t="s">
        <v>3648</v>
      </c>
      <c r="B561" s="4">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10">
        <f>INDEX(products!$A$1:$G$49,MATCH(orders!$D561,products!$A$1:$A$49,0),MATCH(orders!L$1,products!$A$1:$G$1,0))</f>
        <v>12.95</v>
      </c>
      <c r="M561" s="10">
        <f t="shared" si="24"/>
        <v>38.849999999999994</v>
      </c>
      <c r="N561" t="str">
        <f t="shared" si="25"/>
        <v>Arabica</v>
      </c>
      <c r="O561" t="str">
        <f t="shared" si="26"/>
        <v>Light</v>
      </c>
      <c r="P561" t="str">
        <f>_xlfn.XLOOKUP(Order[[#This Row],[Customer ID]],customers!$A$1:$A$1001,customers!$I$1:$I$1001,,0)</f>
        <v>Yes</v>
      </c>
    </row>
    <row r="562" spans="1:16" x14ac:dyDescent="0.35">
      <c r="A562" s="2" t="s">
        <v>3654</v>
      </c>
      <c r="B562" s="4">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10">
        <f>INDEX(products!$A$1:$G$49,MATCH(orders!$D562,products!$A$1:$A$49,0),MATCH(orders!L$1,products!$A$1:$G$1,0))</f>
        <v>31.624999999999996</v>
      </c>
      <c r="M562" s="10">
        <f t="shared" si="24"/>
        <v>189.74999999999997</v>
      </c>
      <c r="N562" t="str">
        <f t="shared" si="25"/>
        <v>Excelsa</v>
      </c>
      <c r="O562" t="str">
        <f t="shared" si="26"/>
        <v>Medium</v>
      </c>
      <c r="P562" t="str">
        <f>_xlfn.XLOOKUP(Order[[#This Row],[Customer ID]],customers!$A$1:$A$1001,customers!$I$1:$I$1001,,0)</f>
        <v>Yes</v>
      </c>
    </row>
    <row r="563" spans="1:16" x14ac:dyDescent="0.35">
      <c r="A563" s="2" t="s">
        <v>3659</v>
      </c>
      <c r="B563" s="4">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10">
        <f>INDEX(products!$A$1:$G$49,MATCH(orders!$D563,products!$A$1:$A$49,0),MATCH(orders!L$1,products!$A$1:$G$1,0))</f>
        <v>2.9849999999999999</v>
      </c>
      <c r="M563" s="10">
        <f t="shared" si="24"/>
        <v>17.91</v>
      </c>
      <c r="N563" t="str">
        <f t="shared" si="25"/>
        <v>Arabica</v>
      </c>
      <c r="O563" t="str">
        <f t="shared" si="26"/>
        <v>Dark</v>
      </c>
      <c r="P563" t="str">
        <f>_xlfn.XLOOKUP(Order[[#This Row],[Customer ID]],customers!$A$1:$A$1001,customers!$I$1:$I$1001,,0)</f>
        <v>Yes</v>
      </c>
    </row>
    <row r="564" spans="1:16" x14ac:dyDescent="0.35">
      <c r="A564" s="2" t="s">
        <v>3665</v>
      </c>
      <c r="B564" s="4">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10">
        <f>INDEX(products!$A$1:$G$49,MATCH(orders!$D564,products!$A$1:$A$49,0),MATCH(orders!L$1,products!$A$1:$G$1,0))</f>
        <v>4.7549999999999999</v>
      </c>
      <c r="M564" s="10">
        <f t="shared" si="24"/>
        <v>28.53</v>
      </c>
      <c r="N564" t="str">
        <f t="shared" si="25"/>
        <v>Liberica</v>
      </c>
      <c r="O564" t="str">
        <f t="shared" si="26"/>
        <v>Light</v>
      </c>
      <c r="P564" t="str">
        <f>_xlfn.XLOOKUP(Order[[#This Row],[Customer ID]],customers!$A$1:$A$1001,customers!$I$1:$I$1001,,0)</f>
        <v>No</v>
      </c>
    </row>
    <row r="565" spans="1:16" x14ac:dyDescent="0.35">
      <c r="A565" s="2" t="s">
        <v>3671</v>
      </c>
      <c r="B565" s="4">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10">
        <f>INDEX(products!$A$1:$G$49,MATCH(orders!$D565,products!$A$1:$A$49,0),MATCH(orders!L$1,products!$A$1:$G$1,0))</f>
        <v>13.75</v>
      </c>
      <c r="M565" s="10">
        <f t="shared" si="24"/>
        <v>82.5</v>
      </c>
      <c r="N565" t="str">
        <f t="shared" si="25"/>
        <v>Excelsa</v>
      </c>
      <c r="O565" t="str">
        <f t="shared" si="26"/>
        <v>Medium</v>
      </c>
      <c r="P565" t="str">
        <f>_xlfn.XLOOKUP(Order[[#This Row],[Customer ID]],customers!$A$1:$A$1001,customers!$I$1:$I$1001,,0)</f>
        <v>No</v>
      </c>
    </row>
    <row r="566" spans="1:16" x14ac:dyDescent="0.35">
      <c r="A566" s="2" t="s">
        <v>3677</v>
      </c>
      <c r="B566" s="4">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10">
        <f>INDEX(products!$A$1:$G$49,MATCH(orders!$D566,products!$A$1:$A$49,0),MATCH(orders!L$1,products!$A$1:$G$1,0))</f>
        <v>7.169999999999999</v>
      </c>
      <c r="M566" s="10">
        <f t="shared" si="24"/>
        <v>14.339999999999998</v>
      </c>
      <c r="N566" t="str">
        <f t="shared" si="25"/>
        <v>Robusta</v>
      </c>
      <c r="O566" t="str">
        <f t="shared" si="26"/>
        <v>Light</v>
      </c>
      <c r="P566" t="str">
        <f>_xlfn.XLOOKUP(Order[[#This Row],[Customer ID]],customers!$A$1:$A$1001,customers!$I$1:$I$1001,,0)</f>
        <v>No</v>
      </c>
    </row>
    <row r="567" spans="1:16" x14ac:dyDescent="0.35">
      <c r="A567" s="2" t="s">
        <v>3683</v>
      </c>
      <c r="B567" s="4">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10">
        <f>INDEX(products!$A$1:$G$49,MATCH(orders!$D567,products!$A$1:$A$49,0),MATCH(orders!L$1,products!$A$1:$G$1,0))</f>
        <v>20.584999999999997</v>
      </c>
      <c r="M567" s="10">
        <f t="shared" si="24"/>
        <v>82.339999999999989</v>
      </c>
      <c r="N567" t="str">
        <f t="shared" si="25"/>
        <v>Robusta</v>
      </c>
      <c r="O567" t="str">
        <f t="shared" si="26"/>
        <v>Dark</v>
      </c>
      <c r="P567" t="str">
        <f>_xlfn.XLOOKUP(Order[[#This Row],[Customer ID]],customers!$A$1:$A$1001,customers!$I$1:$I$1001,,0)</f>
        <v>No</v>
      </c>
    </row>
    <row r="568" spans="1:16" x14ac:dyDescent="0.35">
      <c r="A568" s="2" t="s">
        <v>3689</v>
      </c>
      <c r="B568" s="4">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10">
        <f>INDEX(products!$A$1:$G$49,MATCH(orders!$D568,products!$A$1:$A$49,0),MATCH(orders!L$1,products!$A$1:$G$1,0))</f>
        <v>3.375</v>
      </c>
      <c r="M568" s="10">
        <f t="shared" si="24"/>
        <v>20.25</v>
      </c>
      <c r="N568" t="str">
        <f t="shared" si="25"/>
        <v>Arabica</v>
      </c>
      <c r="O568" t="str">
        <f t="shared" si="26"/>
        <v>Medium</v>
      </c>
      <c r="P568" t="str">
        <f>_xlfn.XLOOKUP(Order[[#This Row],[Customer ID]],customers!$A$1:$A$1001,customers!$I$1:$I$1001,,0)</f>
        <v>Yes</v>
      </c>
    </row>
    <row r="569" spans="1:16" x14ac:dyDescent="0.35">
      <c r="A569" s="2" t="s">
        <v>3695</v>
      </c>
      <c r="B569" s="4">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10">
        <f>INDEX(products!$A$1:$G$49,MATCH(orders!$D569,products!$A$1:$A$49,0),MATCH(orders!L$1,products!$A$1:$G$1,0))</f>
        <v>27.484999999999996</v>
      </c>
      <c r="M569" s="10">
        <f t="shared" si="24"/>
        <v>164.90999999999997</v>
      </c>
      <c r="N569" t="str">
        <f t="shared" si="25"/>
        <v>Robusta</v>
      </c>
      <c r="O569" t="str">
        <f t="shared" si="26"/>
        <v>Light</v>
      </c>
      <c r="P569" t="str">
        <f>_xlfn.XLOOKUP(Order[[#This Row],[Customer ID]],customers!$A$1:$A$1001,customers!$I$1:$I$1001,,0)</f>
        <v>No</v>
      </c>
    </row>
    <row r="570" spans="1:16" x14ac:dyDescent="0.35">
      <c r="A570" s="2" t="s">
        <v>3700</v>
      </c>
      <c r="B570" s="4">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10">
        <f>INDEX(products!$A$1:$G$49,MATCH(orders!$D570,products!$A$1:$A$49,0),MATCH(orders!L$1,products!$A$1:$G$1,0))</f>
        <v>4.7549999999999999</v>
      </c>
      <c r="M570" s="10">
        <f t="shared" si="24"/>
        <v>19.02</v>
      </c>
      <c r="N570" t="str">
        <f t="shared" si="25"/>
        <v>Liberica</v>
      </c>
      <c r="O570" t="str">
        <f t="shared" si="26"/>
        <v>Light</v>
      </c>
      <c r="P570" t="str">
        <f>_xlfn.XLOOKUP(Order[[#This Row],[Customer ID]],customers!$A$1:$A$1001,customers!$I$1:$I$1001,,0)</f>
        <v>Yes</v>
      </c>
    </row>
    <row r="571" spans="1:16" x14ac:dyDescent="0.35">
      <c r="A571" s="2" t="s">
        <v>3706</v>
      </c>
      <c r="B571" s="4">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10">
        <f>INDEX(products!$A$1:$G$49,MATCH(orders!$D571,products!$A$1:$A$49,0),MATCH(orders!L$1,products!$A$1:$G$1,0))</f>
        <v>22.884999999999998</v>
      </c>
      <c r="M571" s="10">
        <f t="shared" si="24"/>
        <v>137.31</v>
      </c>
      <c r="N571" t="str">
        <f t="shared" si="25"/>
        <v>Arabica</v>
      </c>
      <c r="O571" t="str">
        <f t="shared" si="26"/>
        <v>Dark</v>
      </c>
      <c r="P571" t="str">
        <f>_xlfn.XLOOKUP(Order[[#This Row],[Customer ID]],customers!$A$1:$A$1001,customers!$I$1:$I$1001,,0)</f>
        <v>No</v>
      </c>
    </row>
    <row r="572" spans="1:16" x14ac:dyDescent="0.35">
      <c r="A572" s="2" t="s">
        <v>3712</v>
      </c>
      <c r="B572" s="4">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10">
        <f>INDEX(products!$A$1:$G$49,MATCH(orders!$D572,products!$A$1:$A$49,0),MATCH(orders!L$1,products!$A$1:$G$1,0))</f>
        <v>6.75</v>
      </c>
      <c r="M572" s="10">
        <f t="shared" si="24"/>
        <v>27</v>
      </c>
      <c r="N572" t="str">
        <f t="shared" si="25"/>
        <v>Arabica</v>
      </c>
      <c r="O572" t="str">
        <f t="shared" si="26"/>
        <v>Medium</v>
      </c>
      <c r="P572" t="str">
        <f>_xlfn.XLOOKUP(Order[[#This Row],[Customer ID]],customers!$A$1:$A$1001,customers!$I$1:$I$1001,,0)</f>
        <v>No</v>
      </c>
    </row>
    <row r="573" spans="1:16" x14ac:dyDescent="0.35">
      <c r="A573" s="2" t="s">
        <v>3718</v>
      </c>
      <c r="B573" s="4">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10">
        <f>INDEX(products!$A$1:$G$49,MATCH(orders!$D573,products!$A$1:$A$49,0),MATCH(orders!L$1,products!$A$1:$G$1,0))</f>
        <v>8.91</v>
      </c>
      <c r="M573" s="10">
        <f t="shared" si="24"/>
        <v>35.64</v>
      </c>
      <c r="N573" t="str">
        <f t="shared" si="25"/>
        <v>Excelsa</v>
      </c>
      <c r="O573" t="str">
        <f t="shared" si="26"/>
        <v>Light</v>
      </c>
      <c r="P573" t="str">
        <f>_xlfn.XLOOKUP(Order[[#This Row],[Customer ID]],customers!$A$1:$A$1001,customers!$I$1:$I$1001,,0)</f>
        <v>No</v>
      </c>
    </row>
    <row r="574" spans="1:16" x14ac:dyDescent="0.35">
      <c r="A574" s="2" t="s">
        <v>3724</v>
      </c>
      <c r="B574" s="4">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10">
        <f>INDEX(products!$A$1:$G$49,MATCH(orders!$D574,products!$A$1:$A$49,0),MATCH(orders!L$1,products!$A$1:$G$1,0))</f>
        <v>2.9849999999999999</v>
      </c>
      <c r="M574" s="10">
        <f t="shared" si="24"/>
        <v>5.97</v>
      </c>
      <c r="N574" t="str">
        <f t="shared" si="25"/>
        <v>Arabica</v>
      </c>
      <c r="O574" t="str">
        <f t="shared" si="26"/>
        <v>Dark</v>
      </c>
      <c r="P574" t="str">
        <f>_xlfn.XLOOKUP(Order[[#This Row],[Customer ID]],customers!$A$1:$A$1001,customers!$I$1:$I$1001,,0)</f>
        <v>Yes</v>
      </c>
    </row>
    <row r="575" spans="1:16" x14ac:dyDescent="0.35">
      <c r="A575" s="2" t="s">
        <v>3728</v>
      </c>
      <c r="B575" s="4">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10">
        <f>INDEX(products!$A$1:$G$49,MATCH(orders!$D575,products!$A$1:$A$49,0),MATCH(orders!L$1,products!$A$1:$G$1,0))</f>
        <v>11.25</v>
      </c>
      <c r="M575" s="10">
        <f t="shared" si="24"/>
        <v>67.5</v>
      </c>
      <c r="N575" t="str">
        <f t="shared" si="25"/>
        <v>Arabica</v>
      </c>
      <c r="O575" t="str">
        <f t="shared" si="26"/>
        <v>Medium</v>
      </c>
      <c r="P575" t="str">
        <f>_xlfn.XLOOKUP(Order[[#This Row],[Customer ID]],customers!$A$1:$A$1001,customers!$I$1:$I$1001,,0)</f>
        <v>No</v>
      </c>
    </row>
    <row r="576" spans="1:16" x14ac:dyDescent="0.35">
      <c r="A576" s="2" t="s">
        <v>3734</v>
      </c>
      <c r="B576" s="4">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10">
        <f>INDEX(products!$A$1:$G$49,MATCH(orders!$D576,products!$A$1:$A$49,0),MATCH(orders!L$1,products!$A$1:$G$1,0))</f>
        <v>3.5849999999999995</v>
      </c>
      <c r="M576" s="10">
        <f t="shared" si="24"/>
        <v>21.509999999999998</v>
      </c>
      <c r="N576" t="str">
        <f t="shared" si="25"/>
        <v>Robusta</v>
      </c>
      <c r="O576" t="str">
        <f t="shared" si="26"/>
        <v>Light</v>
      </c>
      <c r="P576" t="str">
        <f>_xlfn.XLOOKUP(Order[[#This Row],[Customer ID]],customers!$A$1:$A$1001,customers!$I$1:$I$1001,,0)</f>
        <v>Yes</v>
      </c>
    </row>
    <row r="577" spans="1:16" x14ac:dyDescent="0.35">
      <c r="A577" s="2" t="s">
        <v>3739</v>
      </c>
      <c r="B577" s="4">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10">
        <f>INDEX(products!$A$1:$G$49,MATCH(orders!$D577,products!$A$1:$A$49,0),MATCH(orders!L$1,products!$A$1:$G$1,0))</f>
        <v>33.464999999999996</v>
      </c>
      <c r="M577" s="10">
        <f t="shared" si="24"/>
        <v>66.929999999999993</v>
      </c>
      <c r="N577" t="str">
        <f t="shared" si="25"/>
        <v>Liberica</v>
      </c>
      <c r="O577" t="str">
        <f t="shared" si="26"/>
        <v>Medium</v>
      </c>
      <c r="P577" t="str">
        <f>_xlfn.XLOOKUP(Order[[#This Row],[Customer ID]],customers!$A$1:$A$1001,customers!$I$1:$I$1001,,0)</f>
        <v>No</v>
      </c>
    </row>
    <row r="578" spans="1:16" x14ac:dyDescent="0.35">
      <c r="A578" s="2" t="s">
        <v>3745</v>
      </c>
      <c r="B578" s="4">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10">
        <f>INDEX(products!$A$1:$G$49,MATCH(orders!$D578,products!$A$1:$A$49,0),MATCH(orders!L$1,products!$A$1:$G$1,0))</f>
        <v>2.9849999999999999</v>
      </c>
      <c r="M578" s="10">
        <f t="shared" si="24"/>
        <v>17.91</v>
      </c>
      <c r="N578" t="str">
        <f t="shared" si="25"/>
        <v>Arabica</v>
      </c>
      <c r="O578" t="str">
        <f t="shared" si="26"/>
        <v>Dark</v>
      </c>
      <c r="P578" t="str">
        <f>_xlfn.XLOOKUP(Order[[#This Row],[Customer ID]],customers!$A$1:$A$1001,customers!$I$1:$I$1001,,0)</f>
        <v>No</v>
      </c>
    </row>
    <row r="579" spans="1:16" x14ac:dyDescent="0.35">
      <c r="A579" s="2" t="s">
        <v>3751</v>
      </c>
      <c r="B579" s="4">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10">
        <f>INDEX(products!$A$1:$G$49,MATCH(orders!$D579,products!$A$1:$A$49,0),MATCH(orders!L$1,products!$A$1:$G$1,0))</f>
        <v>14.55</v>
      </c>
      <c r="M579" s="10">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_xlfn.XLOOKUP(Order[[#This Row],[Customer ID]],customers!$A$1:$A$1001,customers!$I$1:$I$1001,,0)</f>
        <v>No</v>
      </c>
    </row>
    <row r="580" spans="1:16" x14ac:dyDescent="0.35">
      <c r="A580" s="2" t="s">
        <v>3756</v>
      </c>
      <c r="B580" s="4">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10">
        <f>INDEX(products!$A$1:$G$49,MATCH(orders!$D580,products!$A$1:$A$49,0),MATCH(orders!L$1,products!$A$1:$G$1,0))</f>
        <v>4.4550000000000001</v>
      </c>
      <c r="M580" s="10">
        <f t="shared" si="27"/>
        <v>13.365</v>
      </c>
      <c r="N580" t="str">
        <f t="shared" si="28"/>
        <v>Excelsa</v>
      </c>
      <c r="O580" t="str">
        <f t="shared" si="29"/>
        <v>Light</v>
      </c>
      <c r="P580" t="str">
        <f>_xlfn.XLOOKUP(Order[[#This Row],[Customer ID]],customers!$A$1:$A$1001,customers!$I$1:$I$1001,,0)</f>
        <v>No</v>
      </c>
    </row>
    <row r="581" spans="1:16" x14ac:dyDescent="0.35">
      <c r="A581" s="2" t="s">
        <v>3756</v>
      </c>
      <c r="B581" s="4">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10">
        <f>INDEX(products!$A$1:$G$49,MATCH(orders!$D581,products!$A$1:$A$49,0),MATCH(orders!L$1,products!$A$1:$G$1,0))</f>
        <v>6.75</v>
      </c>
      <c r="M581" s="10">
        <f t="shared" si="27"/>
        <v>33.75</v>
      </c>
      <c r="N581" t="str">
        <f t="shared" si="28"/>
        <v>Arabica</v>
      </c>
      <c r="O581" t="str">
        <f t="shared" si="29"/>
        <v>Medium</v>
      </c>
      <c r="P581" t="str">
        <f>_xlfn.XLOOKUP(Order[[#This Row],[Customer ID]],customers!$A$1:$A$1001,customers!$I$1:$I$1001,,0)</f>
        <v>No</v>
      </c>
    </row>
    <row r="582" spans="1:16" x14ac:dyDescent="0.35">
      <c r="A582" s="2" t="s">
        <v>3767</v>
      </c>
      <c r="B582" s="4">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10">
        <f>INDEX(products!$A$1:$G$49,MATCH(orders!$D582,products!$A$1:$A$49,0),MATCH(orders!L$1,products!$A$1:$G$1,0))</f>
        <v>14.85</v>
      </c>
      <c r="M582" s="10">
        <f t="shared" si="27"/>
        <v>44.55</v>
      </c>
      <c r="N582" t="str">
        <f t="shared" si="28"/>
        <v>Excelsa</v>
      </c>
      <c r="O582" t="str">
        <f t="shared" si="29"/>
        <v>Light</v>
      </c>
      <c r="P582" t="str">
        <f>_xlfn.XLOOKUP(Order[[#This Row],[Customer ID]],customers!$A$1:$A$1001,customers!$I$1:$I$1001,,0)</f>
        <v>Yes</v>
      </c>
    </row>
    <row r="583" spans="1:16" x14ac:dyDescent="0.35">
      <c r="A583" s="2" t="s">
        <v>3773</v>
      </c>
      <c r="B583" s="4">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10">
        <f>INDEX(products!$A$1:$G$49,MATCH(orders!$D583,products!$A$1:$A$49,0),MATCH(orders!L$1,products!$A$1:$G$1,0))</f>
        <v>8.91</v>
      </c>
      <c r="M583" s="10">
        <f t="shared" si="27"/>
        <v>44.55</v>
      </c>
      <c r="N583" t="str">
        <f t="shared" si="28"/>
        <v>Excelsa</v>
      </c>
      <c r="O583" t="str">
        <f t="shared" si="29"/>
        <v>Light</v>
      </c>
      <c r="P583" t="str">
        <f>_xlfn.XLOOKUP(Order[[#This Row],[Customer ID]],customers!$A$1:$A$1001,customers!$I$1:$I$1001,,0)</f>
        <v>Yes</v>
      </c>
    </row>
    <row r="584" spans="1:16" x14ac:dyDescent="0.35">
      <c r="A584" s="2" t="s">
        <v>3778</v>
      </c>
      <c r="B584" s="4">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10">
        <f>INDEX(products!$A$1:$G$49,MATCH(orders!$D584,products!$A$1:$A$49,0),MATCH(orders!L$1,products!$A$1:$G$1,0))</f>
        <v>12.15</v>
      </c>
      <c r="M584" s="10">
        <f t="shared" si="27"/>
        <v>60.75</v>
      </c>
      <c r="N584" t="str">
        <f t="shared" si="28"/>
        <v>Excelsa</v>
      </c>
      <c r="O584" t="str">
        <f t="shared" si="29"/>
        <v>Dark</v>
      </c>
      <c r="P584" t="str">
        <f>_xlfn.XLOOKUP(Order[[#This Row],[Customer ID]],customers!$A$1:$A$1001,customers!$I$1:$I$1001,,0)</f>
        <v>No</v>
      </c>
    </row>
    <row r="585" spans="1:16" x14ac:dyDescent="0.35">
      <c r="A585" s="2" t="s">
        <v>3784</v>
      </c>
      <c r="B585" s="4">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10">
        <f>INDEX(products!$A$1:$G$49,MATCH(orders!$D585,products!$A$1:$A$49,0),MATCH(orders!L$1,products!$A$1:$G$1,0))</f>
        <v>3.5849999999999995</v>
      </c>
      <c r="M585" s="10">
        <f t="shared" si="27"/>
        <v>3.5849999999999995</v>
      </c>
      <c r="N585" t="str">
        <f t="shared" si="28"/>
        <v>Robusta</v>
      </c>
      <c r="O585" t="str">
        <f t="shared" si="29"/>
        <v>Light</v>
      </c>
      <c r="P585" t="str">
        <f>_xlfn.XLOOKUP(Order[[#This Row],[Customer ID]],customers!$A$1:$A$1001,customers!$I$1:$I$1001,,0)</f>
        <v>Yes</v>
      </c>
    </row>
    <row r="586" spans="1:16" x14ac:dyDescent="0.35">
      <c r="A586" s="2" t="s">
        <v>3790</v>
      </c>
      <c r="B586" s="4">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10">
        <f>INDEX(products!$A$1:$G$49,MATCH(orders!$D586,products!$A$1:$A$49,0),MATCH(orders!L$1,products!$A$1:$G$1,0))</f>
        <v>3.5849999999999995</v>
      </c>
      <c r="M586" s="10">
        <f t="shared" si="27"/>
        <v>21.509999999999998</v>
      </c>
      <c r="N586" t="str">
        <f t="shared" si="28"/>
        <v>Robusta</v>
      </c>
      <c r="O586" t="str">
        <f t="shared" si="29"/>
        <v>Light</v>
      </c>
      <c r="P586" t="str">
        <f>_xlfn.XLOOKUP(Order[[#This Row],[Customer ID]],customers!$A$1:$A$1001,customers!$I$1:$I$1001,,0)</f>
        <v>No</v>
      </c>
    </row>
    <row r="587" spans="1:16" x14ac:dyDescent="0.35">
      <c r="A587" s="2" t="s">
        <v>3796</v>
      </c>
      <c r="B587" s="4">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10">
        <f>INDEX(products!$A$1:$G$49,MATCH(orders!$D587,products!$A$1:$A$49,0),MATCH(orders!L$1,products!$A$1:$G$1,0))</f>
        <v>8.25</v>
      </c>
      <c r="M587" s="10">
        <f t="shared" si="27"/>
        <v>16.5</v>
      </c>
      <c r="N587" t="str">
        <f t="shared" si="28"/>
        <v>Excelsa</v>
      </c>
      <c r="O587" t="str">
        <f t="shared" si="29"/>
        <v>Medium</v>
      </c>
      <c r="P587" t="str">
        <f>_xlfn.XLOOKUP(Order[[#This Row],[Customer ID]],customers!$A$1:$A$1001,customers!$I$1:$I$1001,,0)</f>
        <v>Yes</v>
      </c>
    </row>
    <row r="588" spans="1:16" x14ac:dyDescent="0.35">
      <c r="A588" s="2" t="s">
        <v>3802</v>
      </c>
      <c r="B588" s="4">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10">
        <f>INDEX(products!$A$1:$G$49,MATCH(orders!$D588,products!$A$1:$A$49,0),MATCH(orders!L$1,products!$A$1:$G$1,0))</f>
        <v>27.484999999999996</v>
      </c>
      <c r="M588" s="10">
        <f t="shared" si="27"/>
        <v>82.454999999999984</v>
      </c>
      <c r="N588" t="str">
        <f t="shared" si="28"/>
        <v>Robusta</v>
      </c>
      <c r="O588" t="str">
        <f t="shared" si="29"/>
        <v>Light</v>
      </c>
      <c r="P588" t="str">
        <f>_xlfn.XLOOKUP(Order[[#This Row],[Customer ID]],customers!$A$1:$A$1001,customers!$I$1:$I$1001,,0)</f>
        <v>No</v>
      </c>
    </row>
    <row r="589" spans="1:16" x14ac:dyDescent="0.35">
      <c r="A589" s="2" t="s">
        <v>3807</v>
      </c>
      <c r="B589" s="4">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10">
        <f>INDEX(products!$A$1:$G$49,MATCH(orders!$D589,products!$A$1:$A$49,0),MATCH(orders!L$1,products!$A$1:$G$1,0))</f>
        <v>7.77</v>
      </c>
      <c r="M589" s="10">
        <f t="shared" si="27"/>
        <v>7.77</v>
      </c>
      <c r="N589" t="str">
        <f t="shared" si="28"/>
        <v>Liberica</v>
      </c>
      <c r="O589" t="str">
        <f t="shared" si="29"/>
        <v>Dark</v>
      </c>
      <c r="P589" t="str">
        <f>_xlfn.XLOOKUP(Order[[#This Row],[Customer ID]],customers!$A$1:$A$1001,customers!$I$1:$I$1001,,0)</f>
        <v>Yes</v>
      </c>
    </row>
    <row r="590" spans="1:16" x14ac:dyDescent="0.35">
      <c r="A590" s="2" t="s">
        <v>3812</v>
      </c>
      <c r="B590" s="4">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10">
        <f>INDEX(products!$A$1:$G$49,MATCH(orders!$D590,products!$A$1:$A$49,0),MATCH(orders!L$1,products!$A$1:$G$1,0))</f>
        <v>5.97</v>
      </c>
      <c r="M590" s="10">
        <f t="shared" si="27"/>
        <v>11.94</v>
      </c>
      <c r="N590" t="str">
        <f t="shared" si="28"/>
        <v>Robusta</v>
      </c>
      <c r="O590" t="str">
        <f t="shared" si="29"/>
        <v>Medium</v>
      </c>
      <c r="P590" t="str">
        <f>_xlfn.XLOOKUP(Order[[#This Row],[Customer ID]],customers!$A$1:$A$1001,customers!$I$1:$I$1001,,0)</f>
        <v>Yes</v>
      </c>
    </row>
    <row r="591" spans="1:16" x14ac:dyDescent="0.35">
      <c r="A591" s="2" t="s">
        <v>3818</v>
      </c>
      <c r="B591" s="4">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10">
        <f>INDEX(products!$A$1:$G$49,MATCH(orders!$D591,products!$A$1:$A$49,0),MATCH(orders!L$1,products!$A$1:$G$1,0))</f>
        <v>34.154999999999994</v>
      </c>
      <c r="M591" s="10">
        <f t="shared" si="27"/>
        <v>204.92999999999995</v>
      </c>
      <c r="N591" t="str">
        <f t="shared" si="28"/>
        <v>Excelsa</v>
      </c>
      <c r="O591" t="str">
        <f t="shared" si="29"/>
        <v>Light</v>
      </c>
      <c r="P591" t="str">
        <f>_xlfn.XLOOKUP(Order[[#This Row],[Customer ID]],customers!$A$1:$A$1001,customers!$I$1:$I$1001,,0)</f>
        <v>No</v>
      </c>
    </row>
    <row r="592" spans="1:16" x14ac:dyDescent="0.35">
      <c r="A592" s="2" t="s">
        <v>3823</v>
      </c>
      <c r="B592" s="4">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10">
        <f>INDEX(products!$A$1:$G$49,MATCH(orders!$D592,products!$A$1:$A$49,0),MATCH(orders!L$1,products!$A$1:$G$1,0))</f>
        <v>31.624999999999996</v>
      </c>
      <c r="M592" s="10">
        <f t="shared" si="27"/>
        <v>63.249999999999993</v>
      </c>
      <c r="N592" t="str">
        <f t="shared" si="28"/>
        <v>Excelsa</v>
      </c>
      <c r="O592" t="str">
        <f t="shared" si="29"/>
        <v>Medium</v>
      </c>
      <c r="P592" t="str">
        <f>_xlfn.XLOOKUP(Order[[#This Row],[Customer ID]],customers!$A$1:$A$1001,customers!$I$1:$I$1001,,0)</f>
        <v>Yes</v>
      </c>
    </row>
    <row r="593" spans="1:16" x14ac:dyDescent="0.35">
      <c r="A593" s="2" t="s">
        <v>3829</v>
      </c>
      <c r="B593" s="4">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10">
        <f>INDEX(products!$A$1:$G$49,MATCH(orders!$D593,products!$A$1:$A$49,0),MATCH(orders!L$1,products!$A$1:$G$1,0))</f>
        <v>2.6849999999999996</v>
      </c>
      <c r="M593" s="10">
        <f t="shared" si="27"/>
        <v>8.0549999999999997</v>
      </c>
      <c r="N593" t="str">
        <f t="shared" si="28"/>
        <v>Robusta</v>
      </c>
      <c r="O593" t="str">
        <f t="shared" si="29"/>
        <v>Dark</v>
      </c>
      <c r="P593" t="str">
        <f>_xlfn.XLOOKUP(Order[[#This Row],[Customer ID]],customers!$A$1:$A$1001,customers!$I$1:$I$1001,,0)</f>
        <v>Yes</v>
      </c>
    </row>
    <row r="594" spans="1:16" x14ac:dyDescent="0.35">
      <c r="A594" s="2" t="s">
        <v>3834</v>
      </c>
      <c r="B594" s="4">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10">
        <f>INDEX(products!$A$1:$G$49,MATCH(orders!$D594,products!$A$1:$A$49,0),MATCH(orders!L$1,products!$A$1:$G$1,0))</f>
        <v>25.874999999999996</v>
      </c>
      <c r="M594" s="10">
        <f t="shared" si="27"/>
        <v>51.749999999999993</v>
      </c>
      <c r="N594" t="str">
        <f t="shared" si="28"/>
        <v>Arabica</v>
      </c>
      <c r="O594" t="str">
        <f t="shared" si="29"/>
        <v>Medium</v>
      </c>
      <c r="P594" t="str">
        <f>_xlfn.XLOOKUP(Order[[#This Row],[Customer ID]],customers!$A$1:$A$1001,customers!$I$1:$I$1001,,0)</f>
        <v>No</v>
      </c>
    </row>
    <row r="595" spans="1:16" x14ac:dyDescent="0.35">
      <c r="A595" s="2" t="s">
        <v>3839</v>
      </c>
      <c r="B595" s="4">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10">
        <f>INDEX(products!$A$1:$G$49,MATCH(orders!$D595,products!$A$1:$A$49,0),MATCH(orders!L$1,products!$A$1:$G$1,0))</f>
        <v>27.945</v>
      </c>
      <c r="M595" s="10">
        <f t="shared" si="27"/>
        <v>27.945</v>
      </c>
      <c r="N595" t="str">
        <f t="shared" si="28"/>
        <v>Excelsa</v>
      </c>
      <c r="O595" t="str">
        <f t="shared" si="29"/>
        <v>Dark</v>
      </c>
      <c r="P595" t="str">
        <f>_xlfn.XLOOKUP(Order[[#This Row],[Customer ID]],customers!$A$1:$A$1001,customers!$I$1:$I$1001,,0)</f>
        <v>Yes</v>
      </c>
    </row>
    <row r="596" spans="1:16" x14ac:dyDescent="0.35">
      <c r="A596" s="2" t="s">
        <v>3844</v>
      </c>
      <c r="B596" s="4">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10">
        <f>INDEX(products!$A$1:$G$49,MATCH(orders!$D596,products!$A$1:$A$49,0),MATCH(orders!L$1,products!$A$1:$G$1,0))</f>
        <v>29.784999999999997</v>
      </c>
      <c r="M596" s="10">
        <f t="shared" si="27"/>
        <v>59.569999999999993</v>
      </c>
      <c r="N596" t="str">
        <f t="shared" si="28"/>
        <v>Arabica</v>
      </c>
      <c r="O596" t="str">
        <f t="shared" si="29"/>
        <v>Light</v>
      </c>
      <c r="P596" t="str">
        <f>_xlfn.XLOOKUP(Order[[#This Row],[Customer ID]],customers!$A$1:$A$1001,customers!$I$1:$I$1001,,0)</f>
        <v>No</v>
      </c>
    </row>
    <row r="597" spans="1:16" x14ac:dyDescent="0.35">
      <c r="A597" s="2" t="s">
        <v>3850</v>
      </c>
      <c r="B597" s="4">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10">
        <f>INDEX(products!$A$1:$G$49,MATCH(orders!$D597,products!$A$1:$A$49,0),MATCH(orders!L$1,products!$A$1:$G$1,0))</f>
        <v>14.85</v>
      </c>
      <c r="M597" s="10">
        <f t="shared" si="27"/>
        <v>14.85</v>
      </c>
      <c r="N597" t="str">
        <f t="shared" si="28"/>
        <v>Excelsa</v>
      </c>
      <c r="O597" t="str">
        <f t="shared" si="29"/>
        <v>Light</v>
      </c>
      <c r="P597" t="str">
        <f>_xlfn.XLOOKUP(Order[[#This Row],[Customer ID]],customers!$A$1:$A$1001,customers!$I$1:$I$1001,,0)</f>
        <v>No</v>
      </c>
    </row>
    <row r="598" spans="1:16" x14ac:dyDescent="0.35">
      <c r="A598" s="2" t="s">
        <v>3854</v>
      </c>
      <c r="B598" s="4">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10">
        <f>INDEX(products!$A$1:$G$49,MATCH(orders!$D598,products!$A$1:$A$49,0),MATCH(orders!L$1,products!$A$1:$G$1,0))</f>
        <v>6.75</v>
      </c>
      <c r="M598" s="10">
        <f t="shared" si="27"/>
        <v>33.75</v>
      </c>
      <c r="N598" t="str">
        <f t="shared" si="28"/>
        <v>Arabica</v>
      </c>
      <c r="O598" t="str">
        <f t="shared" si="29"/>
        <v>Medium</v>
      </c>
      <c r="P598" t="str">
        <f>_xlfn.XLOOKUP(Order[[#This Row],[Customer ID]],customers!$A$1:$A$1001,customers!$I$1:$I$1001,,0)</f>
        <v>No</v>
      </c>
    </row>
    <row r="599" spans="1:16" x14ac:dyDescent="0.35">
      <c r="A599" s="2" t="s">
        <v>3860</v>
      </c>
      <c r="B599" s="4">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10">
        <f>INDEX(products!$A$1:$G$49,MATCH(orders!$D599,products!$A$1:$A$49,0),MATCH(orders!L$1,products!$A$1:$G$1,0))</f>
        <v>36.454999999999998</v>
      </c>
      <c r="M599" s="10">
        <f t="shared" si="27"/>
        <v>145.82</v>
      </c>
      <c r="N599" t="str">
        <f t="shared" si="28"/>
        <v>Liberica</v>
      </c>
      <c r="O599" t="str">
        <f t="shared" si="29"/>
        <v>Light</v>
      </c>
      <c r="P599" t="str">
        <f>_xlfn.XLOOKUP(Order[[#This Row],[Customer ID]],customers!$A$1:$A$1001,customers!$I$1:$I$1001,,0)</f>
        <v>Yes</v>
      </c>
    </row>
    <row r="600" spans="1:16" x14ac:dyDescent="0.35">
      <c r="A600" s="2" t="s">
        <v>3866</v>
      </c>
      <c r="B600" s="4">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10">
        <f>INDEX(products!$A$1:$G$49,MATCH(orders!$D600,products!$A$1:$A$49,0),MATCH(orders!L$1,products!$A$1:$G$1,0))</f>
        <v>2.9849999999999999</v>
      </c>
      <c r="M600" s="10">
        <f t="shared" si="27"/>
        <v>11.94</v>
      </c>
      <c r="N600" t="str">
        <f t="shared" si="28"/>
        <v>Robusta</v>
      </c>
      <c r="O600" t="str">
        <f t="shared" si="29"/>
        <v>Medium</v>
      </c>
      <c r="P600" t="str">
        <f>_xlfn.XLOOKUP(Order[[#This Row],[Customer ID]],customers!$A$1:$A$1001,customers!$I$1:$I$1001,,0)</f>
        <v>Yes</v>
      </c>
    </row>
    <row r="601" spans="1:16" x14ac:dyDescent="0.35">
      <c r="A601" s="2" t="s">
        <v>3872</v>
      </c>
      <c r="B601" s="4">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10">
        <f>INDEX(products!$A$1:$G$49,MATCH(orders!$D601,products!$A$1:$A$49,0),MATCH(orders!L$1,products!$A$1:$G$1,0))</f>
        <v>2.9849999999999999</v>
      </c>
      <c r="M601" s="10">
        <f t="shared" si="27"/>
        <v>11.94</v>
      </c>
      <c r="N601" t="str">
        <f t="shared" si="28"/>
        <v>Arabica</v>
      </c>
      <c r="O601" t="str">
        <f t="shared" si="29"/>
        <v>Dark</v>
      </c>
      <c r="P601" t="str">
        <f>_xlfn.XLOOKUP(Order[[#This Row],[Customer ID]],customers!$A$1:$A$1001,customers!$I$1:$I$1001,,0)</f>
        <v>Yes</v>
      </c>
    </row>
    <row r="602" spans="1:16" x14ac:dyDescent="0.35">
      <c r="A602" s="2" t="s">
        <v>3877</v>
      </c>
      <c r="B602" s="4">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10">
        <f>INDEX(products!$A$1:$G$49,MATCH(orders!$D602,products!$A$1:$A$49,0),MATCH(orders!L$1,products!$A$1:$G$1,0))</f>
        <v>7.77</v>
      </c>
      <c r="M602" s="10">
        <f t="shared" si="27"/>
        <v>7.77</v>
      </c>
      <c r="N602" t="str">
        <f t="shared" si="28"/>
        <v>Liberica</v>
      </c>
      <c r="O602" t="str">
        <f t="shared" si="29"/>
        <v>Dark</v>
      </c>
      <c r="P602" t="str">
        <f>_xlfn.XLOOKUP(Order[[#This Row],[Customer ID]],customers!$A$1:$A$1001,customers!$I$1:$I$1001,,0)</f>
        <v>No</v>
      </c>
    </row>
    <row r="603" spans="1:16" x14ac:dyDescent="0.35">
      <c r="A603" s="2" t="s">
        <v>3883</v>
      </c>
      <c r="B603" s="4">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10">
        <f>INDEX(products!$A$1:$G$49,MATCH(orders!$D603,products!$A$1:$A$49,0),MATCH(orders!L$1,products!$A$1:$G$1,0))</f>
        <v>27.484999999999996</v>
      </c>
      <c r="M603" s="10">
        <f t="shared" si="27"/>
        <v>109.93999999999998</v>
      </c>
      <c r="N603" t="str">
        <f t="shared" si="28"/>
        <v>Robusta</v>
      </c>
      <c r="O603" t="str">
        <f t="shared" si="29"/>
        <v>Light</v>
      </c>
      <c r="P603" t="str">
        <f>_xlfn.XLOOKUP(Order[[#This Row],[Customer ID]],customers!$A$1:$A$1001,customers!$I$1:$I$1001,,0)</f>
        <v>Yes</v>
      </c>
    </row>
    <row r="604" spans="1:16" x14ac:dyDescent="0.35">
      <c r="A604" s="2" t="s">
        <v>3889</v>
      </c>
      <c r="B604" s="4">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10">
        <f>INDEX(products!$A$1:$G$49,MATCH(orders!$D604,products!$A$1:$A$49,0),MATCH(orders!L$1,products!$A$1:$G$1,0))</f>
        <v>4.4550000000000001</v>
      </c>
      <c r="M604" s="10">
        <f t="shared" si="27"/>
        <v>22.274999999999999</v>
      </c>
      <c r="N604" t="str">
        <f t="shared" si="28"/>
        <v>Excelsa</v>
      </c>
      <c r="O604" t="str">
        <f t="shared" si="29"/>
        <v>Light</v>
      </c>
      <c r="P604" t="str">
        <f>_xlfn.XLOOKUP(Order[[#This Row],[Customer ID]],customers!$A$1:$A$1001,customers!$I$1:$I$1001,,0)</f>
        <v>Yes</v>
      </c>
    </row>
    <row r="605" spans="1:16" x14ac:dyDescent="0.35">
      <c r="A605" s="2" t="s">
        <v>3895</v>
      </c>
      <c r="B605" s="4">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10">
        <f>INDEX(products!$A$1:$G$49,MATCH(orders!$D605,products!$A$1:$A$49,0),MATCH(orders!L$1,products!$A$1:$G$1,0))</f>
        <v>2.9849999999999999</v>
      </c>
      <c r="M605" s="10">
        <f t="shared" si="27"/>
        <v>8.9550000000000001</v>
      </c>
      <c r="N605" t="str">
        <f t="shared" si="28"/>
        <v>Robusta</v>
      </c>
      <c r="O605" t="str">
        <f t="shared" si="29"/>
        <v>Medium</v>
      </c>
      <c r="P605" t="str">
        <f>_xlfn.XLOOKUP(Order[[#This Row],[Customer ID]],customers!$A$1:$A$1001,customers!$I$1:$I$1001,,0)</f>
        <v>No</v>
      </c>
    </row>
    <row r="606" spans="1:16" x14ac:dyDescent="0.35">
      <c r="A606" s="2" t="s">
        <v>3900</v>
      </c>
      <c r="B606" s="4">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10">
        <f>INDEX(products!$A$1:$G$49,MATCH(orders!$D606,products!$A$1:$A$49,0),MATCH(orders!L$1,products!$A$1:$G$1,0))</f>
        <v>29.784999999999997</v>
      </c>
      <c r="M606" s="10">
        <f t="shared" si="27"/>
        <v>119.13999999999999</v>
      </c>
      <c r="N606" t="str">
        <f t="shared" si="28"/>
        <v>Liberica</v>
      </c>
      <c r="O606" t="str">
        <f t="shared" si="29"/>
        <v>Dark</v>
      </c>
      <c r="P606" t="str">
        <f>_xlfn.XLOOKUP(Order[[#This Row],[Customer ID]],customers!$A$1:$A$1001,customers!$I$1:$I$1001,,0)</f>
        <v>No</v>
      </c>
    </row>
    <row r="607" spans="1:16" x14ac:dyDescent="0.35">
      <c r="A607" s="2" t="s">
        <v>3905</v>
      </c>
      <c r="B607" s="4">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10">
        <f>INDEX(products!$A$1:$G$49,MATCH(orders!$D607,products!$A$1:$A$49,0),MATCH(orders!L$1,products!$A$1:$G$1,0))</f>
        <v>29.784999999999997</v>
      </c>
      <c r="M607" s="10">
        <f t="shared" si="27"/>
        <v>148.92499999999998</v>
      </c>
      <c r="N607" t="str">
        <f t="shared" si="28"/>
        <v>Arabica</v>
      </c>
      <c r="O607" t="str">
        <f t="shared" si="29"/>
        <v>Light</v>
      </c>
      <c r="P607" t="str">
        <f>_xlfn.XLOOKUP(Order[[#This Row],[Customer ID]],customers!$A$1:$A$1001,customers!$I$1:$I$1001,,0)</f>
        <v>Yes</v>
      </c>
    </row>
    <row r="608" spans="1:16" x14ac:dyDescent="0.35">
      <c r="A608" s="2" t="s">
        <v>3911</v>
      </c>
      <c r="B608" s="4">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10">
        <f>INDEX(products!$A$1:$G$49,MATCH(orders!$D608,products!$A$1:$A$49,0),MATCH(orders!L$1,products!$A$1:$G$1,0))</f>
        <v>36.454999999999998</v>
      </c>
      <c r="M608" s="10">
        <f t="shared" si="27"/>
        <v>109.36499999999999</v>
      </c>
      <c r="N608" t="str">
        <f t="shared" si="28"/>
        <v>Liberica</v>
      </c>
      <c r="O608" t="str">
        <f t="shared" si="29"/>
        <v>Light</v>
      </c>
      <c r="P608" t="str">
        <f>_xlfn.XLOOKUP(Order[[#This Row],[Customer ID]],customers!$A$1:$A$1001,customers!$I$1:$I$1001,,0)</f>
        <v>Yes</v>
      </c>
    </row>
    <row r="609" spans="1:16" x14ac:dyDescent="0.35">
      <c r="A609" s="2" t="s">
        <v>3917</v>
      </c>
      <c r="B609" s="4">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10">
        <f>INDEX(products!$A$1:$G$49,MATCH(orders!$D609,products!$A$1:$A$49,0),MATCH(orders!L$1,products!$A$1:$G$1,0))</f>
        <v>3.645</v>
      </c>
      <c r="M609" s="10">
        <f t="shared" si="27"/>
        <v>3.645</v>
      </c>
      <c r="N609" t="str">
        <f t="shared" si="28"/>
        <v>Excelsa</v>
      </c>
      <c r="O609" t="str">
        <f t="shared" si="29"/>
        <v>Dark</v>
      </c>
      <c r="P609" t="str">
        <f>_xlfn.XLOOKUP(Order[[#This Row],[Customer ID]],customers!$A$1:$A$1001,customers!$I$1:$I$1001,,0)</f>
        <v>Yes</v>
      </c>
    </row>
    <row r="610" spans="1:16" x14ac:dyDescent="0.35">
      <c r="A610" s="2" t="s">
        <v>3923</v>
      </c>
      <c r="B610" s="4">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10">
        <f>INDEX(products!$A$1:$G$49,MATCH(orders!$D610,products!$A$1:$A$49,0),MATCH(orders!L$1,products!$A$1:$G$1,0))</f>
        <v>27.945</v>
      </c>
      <c r="M610" s="10">
        <f t="shared" si="27"/>
        <v>55.89</v>
      </c>
      <c r="N610" t="str">
        <f t="shared" si="28"/>
        <v>Excelsa</v>
      </c>
      <c r="O610" t="str">
        <f t="shared" si="29"/>
        <v>Dark</v>
      </c>
      <c r="P610" t="str">
        <f>_xlfn.XLOOKUP(Order[[#This Row],[Customer ID]],customers!$A$1:$A$1001,customers!$I$1:$I$1001,,0)</f>
        <v>No</v>
      </c>
    </row>
    <row r="611" spans="1:16" x14ac:dyDescent="0.35">
      <c r="A611" s="2" t="s">
        <v>3927</v>
      </c>
      <c r="B611" s="4">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10">
        <f>INDEX(products!$A$1:$G$49,MATCH(orders!$D611,products!$A$1:$A$49,0),MATCH(orders!L$1,products!$A$1:$G$1,0))</f>
        <v>4.3650000000000002</v>
      </c>
      <c r="M611" s="10">
        <f t="shared" si="27"/>
        <v>26.19</v>
      </c>
      <c r="N611" t="str">
        <f t="shared" si="28"/>
        <v>Liberica</v>
      </c>
      <c r="O611" t="str">
        <f t="shared" si="29"/>
        <v>Medium</v>
      </c>
      <c r="P611" t="str">
        <f>_xlfn.XLOOKUP(Order[[#This Row],[Customer ID]],customers!$A$1:$A$1001,customers!$I$1:$I$1001,,0)</f>
        <v>Yes</v>
      </c>
    </row>
    <row r="612" spans="1:16" x14ac:dyDescent="0.35">
      <c r="A612" s="2" t="s">
        <v>3933</v>
      </c>
      <c r="B612" s="4">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10">
        <f>INDEX(products!$A$1:$G$49,MATCH(orders!$D612,products!$A$1:$A$49,0),MATCH(orders!L$1,products!$A$1:$G$1,0))</f>
        <v>9.9499999999999993</v>
      </c>
      <c r="M612" s="10">
        <f t="shared" si="27"/>
        <v>39.799999999999997</v>
      </c>
      <c r="N612" t="str">
        <f t="shared" si="28"/>
        <v>Robusta</v>
      </c>
      <c r="O612" t="str">
        <f t="shared" si="29"/>
        <v>Medium</v>
      </c>
      <c r="P612" t="str">
        <f>_xlfn.XLOOKUP(Order[[#This Row],[Customer ID]],customers!$A$1:$A$1001,customers!$I$1:$I$1001,,0)</f>
        <v>No</v>
      </c>
    </row>
    <row r="613" spans="1:16" x14ac:dyDescent="0.35">
      <c r="A613" s="2" t="s">
        <v>3939</v>
      </c>
      <c r="B613" s="4">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10">
        <f>INDEX(products!$A$1:$G$49,MATCH(orders!$D613,products!$A$1:$A$49,0),MATCH(orders!L$1,products!$A$1:$G$1,0))</f>
        <v>34.154999999999994</v>
      </c>
      <c r="M613" s="10">
        <f t="shared" si="27"/>
        <v>68.309999999999988</v>
      </c>
      <c r="N613" t="str">
        <f t="shared" si="28"/>
        <v>Excelsa</v>
      </c>
      <c r="O613" t="str">
        <f t="shared" si="29"/>
        <v>Light</v>
      </c>
      <c r="P613" t="str">
        <f>_xlfn.XLOOKUP(Order[[#This Row],[Customer ID]],customers!$A$1:$A$1001,customers!$I$1:$I$1001,,0)</f>
        <v>No</v>
      </c>
    </row>
    <row r="614" spans="1:16" x14ac:dyDescent="0.35">
      <c r="A614" s="2" t="s">
        <v>3945</v>
      </c>
      <c r="B614" s="4">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10">
        <f>INDEX(products!$A$1:$G$49,MATCH(orders!$D614,products!$A$1:$A$49,0),MATCH(orders!L$1,products!$A$1:$G$1,0))</f>
        <v>3.375</v>
      </c>
      <c r="M614" s="10">
        <f t="shared" si="27"/>
        <v>13.5</v>
      </c>
      <c r="N614" t="str">
        <f t="shared" si="28"/>
        <v>Arabica</v>
      </c>
      <c r="O614" t="str">
        <f t="shared" si="29"/>
        <v>Medium</v>
      </c>
      <c r="P614" t="str">
        <f>_xlfn.XLOOKUP(Order[[#This Row],[Customer ID]],customers!$A$1:$A$1001,customers!$I$1:$I$1001,,0)</f>
        <v>No</v>
      </c>
    </row>
    <row r="615" spans="1:16" x14ac:dyDescent="0.35">
      <c r="A615" s="2" t="s">
        <v>3950</v>
      </c>
      <c r="B615" s="4">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10">
        <f>INDEX(products!$A$1:$G$49,MATCH(orders!$D615,products!$A$1:$A$49,0),MATCH(orders!L$1,products!$A$1:$G$1,0))</f>
        <v>5.97</v>
      </c>
      <c r="M615" s="10">
        <f t="shared" si="27"/>
        <v>5.97</v>
      </c>
      <c r="N615" t="str">
        <f t="shared" si="28"/>
        <v>Robusta</v>
      </c>
      <c r="O615" t="str">
        <f t="shared" si="29"/>
        <v>Medium</v>
      </c>
      <c r="P615" t="str">
        <f>_xlfn.XLOOKUP(Order[[#This Row],[Customer ID]],customers!$A$1:$A$1001,customers!$I$1:$I$1001,,0)</f>
        <v>No</v>
      </c>
    </row>
    <row r="616" spans="1:16" x14ac:dyDescent="0.35">
      <c r="A616" s="2" t="s">
        <v>3955</v>
      </c>
      <c r="B616" s="4">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10">
        <f>INDEX(products!$A$1:$G$49,MATCH(orders!$D616,products!$A$1:$A$49,0),MATCH(orders!L$1,products!$A$1:$G$1,0))</f>
        <v>5.97</v>
      </c>
      <c r="M616" s="10">
        <f t="shared" si="27"/>
        <v>29.849999999999998</v>
      </c>
      <c r="N616" t="str">
        <f t="shared" si="28"/>
        <v>Robusta</v>
      </c>
      <c r="O616" t="str">
        <f t="shared" si="29"/>
        <v>Medium</v>
      </c>
      <c r="P616" t="str">
        <f>_xlfn.XLOOKUP(Order[[#This Row],[Customer ID]],customers!$A$1:$A$1001,customers!$I$1:$I$1001,,0)</f>
        <v>Yes</v>
      </c>
    </row>
    <row r="617" spans="1:16" x14ac:dyDescent="0.35">
      <c r="A617" s="2" t="s">
        <v>3960</v>
      </c>
      <c r="B617" s="4">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10">
        <f>INDEX(products!$A$1:$G$49,MATCH(orders!$D617,products!$A$1:$A$49,0),MATCH(orders!L$1,products!$A$1:$G$1,0))</f>
        <v>36.454999999999998</v>
      </c>
      <c r="M617" s="10">
        <f t="shared" si="27"/>
        <v>72.91</v>
      </c>
      <c r="N617" t="str">
        <f t="shared" si="28"/>
        <v>Liberica</v>
      </c>
      <c r="O617" t="str">
        <f t="shared" si="29"/>
        <v>Light</v>
      </c>
      <c r="P617" t="str">
        <f>_xlfn.XLOOKUP(Order[[#This Row],[Customer ID]],customers!$A$1:$A$1001,customers!$I$1:$I$1001,,0)</f>
        <v>Yes</v>
      </c>
    </row>
    <row r="618" spans="1:16" x14ac:dyDescent="0.35">
      <c r="A618" s="2" t="s">
        <v>3966</v>
      </c>
      <c r="B618" s="4">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10">
        <f>INDEX(products!$A$1:$G$49,MATCH(orders!$D618,products!$A$1:$A$49,0),MATCH(orders!L$1,products!$A$1:$G$1,0))</f>
        <v>31.624999999999996</v>
      </c>
      <c r="M618" s="10">
        <f t="shared" si="27"/>
        <v>126.49999999999999</v>
      </c>
      <c r="N618" t="str">
        <f t="shared" si="28"/>
        <v>Excelsa</v>
      </c>
      <c r="O618" t="str">
        <f t="shared" si="29"/>
        <v>Medium</v>
      </c>
      <c r="P618" t="str">
        <f>_xlfn.XLOOKUP(Order[[#This Row],[Customer ID]],customers!$A$1:$A$1001,customers!$I$1:$I$1001,,0)</f>
        <v>No</v>
      </c>
    </row>
    <row r="619" spans="1:16" x14ac:dyDescent="0.35">
      <c r="A619" s="2" t="s">
        <v>3972</v>
      </c>
      <c r="B619" s="4">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10">
        <f>INDEX(products!$A$1:$G$49,MATCH(orders!$D619,products!$A$1:$A$49,0),MATCH(orders!L$1,products!$A$1:$G$1,0))</f>
        <v>33.464999999999996</v>
      </c>
      <c r="M619" s="10">
        <f t="shared" si="27"/>
        <v>33.464999999999996</v>
      </c>
      <c r="N619" t="str">
        <f t="shared" si="28"/>
        <v>Liberica</v>
      </c>
      <c r="O619" t="str">
        <f t="shared" si="29"/>
        <v>Medium</v>
      </c>
      <c r="P619" t="str">
        <f>_xlfn.XLOOKUP(Order[[#This Row],[Customer ID]],customers!$A$1:$A$1001,customers!$I$1:$I$1001,,0)</f>
        <v>No</v>
      </c>
    </row>
    <row r="620" spans="1:16" x14ac:dyDescent="0.35">
      <c r="A620" s="2" t="s">
        <v>3978</v>
      </c>
      <c r="B620" s="4">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10">
        <f>INDEX(products!$A$1:$G$49,MATCH(orders!$D620,products!$A$1:$A$49,0),MATCH(orders!L$1,products!$A$1:$G$1,0))</f>
        <v>12.15</v>
      </c>
      <c r="M620" s="10">
        <f t="shared" si="27"/>
        <v>72.900000000000006</v>
      </c>
      <c r="N620" t="str">
        <f t="shared" si="28"/>
        <v>Excelsa</v>
      </c>
      <c r="O620" t="str">
        <f t="shared" si="29"/>
        <v>Dark</v>
      </c>
      <c r="P620" t="str">
        <f>_xlfn.XLOOKUP(Order[[#This Row],[Customer ID]],customers!$A$1:$A$1001,customers!$I$1:$I$1001,,0)</f>
        <v>Yes</v>
      </c>
    </row>
    <row r="621" spans="1:16" x14ac:dyDescent="0.35">
      <c r="A621" s="2" t="s">
        <v>3984</v>
      </c>
      <c r="B621" s="4">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10">
        <f>INDEX(products!$A$1:$G$49,MATCH(orders!$D621,products!$A$1:$A$49,0),MATCH(orders!L$1,products!$A$1:$G$1,0))</f>
        <v>7.77</v>
      </c>
      <c r="M621" s="10">
        <f t="shared" si="27"/>
        <v>15.54</v>
      </c>
      <c r="N621" t="str">
        <f t="shared" si="28"/>
        <v>Liberica</v>
      </c>
      <c r="O621" t="str">
        <f t="shared" si="29"/>
        <v>Dark</v>
      </c>
      <c r="P621" t="str">
        <f>_xlfn.XLOOKUP(Order[[#This Row],[Customer ID]],customers!$A$1:$A$1001,customers!$I$1:$I$1001,,0)</f>
        <v>Yes</v>
      </c>
    </row>
    <row r="622" spans="1:16" x14ac:dyDescent="0.35">
      <c r="A622" s="2" t="s">
        <v>3990</v>
      </c>
      <c r="B622" s="4">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10">
        <f>INDEX(products!$A$1:$G$49,MATCH(orders!$D622,products!$A$1:$A$49,0),MATCH(orders!L$1,products!$A$1:$G$1,0))</f>
        <v>3.375</v>
      </c>
      <c r="M622" s="10">
        <f t="shared" si="27"/>
        <v>20.25</v>
      </c>
      <c r="N622" t="str">
        <f t="shared" si="28"/>
        <v>Arabica</v>
      </c>
      <c r="O622" t="str">
        <f t="shared" si="29"/>
        <v>Medium</v>
      </c>
      <c r="P622" t="str">
        <f>_xlfn.XLOOKUP(Order[[#This Row],[Customer ID]],customers!$A$1:$A$1001,customers!$I$1:$I$1001,,0)</f>
        <v>No</v>
      </c>
    </row>
    <row r="623" spans="1:16" x14ac:dyDescent="0.35">
      <c r="A623" s="2" t="s">
        <v>3996</v>
      </c>
      <c r="B623" s="4">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10">
        <f>INDEX(products!$A$1:$G$49,MATCH(orders!$D623,products!$A$1:$A$49,0),MATCH(orders!L$1,products!$A$1:$G$1,0))</f>
        <v>12.95</v>
      </c>
      <c r="M623" s="10">
        <f t="shared" si="27"/>
        <v>77.699999999999989</v>
      </c>
      <c r="N623" t="str">
        <f t="shared" si="28"/>
        <v>Arabica</v>
      </c>
      <c r="O623" t="str">
        <f t="shared" si="29"/>
        <v>Light</v>
      </c>
      <c r="P623" t="str">
        <f>_xlfn.XLOOKUP(Order[[#This Row],[Customer ID]],customers!$A$1:$A$1001,customers!$I$1:$I$1001,,0)</f>
        <v>No</v>
      </c>
    </row>
    <row r="624" spans="1:16" x14ac:dyDescent="0.35">
      <c r="A624" s="2" t="s">
        <v>4002</v>
      </c>
      <c r="B624" s="4">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10">
        <f>INDEX(products!$A$1:$G$49,MATCH(orders!$D624,products!$A$1:$A$49,0),MATCH(orders!L$1,products!$A$1:$G$1,0))</f>
        <v>33.464999999999996</v>
      </c>
      <c r="M624" s="10">
        <f t="shared" si="27"/>
        <v>133.85999999999999</v>
      </c>
      <c r="N624" t="str">
        <f t="shared" si="28"/>
        <v>Liberica</v>
      </c>
      <c r="O624" t="str">
        <f t="shared" si="29"/>
        <v>Medium</v>
      </c>
      <c r="P624" t="str">
        <f>_xlfn.XLOOKUP(Order[[#This Row],[Customer ID]],customers!$A$1:$A$1001,customers!$I$1:$I$1001,,0)</f>
        <v>No</v>
      </c>
    </row>
    <row r="625" spans="1:16" x14ac:dyDescent="0.35">
      <c r="A625" s="2" t="s">
        <v>4007</v>
      </c>
      <c r="B625" s="4">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10">
        <f>INDEX(products!$A$1:$G$49,MATCH(orders!$D625,products!$A$1:$A$49,0),MATCH(orders!L$1,products!$A$1:$G$1,0))</f>
        <v>12.15</v>
      </c>
      <c r="M625" s="10">
        <f t="shared" si="27"/>
        <v>12.15</v>
      </c>
      <c r="N625" t="str">
        <f t="shared" si="28"/>
        <v>Excelsa</v>
      </c>
      <c r="O625" t="str">
        <f t="shared" si="29"/>
        <v>Dark</v>
      </c>
      <c r="P625" t="str">
        <f>_xlfn.XLOOKUP(Order[[#This Row],[Customer ID]],customers!$A$1:$A$1001,customers!$I$1:$I$1001,,0)</f>
        <v>No</v>
      </c>
    </row>
    <row r="626" spans="1:16" x14ac:dyDescent="0.35">
      <c r="A626" s="2" t="s">
        <v>4012</v>
      </c>
      <c r="B626" s="4">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10">
        <f>INDEX(products!$A$1:$G$49,MATCH(orders!$D626,products!$A$1:$A$49,0),MATCH(orders!L$1,products!$A$1:$G$1,0))</f>
        <v>31.624999999999996</v>
      </c>
      <c r="M626" s="10">
        <f t="shared" si="27"/>
        <v>63.249999999999993</v>
      </c>
      <c r="N626" t="str">
        <f t="shared" si="28"/>
        <v>Excelsa</v>
      </c>
      <c r="O626" t="str">
        <f t="shared" si="29"/>
        <v>Medium</v>
      </c>
      <c r="P626" t="str">
        <f>_xlfn.XLOOKUP(Order[[#This Row],[Customer ID]],customers!$A$1:$A$1001,customers!$I$1:$I$1001,,0)</f>
        <v>Yes</v>
      </c>
    </row>
    <row r="627" spans="1:16" x14ac:dyDescent="0.35">
      <c r="A627" s="2" t="s">
        <v>4017</v>
      </c>
      <c r="B627" s="4">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10">
        <f>INDEX(products!$A$1:$G$49,MATCH(orders!$D627,products!$A$1:$A$49,0),MATCH(orders!L$1,products!$A$1:$G$1,0))</f>
        <v>7.169999999999999</v>
      </c>
      <c r="M627" s="10">
        <f t="shared" si="27"/>
        <v>35.849999999999994</v>
      </c>
      <c r="N627" t="str">
        <f t="shared" si="28"/>
        <v>Robusta</v>
      </c>
      <c r="O627" t="str">
        <f t="shared" si="29"/>
        <v>Light</v>
      </c>
      <c r="P627" t="str">
        <f>_xlfn.XLOOKUP(Order[[#This Row],[Customer ID]],customers!$A$1:$A$1001,customers!$I$1:$I$1001,,0)</f>
        <v>No</v>
      </c>
    </row>
    <row r="628" spans="1:16" x14ac:dyDescent="0.35">
      <c r="A628" s="2" t="s">
        <v>4023</v>
      </c>
      <c r="B628" s="4">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10">
        <f>INDEX(products!$A$1:$G$49,MATCH(orders!$D628,products!$A$1:$A$49,0),MATCH(orders!L$1,products!$A$1:$G$1,0))</f>
        <v>25.874999999999996</v>
      </c>
      <c r="M628" s="10">
        <f t="shared" si="27"/>
        <v>77.624999999999986</v>
      </c>
      <c r="N628" t="str">
        <f t="shared" si="28"/>
        <v>Arabica</v>
      </c>
      <c r="O628" t="str">
        <f t="shared" si="29"/>
        <v>Medium</v>
      </c>
      <c r="P628" t="str">
        <f>_xlfn.XLOOKUP(Order[[#This Row],[Customer ID]],customers!$A$1:$A$1001,customers!$I$1:$I$1001,,0)</f>
        <v>No</v>
      </c>
    </row>
    <row r="629" spans="1:16" x14ac:dyDescent="0.35">
      <c r="A629" s="2" t="s">
        <v>4029</v>
      </c>
      <c r="B629" s="4">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10">
        <f>INDEX(products!$A$1:$G$49,MATCH(orders!$D629,products!$A$1:$A$49,0),MATCH(orders!L$1,products!$A$1:$G$1,0))</f>
        <v>31.624999999999996</v>
      </c>
      <c r="M629" s="10">
        <f t="shared" si="27"/>
        <v>63.249999999999993</v>
      </c>
      <c r="N629" t="str">
        <f t="shared" si="28"/>
        <v>Excelsa</v>
      </c>
      <c r="O629" t="str">
        <f t="shared" si="29"/>
        <v>Medium</v>
      </c>
      <c r="P629" t="str">
        <f>_xlfn.XLOOKUP(Order[[#This Row],[Customer ID]],customers!$A$1:$A$1001,customers!$I$1:$I$1001,,0)</f>
        <v>Yes</v>
      </c>
    </row>
    <row r="630" spans="1:16" x14ac:dyDescent="0.35">
      <c r="A630" s="2" t="s">
        <v>4035</v>
      </c>
      <c r="B630" s="4">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10">
        <f>INDEX(products!$A$1:$G$49,MATCH(orders!$D630,products!$A$1:$A$49,0),MATCH(orders!L$1,products!$A$1:$G$1,0))</f>
        <v>4.4550000000000001</v>
      </c>
      <c r="M630" s="10">
        <f t="shared" si="27"/>
        <v>26.73</v>
      </c>
      <c r="N630" t="str">
        <f t="shared" si="28"/>
        <v>Excelsa</v>
      </c>
      <c r="O630" t="str">
        <f t="shared" si="29"/>
        <v>Light</v>
      </c>
      <c r="P630" t="str">
        <f>_xlfn.XLOOKUP(Order[[#This Row],[Customer ID]],customers!$A$1:$A$1001,customers!$I$1:$I$1001,,0)</f>
        <v>Yes</v>
      </c>
    </row>
    <row r="631" spans="1:16" x14ac:dyDescent="0.35">
      <c r="A631" s="2" t="s">
        <v>4035</v>
      </c>
      <c r="B631" s="4">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10">
        <f>INDEX(products!$A$1:$G$49,MATCH(orders!$D631,products!$A$1:$A$49,0),MATCH(orders!L$1,products!$A$1:$G$1,0))</f>
        <v>7.77</v>
      </c>
      <c r="M631" s="10">
        <f t="shared" si="27"/>
        <v>31.08</v>
      </c>
      <c r="N631" t="str">
        <f t="shared" si="28"/>
        <v>Liberica</v>
      </c>
      <c r="O631" t="str">
        <f t="shared" si="29"/>
        <v>Dark</v>
      </c>
      <c r="P631" t="str">
        <f>_xlfn.XLOOKUP(Order[[#This Row],[Customer ID]],customers!$A$1:$A$1001,customers!$I$1:$I$1001,,0)</f>
        <v>Yes</v>
      </c>
    </row>
    <row r="632" spans="1:16" x14ac:dyDescent="0.35">
      <c r="A632" s="2" t="s">
        <v>4035</v>
      </c>
      <c r="B632" s="4">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10">
        <f>INDEX(products!$A$1:$G$49,MATCH(orders!$D632,products!$A$1:$A$49,0),MATCH(orders!L$1,products!$A$1:$G$1,0))</f>
        <v>2.9849999999999999</v>
      </c>
      <c r="M632" s="10">
        <f t="shared" si="27"/>
        <v>2.9849999999999999</v>
      </c>
      <c r="N632" t="str">
        <f t="shared" si="28"/>
        <v>Arabica</v>
      </c>
      <c r="O632" t="str">
        <f t="shared" si="29"/>
        <v>Dark</v>
      </c>
      <c r="P632" t="str">
        <f>_xlfn.XLOOKUP(Order[[#This Row],[Customer ID]],customers!$A$1:$A$1001,customers!$I$1:$I$1001,,0)</f>
        <v>Yes</v>
      </c>
    </row>
    <row r="633" spans="1:16" x14ac:dyDescent="0.35">
      <c r="A633" s="2" t="s">
        <v>4035</v>
      </c>
      <c r="B633" s="4">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10">
        <f>INDEX(products!$A$1:$G$49,MATCH(orders!$D633,products!$A$1:$A$49,0),MATCH(orders!L$1,products!$A$1:$G$1,0))</f>
        <v>20.584999999999997</v>
      </c>
      <c r="M633" s="10">
        <f t="shared" si="27"/>
        <v>102.92499999999998</v>
      </c>
      <c r="N633" t="str">
        <f t="shared" si="28"/>
        <v>Robusta</v>
      </c>
      <c r="O633" t="str">
        <f t="shared" si="29"/>
        <v>Dark</v>
      </c>
      <c r="P633" t="str">
        <f>_xlfn.XLOOKUP(Order[[#This Row],[Customer ID]],customers!$A$1:$A$1001,customers!$I$1:$I$1001,,0)</f>
        <v>Yes</v>
      </c>
    </row>
    <row r="634" spans="1:16" x14ac:dyDescent="0.35">
      <c r="A634" s="2" t="s">
        <v>4056</v>
      </c>
      <c r="B634" s="4">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10">
        <f>INDEX(products!$A$1:$G$49,MATCH(orders!$D634,products!$A$1:$A$49,0),MATCH(orders!L$1,products!$A$1:$G$1,0))</f>
        <v>8.91</v>
      </c>
      <c r="M634" s="10">
        <f t="shared" si="27"/>
        <v>35.64</v>
      </c>
      <c r="N634" t="str">
        <f t="shared" si="28"/>
        <v>Excelsa</v>
      </c>
      <c r="O634" t="str">
        <f t="shared" si="29"/>
        <v>Light</v>
      </c>
      <c r="P634" t="str">
        <f>_xlfn.XLOOKUP(Order[[#This Row],[Customer ID]],customers!$A$1:$A$1001,customers!$I$1:$I$1001,,0)</f>
        <v>No</v>
      </c>
    </row>
    <row r="635" spans="1:16" x14ac:dyDescent="0.35">
      <c r="A635" s="2" t="s">
        <v>4062</v>
      </c>
      <c r="B635" s="4">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10">
        <f>INDEX(products!$A$1:$G$49,MATCH(orders!$D635,products!$A$1:$A$49,0),MATCH(orders!L$1,products!$A$1:$G$1,0))</f>
        <v>11.95</v>
      </c>
      <c r="M635" s="10">
        <f t="shared" si="27"/>
        <v>47.8</v>
      </c>
      <c r="N635" t="str">
        <f t="shared" si="28"/>
        <v>Robusta</v>
      </c>
      <c r="O635" t="str">
        <f t="shared" si="29"/>
        <v>Light</v>
      </c>
      <c r="P635" t="str">
        <f>_xlfn.XLOOKUP(Order[[#This Row],[Customer ID]],customers!$A$1:$A$1001,customers!$I$1:$I$1001,,0)</f>
        <v>No</v>
      </c>
    </row>
    <row r="636" spans="1:16" x14ac:dyDescent="0.35">
      <c r="A636" s="2" t="s">
        <v>4068</v>
      </c>
      <c r="B636" s="4">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10">
        <f>INDEX(products!$A$1:$G$49,MATCH(orders!$D636,products!$A$1:$A$49,0),MATCH(orders!L$1,products!$A$1:$G$1,0))</f>
        <v>14.55</v>
      </c>
      <c r="M636" s="10">
        <f t="shared" si="27"/>
        <v>43.650000000000006</v>
      </c>
      <c r="N636" t="str">
        <f t="shared" si="28"/>
        <v>Liberica</v>
      </c>
      <c r="O636" t="str">
        <f t="shared" si="29"/>
        <v>Medium</v>
      </c>
      <c r="P636" t="str">
        <f>_xlfn.XLOOKUP(Order[[#This Row],[Customer ID]],customers!$A$1:$A$1001,customers!$I$1:$I$1001,,0)</f>
        <v>No</v>
      </c>
    </row>
    <row r="637" spans="1:16" x14ac:dyDescent="0.35">
      <c r="A637" s="2" t="s">
        <v>4074</v>
      </c>
      <c r="B637" s="4">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10">
        <f>INDEX(products!$A$1:$G$49,MATCH(orders!$D637,products!$A$1:$A$49,0),MATCH(orders!L$1,products!$A$1:$G$1,0))</f>
        <v>8.91</v>
      </c>
      <c r="M637" s="10">
        <f t="shared" si="27"/>
        <v>35.64</v>
      </c>
      <c r="N637" t="str">
        <f t="shared" si="28"/>
        <v>Excelsa</v>
      </c>
      <c r="O637" t="str">
        <f t="shared" si="29"/>
        <v>Light</v>
      </c>
      <c r="P637" t="str">
        <f>_xlfn.XLOOKUP(Order[[#This Row],[Customer ID]],customers!$A$1:$A$1001,customers!$I$1:$I$1001,,0)</f>
        <v>Yes</v>
      </c>
    </row>
    <row r="638" spans="1:16" x14ac:dyDescent="0.35">
      <c r="A638" s="2" t="s">
        <v>4080</v>
      </c>
      <c r="B638" s="4">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10">
        <f>INDEX(products!$A$1:$G$49,MATCH(orders!$D638,products!$A$1:$A$49,0),MATCH(orders!L$1,products!$A$1:$G$1,0))</f>
        <v>15.85</v>
      </c>
      <c r="M638" s="10">
        <f t="shared" si="27"/>
        <v>95.1</v>
      </c>
      <c r="N638" t="str">
        <f t="shared" si="28"/>
        <v>Liberica</v>
      </c>
      <c r="O638" t="str">
        <f t="shared" si="29"/>
        <v>Light</v>
      </c>
      <c r="P638" t="str">
        <f>_xlfn.XLOOKUP(Order[[#This Row],[Customer ID]],customers!$A$1:$A$1001,customers!$I$1:$I$1001,,0)</f>
        <v>Yes</v>
      </c>
    </row>
    <row r="639" spans="1:16" x14ac:dyDescent="0.35">
      <c r="A639" s="2" t="s">
        <v>4086</v>
      </c>
      <c r="B639" s="4">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10">
        <f>INDEX(products!$A$1:$G$49,MATCH(orders!$D639,products!$A$1:$A$49,0),MATCH(orders!L$1,products!$A$1:$G$1,0))</f>
        <v>31.624999999999996</v>
      </c>
      <c r="M639" s="10">
        <f t="shared" si="27"/>
        <v>31.624999999999996</v>
      </c>
      <c r="N639" t="str">
        <f t="shared" si="28"/>
        <v>Excelsa</v>
      </c>
      <c r="O639" t="str">
        <f t="shared" si="29"/>
        <v>Medium</v>
      </c>
      <c r="P639" t="str">
        <f>_xlfn.XLOOKUP(Order[[#This Row],[Customer ID]],customers!$A$1:$A$1001,customers!$I$1:$I$1001,,0)</f>
        <v>Yes</v>
      </c>
    </row>
    <row r="640" spans="1:16" x14ac:dyDescent="0.35">
      <c r="A640" s="2" t="s">
        <v>4093</v>
      </c>
      <c r="B640" s="4">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10">
        <f>INDEX(products!$A$1:$G$49,MATCH(orders!$D640,products!$A$1:$A$49,0),MATCH(orders!L$1,products!$A$1:$G$1,0))</f>
        <v>25.874999999999996</v>
      </c>
      <c r="M640" s="10">
        <f t="shared" si="27"/>
        <v>77.624999999999986</v>
      </c>
      <c r="N640" t="str">
        <f t="shared" si="28"/>
        <v>Arabica</v>
      </c>
      <c r="O640" t="str">
        <f t="shared" si="29"/>
        <v>Medium</v>
      </c>
      <c r="P640" t="str">
        <f>_xlfn.XLOOKUP(Order[[#This Row],[Customer ID]],customers!$A$1:$A$1001,customers!$I$1:$I$1001,,0)</f>
        <v>Yes</v>
      </c>
    </row>
    <row r="641" spans="1:16" x14ac:dyDescent="0.35">
      <c r="A641" s="2" t="s">
        <v>4098</v>
      </c>
      <c r="B641" s="4">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10">
        <f>INDEX(products!$A$1:$G$49,MATCH(orders!$D641,products!$A$1:$A$49,0),MATCH(orders!L$1,products!$A$1:$G$1,0))</f>
        <v>3.8849999999999998</v>
      </c>
      <c r="M641" s="10">
        <f t="shared" si="27"/>
        <v>3.8849999999999998</v>
      </c>
      <c r="N641" t="str">
        <f t="shared" si="28"/>
        <v>Liberica</v>
      </c>
      <c r="O641" t="str">
        <f t="shared" si="29"/>
        <v>Dark</v>
      </c>
      <c r="P641" t="str">
        <f>_xlfn.XLOOKUP(Order[[#This Row],[Customer ID]],customers!$A$1:$A$1001,customers!$I$1:$I$1001,,0)</f>
        <v>Yes</v>
      </c>
    </row>
    <row r="642" spans="1:16" x14ac:dyDescent="0.35">
      <c r="A642" s="2" t="s">
        <v>4104</v>
      </c>
      <c r="B642" s="4">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10">
        <f>INDEX(products!$A$1:$G$49,MATCH(orders!$D642,products!$A$1:$A$49,0),MATCH(orders!L$1,products!$A$1:$G$1,0))</f>
        <v>27.484999999999996</v>
      </c>
      <c r="M642" s="10">
        <f t="shared" si="27"/>
        <v>137.42499999999998</v>
      </c>
      <c r="N642" t="str">
        <f t="shared" si="28"/>
        <v>Robusta</v>
      </c>
      <c r="O642" t="str">
        <f t="shared" si="29"/>
        <v>Light</v>
      </c>
      <c r="P642" t="str">
        <f>_xlfn.XLOOKUP(Order[[#This Row],[Customer ID]],customers!$A$1:$A$1001,customers!$I$1:$I$1001,,0)</f>
        <v>No</v>
      </c>
    </row>
    <row r="643" spans="1:16" x14ac:dyDescent="0.35">
      <c r="A643" s="2" t="s">
        <v>4109</v>
      </c>
      <c r="B643" s="4">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10">
        <f>INDEX(products!$A$1:$G$49,MATCH(orders!$D643,products!$A$1:$A$49,0),MATCH(orders!L$1,products!$A$1:$G$1,0))</f>
        <v>11.95</v>
      </c>
      <c r="M643" s="10">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_xlfn.XLOOKUP(Order[[#This Row],[Customer ID]],customers!$A$1:$A$1001,customers!$I$1:$I$1001,,0)</f>
        <v>Yes</v>
      </c>
    </row>
    <row r="644" spans="1:16" x14ac:dyDescent="0.35">
      <c r="A644" s="2" t="s">
        <v>4115</v>
      </c>
      <c r="B644" s="4">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10">
        <f>INDEX(products!$A$1:$G$49,MATCH(orders!$D644,products!$A$1:$A$49,0),MATCH(orders!L$1,products!$A$1:$G$1,0))</f>
        <v>4.125</v>
      </c>
      <c r="M644" s="10">
        <f t="shared" si="30"/>
        <v>8.25</v>
      </c>
      <c r="N644" t="str">
        <f t="shared" si="31"/>
        <v>Excelsa</v>
      </c>
      <c r="O644" t="str">
        <f t="shared" si="32"/>
        <v>Medium</v>
      </c>
      <c r="P644" t="str">
        <f>_xlfn.XLOOKUP(Order[[#This Row],[Customer ID]],customers!$A$1:$A$1001,customers!$I$1:$I$1001,,0)</f>
        <v>Yes</v>
      </c>
    </row>
    <row r="645" spans="1:16" x14ac:dyDescent="0.35">
      <c r="A645" s="2" t="s">
        <v>4123</v>
      </c>
      <c r="B645" s="4">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10">
        <f>INDEX(products!$A$1:$G$49,MATCH(orders!$D645,products!$A$1:$A$49,0),MATCH(orders!L$1,products!$A$1:$G$1,0))</f>
        <v>34.154999999999994</v>
      </c>
      <c r="M645" s="10">
        <f t="shared" si="30"/>
        <v>102.46499999999997</v>
      </c>
      <c r="N645" t="str">
        <f t="shared" si="31"/>
        <v>Excelsa</v>
      </c>
      <c r="O645" t="str">
        <f t="shared" si="32"/>
        <v>Light</v>
      </c>
      <c r="P645" t="str">
        <f>_xlfn.XLOOKUP(Order[[#This Row],[Customer ID]],customers!$A$1:$A$1001,customers!$I$1:$I$1001,,0)</f>
        <v>Yes</v>
      </c>
    </row>
    <row r="646" spans="1:16" x14ac:dyDescent="0.35">
      <c r="A646" s="2" t="s">
        <v>4128</v>
      </c>
      <c r="B646" s="4">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10">
        <f>INDEX(products!$A$1:$G$49,MATCH(orders!$D646,products!$A$1:$A$49,0),MATCH(orders!L$1,products!$A$1:$G$1,0))</f>
        <v>20.584999999999997</v>
      </c>
      <c r="M646" s="10">
        <f t="shared" si="30"/>
        <v>41.169999999999995</v>
      </c>
      <c r="N646" t="str">
        <f t="shared" si="31"/>
        <v>Robusta</v>
      </c>
      <c r="O646" t="str">
        <f t="shared" si="32"/>
        <v>Dark</v>
      </c>
      <c r="P646" t="str">
        <f>_xlfn.XLOOKUP(Order[[#This Row],[Customer ID]],customers!$A$1:$A$1001,customers!$I$1:$I$1001,,0)</f>
        <v>No</v>
      </c>
    </row>
    <row r="647" spans="1:16" x14ac:dyDescent="0.35">
      <c r="A647" s="2" t="s">
        <v>4133</v>
      </c>
      <c r="B647" s="4">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10">
        <f>INDEX(products!$A$1:$G$49,MATCH(orders!$D647,products!$A$1:$A$49,0),MATCH(orders!L$1,products!$A$1:$G$1,0))</f>
        <v>22.884999999999998</v>
      </c>
      <c r="M647" s="10">
        <f t="shared" si="30"/>
        <v>68.655000000000001</v>
      </c>
      <c r="N647" t="str">
        <f t="shared" si="31"/>
        <v>Arabica</v>
      </c>
      <c r="O647" t="str">
        <f t="shared" si="32"/>
        <v>Dark</v>
      </c>
      <c r="P647" t="str">
        <f>_xlfn.XLOOKUP(Order[[#This Row],[Customer ID]],customers!$A$1:$A$1001,customers!$I$1:$I$1001,,0)</f>
        <v>Yes</v>
      </c>
    </row>
    <row r="648" spans="1:16" x14ac:dyDescent="0.35">
      <c r="A648" s="2" t="s">
        <v>4139</v>
      </c>
      <c r="B648" s="4">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10">
        <f>INDEX(products!$A$1:$G$49,MATCH(orders!$D648,products!$A$1:$A$49,0),MATCH(orders!L$1,products!$A$1:$G$1,0))</f>
        <v>9.9499999999999993</v>
      </c>
      <c r="M648" s="10">
        <f t="shared" si="30"/>
        <v>9.9499999999999993</v>
      </c>
      <c r="N648" t="str">
        <f t="shared" si="31"/>
        <v>Arabica</v>
      </c>
      <c r="O648" t="str">
        <f t="shared" si="32"/>
        <v>Dark</v>
      </c>
      <c r="P648" t="str">
        <f>_xlfn.XLOOKUP(Order[[#This Row],[Customer ID]],customers!$A$1:$A$1001,customers!$I$1:$I$1001,,0)</f>
        <v>Yes</v>
      </c>
    </row>
    <row r="649" spans="1:16" x14ac:dyDescent="0.35">
      <c r="A649" s="2" t="s">
        <v>4145</v>
      </c>
      <c r="B649" s="4">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10">
        <f>INDEX(products!$A$1:$G$49,MATCH(orders!$D649,products!$A$1:$A$49,0),MATCH(orders!L$1,products!$A$1:$G$1,0))</f>
        <v>9.51</v>
      </c>
      <c r="M649" s="10">
        <f t="shared" si="30"/>
        <v>28.53</v>
      </c>
      <c r="N649" t="str">
        <f t="shared" si="31"/>
        <v>Liberica</v>
      </c>
      <c r="O649" t="str">
        <f t="shared" si="32"/>
        <v>Light</v>
      </c>
      <c r="P649" t="str">
        <f>_xlfn.XLOOKUP(Order[[#This Row],[Customer ID]],customers!$A$1:$A$1001,customers!$I$1:$I$1001,,0)</f>
        <v>Yes</v>
      </c>
    </row>
    <row r="650" spans="1:16" x14ac:dyDescent="0.35">
      <c r="A650" s="2" t="s">
        <v>4151</v>
      </c>
      <c r="B650" s="4">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10">
        <f>INDEX(products!$A$1:$G$49,MATCH(orders!$D650,products!$A$1:$A$49,0),MATCH(orders!L$1,products!$A$1:$G$1,0))</f>
        <v>2.6849999999999996</v>
      </c>
      <c r="M650" s="10">
        <f t="shared" si="30"/>
        <v>16.11</v>
      </c>
      <c r="N650" t="str">
        <f t="shared" si="31"/>
        <v>Robusta</v>
      </c>
      <c r="O650" t="str">
        <f t="shared" si="32"/>
        <v>Dark</v>
      </c>
      <c r="P650" t="str">
        <f>_xlfn.XLOOKUP(Order[[#This Row],[Customer ID]],customers!$A$1:$A$1001,customers!$I$1:$I$1001,,0)</f>
        <v>No</v>
      </c>
    </row>
    <row r="651" spans="1:16" x14ac:dyDescent="0.35">
      <c r="A651" s="2" t="s">
        <v>4157</v>
      </c>
      <c r="B651" s="4">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10">
        <f>INDEX(products!$A$1:$G$49,MATCH(orders!$D651,products!$A$1:$A$49,0),MATCH(orders!L$1,products!$A$1:$G$1,0))</f>
        <v>15.85</v>
      </c>
      <c r="M651" s="10">
        <f t="shared" si="30"/>
        <v>95.1</v>
      </c>
      <c r="N651" t="str">
        <f t="shared" si="31"/>
        <v>Liberica</v>
      </c>
      <c r="O651" t="str">
        <f t="shared" si="32"/>
        <v>Light</v>
      </c>
      <c r="P651" t="str">
        <f>_xlfn.XLOOKUP(Order[[#This Row],[Customer ID]],customers!$A$1:$A$1001,customers!$I$1:$I$1001,,0)</f>
        <v>No</v>
      </c>
    </row>
    <row r="652" spans="1:16" x14ac:dyDescent="0.35">
      <c r="A652" s="2" t="s">
        <v>4163</v>
      </c>
      <c r="B652" s="4">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10">
        <f>INDEX(products!$A$1:$G$49,MATCH(orders!$D652,products!$A$1:$A$49,0),MATCH(orders!L$1,products!$A$1:$G$1,0))</f>
        <v>5.3699999999999992</v>
      </c>
      <c r="M652" s="10">
        <f t="shared" si="30"/>
        <v>5.3699999999999992</v>
      </c>
      <c r="N652" t="str">
        <f t="shared" si="31"/>
        <v>Robusta</v>
      </c>
      <c r="O652" t="str">
        <f t="shared" si="32"/>
        <v>Dark</v>
      </c>
      <c r="P652" t="str">
        <f>_xlfn.XLOOKUP(Order[[#This Row],[Customer ID]],customers!$A$1:$A$1001,customers!$I$1:$I$1001,,0)</f>
        <v>Yes</v>
      </c>
    </row>
    <row r="653" spans="1:16" x14ac:dyDescent="0.35">
      <c r="A653" s="2" t="s">
        <v>4169</v>
      </c>
      <c r="B653" s="4">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10">
        <f>INDEX(products!$A$1:$G$49,MATCH(orders!$D653,products!$A$1:$A$49,0),MATCH(orders!L$1,products!$A$1:$G$1,0))</f>
        <v>11.95</v>
      </c>
      <c r="M653" s="10">
        <f t="shared" si="30"/>
        <v>47.8</v>
      </c>
      <c r="N653" t="str">
        <f t="shared" si="31"/>
        <v>Robusta</v>
      </c>
      <c r="O653" t="str">
        <f t="shared" si="32"/>
        <v>Light</v>
      </c>
      <c r="P653" t="str">
        <f>_xlfn.XLOOKUP(Order[[#This Row],[Customer ID]],customers!$A$1:$A$1001,customers!$I$1:$I$1001,,0)</f>
        <v>No</v>
      </c>
    </row>
    <row r="654" spans="1:16" x14ac:dyDescent="0.35">
      <c r="A654" s="2" t="s">
        <v>4174</v>
      </c>
      <c r="B654" s="4">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10">
        <f>INDEX(products!$A$1:$G$49,MATCH(orders!$D654,products!$A$1:$A$49,0),MATCH(orders!L$1,products!$A$1:$G$1,0))</f>
        <v>15.85</v>
      </c>
      <c r="M654" s="10">
        <f t="shared" si="30"/>
        <v>63.4</v>
      </c>
      <c r="N654" t="str">
        <f t="shared" si="31"/>
        <v>Liberica</v>
      </c>
      <c r="O654" t="str">
        <f t="shared" si="32"/>
        <v>Light</v>
      </c>
      <c r="P654" t="str">
        <f>_xlfn.XLOOKUP(Order[[#This Row],[Customer ID]],customers!$A$1:$A$1001,customers!$I$1:$I$1001,,0)</f>
        <v>No</v>
      </c>
    </row>
    <row r="655" spans="1:16" x14ac:dyDescent="0.35">
      <c r="A655" s="2" t="s">
        <v>4179</v>
      </c>
      <c r="B655" s="4">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10">
        <f>INDEX(products!$A$1:$G$49,MATCH(orders!$D655,products!$A$1:$A$49,0),MATCH(orders!L$1,products!$A$1:$G$1,0))</f>
        <v>25.874999999999996</v>
      </c>
      <c r="M655" s="10">
        <f t="shared" si="30"/>
        <v>103.49999999999999</v>
      </c>
      <c r="N655" t="str">
        <f t="shared" si="31"/>
        <v>Arabica</v>
      </c>
      <c r="O655" t="str">
        <f t="shared" si="32"/>
        <v>Medium</v>
      </c>
      <c r="P655" t="str">
        <f>_xlfn.XLOOKUP(Order[[#This Row],[Customer ID]],customers!$A$1:$A$1001,customers!$I$1:$I$1001,,0)</f>
        <v>No</v>
      </c>
    </row>
    <row r="656" spans="1:16" x14ac:dyDescent="0.35">
      <c r="A656" s="2" t="s">
        <v>4185</v>
      </c>
      <c r="B656" s="4">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10">
        <f>INDEX(products!$A$1:$G$49,MATCH(orders!$D656,products!$A$1:$A$49,0),MATCH(orders!L$1,products!$A$1:$G$1,0))</f>
        <v>22.884999999999998</v>
      </c>
      <c r="M656" s="10">
        <f t="shared" si="30"/>
        <v>68.655000000000001</v>
      </c>
      <c r="N656" t="str">
        <f t="shared" si="31"/>
        <v>Arabica</v>
      </c>
      <c r="O656" t="str">
        <f t="shared" si="32"/>
        <v>Dark</v>
      </c>
      <c r="P656" t="str">
        <f>_xlfn.XLOOKUP(Order[[#This Row],[Customer ID]],customers!$A$1:$A$1001,customers!$I$1:$I$1001,,0)</f>
        <v>No</v>
      </c>
    </row>
    <row r="657" spans="1:16" x14ac:dyDescent="0.35">
      <c r="A657" s="2" t="s">
        <v>4191</v>
      </c>
      <c r="B657" s="4">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10">
        <f>INDEX(products!$A$1:$G$49,MATCH(orders!$D657,products!$A$1:$A$49,0),MATCH(orders!L$1,products!$A$1:$G$1,0))</f>
        <v>22.884999999999998</v>
      </c>
      <c r="M657" s="10">
        <f t="shared" si="30"/>
        <v>45.769999999999996</v>
      </c>
      <c r="N657" t="str">
        <f t="shared" si="31"/>
        <v>Robusta</v>
      </c>
      <c r="O657" t="str">
        <f t="shared" si="32"/>
        <v>Medium</v>
      </c>
      <c r="P657" t="str">
        <f>_xlfn.XLOOKUP(Order[[#This Row],[Customer ID]],customers!$A$1:$A$1001,customers!$I$1:$I$1001,,0)</f>
        <v>Yes</v>
      </c>
    </row>
    <row r="658" spans="1:16" x14ac:dyDescent="0.35">
      <c r="A658" s="2" t="s">
        <v>4196</v>
      </c>
      <c r="B658" s="4">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10">
        <f>INDEX(products!$A$1:$G$49,MATCH(orders!$D658,products!$A$1:$A$49,0),MATCH(orders!L$1,products!$A$1:$G$1,0))</f>
        <v>12.95</v>
      </c>
      <c r="M658" s="10">
        <f t="shared" si="30"/>
        <v>51.8</v>
      </c>
      <c r="N658" t="str">
        <f t="shared" si="31"/>
        <v>Liberica</v>
      </c>
      <c r="O658" t="str">
        <f t="shared" si="32"/>
        <v>Dark</v>
      </c>
      <c r="P658" t="str">
        <f>_xlfn.XLOOKUP(Order[[#This Row],[Customer ID]],customers!$A$1:$A$1001,customers!$I$1:$I$1001,,0)</f>
        <v>No</v>
      </c>
    </row>
    <row r="659" spans="1:16" x14ac:dyDescent="0.35">
      <c r="A659" s="2" t="s">
        <v>4201</v>
      </c>
      <c r="B659" s="4">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10">
        <f>INDEX(products!$A$1:$G$49,MATCH(orders!$D659,products!$A$1:$A$49,0),MATCH(orders!L$1,products!$A$1:$G$1,0))</f>
        <v>6.75</v>
      </c>
      <c r="M659" s="10">
        <f t="shared" si="30"/>
        <v>13.5</v>
      </c>
      <c r="N659" t="str">
        <f t="shared" si="31"/>
        <v>Arabica</v>
      </c>
      <c r="O659" t="str">
        <f t="shared" si="32"/>
        <v>Medium</v>
      </c>
      <c r="P659" t="str">
        <f>_xlfn.XLOOKUP(Order[[#This Row],[Customer ID]],customers!$A$1:$A$1001,customers!$I$1:$I$1001,,0)</f>
        <v>Yes</v>
      </c>
    </row>
    <row r="660" spans="1:16" x14ac:dyDescent="0.35">
      <c r="A660" s="2" t="s">
        <v>4207</v>
      </c>
      <c r="B660" s="4">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10">
        <f>INDEX(products!$A$1:$G$49,MATCH(orders!$D660,products!$A$1:$A$49,0),MATCH(orders!L$1,products!$A$1:$G$1,0))</f>
        <v>8.25</v>
      </c>
      <c r="M660" s="10">
        <f t="shared" si="30"/>
        <v>24.75</v>
      </c>
      <c r="N660" t="str">
        <f t="shared" si="31"/>
        <v>Excelsa</v>
      </c>
      <c r="O660" t="str">
        <f t="shared" si="32"/>
        <v>Medium</v>
      </c>
      <c r="P660" t="str">
        <f>_xlfn.XLOOKUP(Order[[#This Row],[Customer ID]],customers!$A$1:$A$1001,customers!$I$1:$I$1001,,0)</f>
        <v>Yes</v>
      </c>
    </row>
    <row r="661" spans="1:16" x14ac:dyDescent="0.35">
      <c r="A661" s="2" t="s">
        <v>4211</v>
      </c>
      <c r="B661" s="4">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10">
        <f>INDEX(products!$A$1:$G$49,MATCH(orders!$D661,products!$A$1:$A$49,0),MATCH(orders!L$1,products!$A$1:$G$1,0))</f>
        <v>22.884999999999998</v>
      </c>
      <c r="M661" s="10">
        <f t="shared" si="30"/>
        <v>45.769999999999996</v>
      </c>
      <c r="N661" t="str">
        <f t="shared" si="31"/>
        <v>Arabica</v>
      </c>
      <c r="O661" t="str">
        <f t="shared" si="32"/>
        <v>Dark</v>
      </c>
      <c r="P661" t="str">
        <f>_xlfn.XLOOKUP(Order[[#This Row],[Customer ID]],customers!$A$1:$A$1001,customers!$I$1:$I$1001,,0)</f>
        <v>Yes</v>
      </c>
    </row>
    <row r="662" spans="1:16" x14ac:dyDescent="0.35">
      <c r="A662" s="2" t="s">
        <v>4217</v>
      </c>
      <c r="B662" s="4">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10">
        <f>INDEX(products!$A$1:$G$49,MATCH(orders!$D662,products!$A$1:$A$49,0),MATCH(orders!L$1,products!$A$1:$G$1,0))</f>
        <v>8.91</v>
      </c>
      <c r="M662" s="10">
        <f t="shared" si="30"/>
        <v>53.46</v>
      </c>
      <c r="N662" t="str">
        <f t="shared" si="31"/>
        <v>Excelsa</v>
      </c>
      <c r="O662" t="str">
        <f t="shared" si="32"/>
        <v>Light</v>
      </c>
      <c r="P662" t="str">
        <f>_xlfn.XLOOKUP(Order[[#This Row],[Customer ID]],customers!$A$1:$A$1001,customers!$I$1:$I$1001,,0)</f>
        <v>No</v>
      </c>
    </row>
    <row r="663" spans="1:16" x14ac:dyDescent="0.35">
      <c r="A663" s="2" t="s">
        <v>4223</v>
      </c>
      <c r="B663" s="4">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10">
        <f>INDEX(products!$A$1:$G$49,MATCH(orders!$D663,products!$A$1:$A$49,0),MATCH(orders!L$1,products!$A$1:$G$1,0))</f>
        <v>3.375</v>
      </c>
      <c r="M663" s="10">
        <f t="shared" si="30"/>
        <v>20.25</v>
      </c>
      <c r="N663" t="str">
        <f t="shared" si="31"/>
        <v>Arabica</v>
      </c>
      <c r="O663" t="str">
        <f t="shared" si="32"/>
        <v>Medium</v>
      </c>
      <c r="P663" t="str">
        <f>_xlfn.XLOOKUP(Order[[#This Row],[Customer ID]],customers!$A$1:$A$1001,customers!$I$1:$I$1001,,0)</f>
        <v>Yes</v>
      </c>
    </row>
    <row r="664" spans="1:16" x14ac:dyDescent="0.35">
      <c r="A664" s="2" t="s">
        <v>4229</v>
      </c>
      <c r="B664" s="4">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10">
        <f>INDEX(products!$A$1:$G$49,MATCH(orders!$D664,products!$A$1:$A$49,0),MATCH(orders!L$1,products!$A$1:$G$1,0))</f>
        <v>29.784999999999997</v>
      </c>
      <c r="M664" s="10">
        <f t="shared" si="30"/>
        <v>148.92499999999998</v>
      </c>
      <c r="N664" t="str">
        <f t="shared" si="31"/>
        <v>Liberica</v>
      </c>
      <c r="O664" t="str">
        <f t="shared" si="32"/>
        <v>Dark</v>
      </c>
      <c r="P664" t="str">
        <f>_xlfn.XLOOKUP(Order[[#This Row],[Customer ID]],customers!$A$1:$A$1001,customers!$I$1:$I$1001,,0)</f>
        <v>No</v>
      </c>
    </row>
    <row r="665" spans="1:16" x14ac:dyDescent="0.35">
      <c r="A665" s="2" t="s">
        <v>4234</v>
      </c>
      <c r="B665" s="4">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10">
        <f>INDEX(products!$A$1:$G$49,MATCH(orders!$D665,products!$A$1:$A$49,0),MATCH(orders!L$1,products!$A$1:$G$1,0))</f>
        <v>11.25</v>
      </c>
      <c r="M665" s="10">
        <f t="shared" si="30"/>
        <v>67.5</v>
      </c>
      <c r="N665" t="str">
        <f t="shared" si="31"/>
        <v>Arabica</v>
      </c>
      <c r="O665" t="str">
        <f t="shared" si="32"/>
        <v>Medium</v>
      </c>
      <c r="P665" t="str">
        <f>_xlfn.XLOOKUP(Order[[#This Row],[Customer ID]],customers!$A$1:$A$1001,customers!$I$1:$I$1001,,0)</f>
        <v>No</v>
      </c>
    </row>
    <row r="666" spans="1:16" x14ac:dyDescent="0.35">
      <c r="A666" s="2" t="s">
        <v>4239</v>
      </c>
      <c r="B666" s="4">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10">
        <f>INDEX(products!$A$1:$G$49,MATCH(orders!$D666,products!$A$1:$A$49,0),MATCH(orders!L$1,products!$A$1:$G$1,0))</f>
        <v>12.15</v>
      </c>
      <c r="M666" s="10">
        <f t="shared" si="30"/>
        <v>72.900000000000006</v>
      </c>
      <c r="N666" t="str">
        <f t="shared" si="31"/>
        <v>Excelsa</v>
      </c>
      <c r="O666" t="str">
        <f t="shared" si="32"/>
        <v>Dark</v>
      </c>
      <c r="P666" t="str">
        <f>_xlfn.XLOOKUP(Order[[#This Row],[Customer ID]],customers!$A$1:$A$1001,customers!$I$1:$I$1001,,0)</f>
        <v>No</v>
      </c>
    </row>
    <row r="667" spans="1:16" x14ac:dyDescent="0.35">
      <c r="A667" s="2" t="s">
        <v>4239</v>
      </c>
      <c r="B667" s="4">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10">
        <f>INDEX(products!$A$1:$G$49,MATCH(orders!$D667,products!$A$1:$A$49,0),MATCH(orders!L$1,products!$A$1:$G$1,0))</f>
        <v>3.8849999999999998</v>
      </c>
      <c r="M667" s="10">
        <f t="shared" si="30"/>
        <v>7.77</v>
      </c>
      <c r="N667" t="str">
        <f t="shared" si="31"/>
        <v>Liberica</v>
      </c>
      <c r="O667" t="str">
        <f t="shared" si="32"/>
        <v>Dark</v>
      </c>
      <c r="P667" t="str">
        <f>_xlfn.XLOOKUP(Order[[#This Row],[Customer ID]],customers!$A$1:$A$1001,customers!$I$1:$I$1001,,0)</f>
        <v>No</v>
      </c>
    </row>
    <row r="668" spans="1:16" x14ac:dyDescent="0.35">
      <c r="A668" s="2" t="s">
        <v>4250</v>
      </c>
      <c r="B668" s="4">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10">
        <f>INDEX(products!$A$1:$G$49,MATCH(orders!$D668,products!$A$1:$A$49,0),MATCH(orders!L$1,products!$A$1:$G$1,0))</f>
        <v>22.884999999999998</v>
      </c>
      <c r="M668" s="10">
        <f t="shared" si="30"/>
        <v>91.539999999999992</v>
      </c>
      <c r="N668" t="str">
        <f t="shared" si="31"/>
        <v>Arabica</v>
      </c>
      <c r="O668" t="str">
        <f t="shared" si="32"/>
        <v>Dark</v>
      </c>
      <c r="P668" t="str">
        <f>_xlfn.XLOOKUP(Order[[#This Row],[Customer ID]],customers!$A$1:$A$1001,customers!$I$1:$I$1001,,0)</f>
        <v>No</v>
      </c>
    </row>
    <row r="669" spans="1:16" x14ac:dyDescent="0.35">
      <c r="A669" s="2" t="s">
        <v>4256</v>
      </c>
      <c r="B669" s="4">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10">
        <f>INDEX(products!$A$1:$G$49,MATCH(orders!$D669,products!$A$1:$A$49,0),MATCH(orders!L$1,products!$A$1:$G$1,0))</f>
        <v>9.9499999999999993</v>
      </c>
      <c r="M669" s="10">
        <f t="shared" si="30"/>
        <v>59.699999999999996</v>
      </c>
      <c r="N669" t="str">
        <f t="shared" si="31"/>
        <v>Arabica</v>
      </c>
      <c r="O669" t="str">
        <f t="shared" si="32"/>
        <v>Dark</v>
      </c>
      <c r="P669" t="str">
        <f>_xlfn.XLOOKUP(Order[[#This Row],[Customer ID]],customers!$A$1:$A$1001,customers!$I$1:$I$1001,,0)</f>
        <v>No</v>
      </c>
    </row>
    <row r="670" spans="1:16" x14ac:dyDescent="0.35">
      <c r="A670" s="2" t="s">
        <v>4262</v>
      </c>
      <c r="B670" s="4">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10">
        <f>INDEX(products!$A$1:$G$49,MATCH(orders!$D670,products!$A$1:$A$49,0),MATCH(orders!L$1,products!$A$1:$G$1,0))</f>
        <v>27.484999999999996</v>
      </c>
      <c r="M670" s="10">
        <f t="shared" si="30"/>
        <v>137.42499999999998</v>
      </c>
      <c r="N670" t="str">
        <f t="shared" si="31"/>
        <v>Robusta</v>
      </c>
      <c r="O670" t="str">
        <f t="shared" si="32"/>
        <v>Light</v>
      </c>
      <c r="P670" t="str">
        <f>_xlfn.XLOOKUP(Order[[#This Row],[Customer ID]],customers!$A$1:$A$1001,customers!$I$1:$I$1001,,0)</f>
        <v>Yes</v>
      </c>
    </row>
    <row r="671" spans="1:16" x14ac:dyDescent="0.35">
      <c r="A671" s="2" t="s">
        <v>4268</v>
      </c>
      <c r="B671" s="4">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10">
        <f>INDEX(products!$A$1:$G$49,MATCH(orders!$D671,products!$A$1:$A$49,0),MATCH(orders!L$1,products!$A$1:$G$1,0))</f>
        <v>33.464999999999996</v>
      </c>
      <c r="M671" s="10">
        <f t="shared" si="30"/>
        <v>66.929999999999993</v>
      </c>
      <c r="N671" t="str">
        <f t="shared" si="31"/>
        <v>Liberica</v>
      </c>
      <c r="O671" t="str">
        <f t="shared" si="32"/>
        <v>Medium</v>
      </c>
      <c r="P671" t="str">
        <f>_xlfn.XLOOKUP(Order[[#This Row],[Customer ID]],customers!$A$1:$A$1001,customers!$I$1:$I$1001,,0)</f>
        <v>No</v>
      </c>
    </row>
    <row r="672" spans="1:16" x14ac:dyDescent="0.35">
      <c r="A672" s="2" t="s">
        <v>4274</v>
      </c>
      <c r="B672" s="4">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10">
        <f>INDEX(products!$A$1:$G$49,MATCH(orders!$D672,products!$A$1:$A$49,0),MATCH(orders!L$1,products!$A$1:$G$1,0))</f>
        <v>4.3650000000000002</v>
      </c>
      <c r="M672" s="10">
        <f t="shared" si="30"/>
        <v>13.095000000000001</v>
      </c>
      <c r="N672" t="str">
        <f t="shared" si="31"/>
        <v>Liberica</v>
      </c>
      <c r="O672" t="str">
        <f t="shared" si="32"/>
        <v>Medium</v>
      </c>
      <c r="P672" t="str">
        <f>_xlfn.XLOOKUP(Order[[#This Row],[Customer ID]],customers!$A$1:$A$1001,customers!$I$1:$I$1001,,0)</f>
        <v>Yes</v>
      </c>
    </row>
    <row r="673" spans="1:16" x14ac:dyDescent="0.35">
      <c r="A673" s="2" t="s">
        <v>4280</v>
      </c>
      <c r="B673" s="4">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10">
        <f>INDEX(products!$A$1:$G$49,MATCH(orders!$D673,products!$A$1:$A$49,0),MATCH(orders!L$1,products!$A$1:$G$1,0))</f>
        <v>11.95</v>
      </c>
      <c r="M673" s="10">
        <f t="shared" si="30"/>
        <v>59.75</v>
      </c>
      <c r="N673" t="str">
        <f t="shared" si="31"/>
        <v>Robusta</v>
      </c>
      <c r="O673" t="str">
        <f t="shared" si="32"/>
        <v>Light</v>
      </c>
      <c r="P673" t="str">
        <f>_xlfn.XLOOKUP(Order[[#This Row],[Customer ID]],customers!$A$1:$A$1001,customers!$I$1:$I$1001,,0)</f>
        <v>No</v>
      </c>
    </row>
    <row r="674" spans="1:16" x14ac:dyDescent="0.35">
      <c r="A674" s="2" t="s">
        <v>4286</v>
      </c>
      <c r="B674" s="4">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10">
        <f>INDEX(products!$A$1:$G$49,MATCH(orders!$D674,products!$A$1:$A$49,0),MATCH(orders!L$1,products!$A$1:$G$1,0))</f>
        <v>8.73</v>
      </c>
      <c r="M674" s="10">
        <f t="shared" si="30"/>
        <v>43.650000000000006</v>
      </c>
      <c r="N674" t="str">
        <f t="shared" si="31"/>
        <v>Liberica</v>
      </c>
      <c r="O674" t="str">
        <f t="shared" si="32"/>
        <v>Medium</v>
      </c>
      <c r="P674" t="str">
        <f>_xlfn.XLOOKUP(Order[[#This Row],[Customer ID]],customers!$A$1:$A$1001,customers!$I$1:$I$1001,,0)</f>
        <v>Yes</v>
      </c>
    </row>
    <row r="675" spans="1:16" x14ac:dyDescent="0.35">
      <c r="A675" s="2" t="s">
        <v>4291</v>
      </c>
      <c r="B675" s="4">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10">
        <f>INDEX(products!$A$1:$G$49,MATCH(orders!$D675,products!$A$1:$A$49,0),MATCH(orders!L$1,products!$A$1:$G$1,0))</f>
        <v>13.75</v>
      </c>
      <c r="M675" s="10">
        <f t="shared" si="30"/>
        <v>82.5</v>
      </c>
      <c r="N675" t="str">
        <f t="shared" si="31"/>
        <v>Excelsa</v>
      </c>
      <c r="O675" t="str">
        <f t="shared" si="32"/>
        <v>Medium</v>
      </c>
      <c r="P675" t="str">
        <f>_xlfn.XLOOKUP(Order[[#This Row],[Customer ID]],customers!$A$1:$A$1001,customers!$I$1:$I$1001,,0)</f>
        <v>Yes</v>
      </c>
    </row>
    <row r="676" spans="1:16" x14ac:dyDescent="0.35">
      <c r="A676" s="2" t="s">
        <v>4297</v>
      </c>
      <c r="B676" s="4">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10">
        <f>INDEX(products!$A$1:$G$49,MATCH(orders!$D676,products!$A$1:$A$49,0),MATCH(orders!L$1,products!$A$1:$G$1,0))</f>
        <v>29.784999999999997</v>
      </c>
      <c r="M676" s="10">
        <f t="shared" si="30"/>
        <v>178.70999999999998</v>
      </c>
      <c r="N676" t="str">
        <f t="shared" si="31"/>
        <v>Arabica</v>
      </c>
      <c r="O676" t="str">
        <f t="shared" si="32"/>
        <v>Light</v>
      </c>
      <c r="P676" t="str">
        <f>_xlfn.XLOOKUP(Order[[#This Row],[Customer ID]],customers!$A$1:$A$1001,customers!$I$1:$I$1001,,0)</f>
        <v>Yes</v>
      </c>
    </row>
    <row r="677" spans="1:16" x14ac:dyDescent="0.35">
      <c r="A677" s="2" t="s">
        <v>4303</v>
      </c>
      <c r="B677" s="4">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10">
        <f>INDEX(products!$A$1:$G$49,MATCH(orders!$D677,products!$A$1:$A$49,0),MATCH(orders!L$1,products!$A$1:$G$1,0))</f>
        <v>29.784999999999997</v>
      </c>
      <c r="M677" s="10">
        <f t="shared" si="30"/>
        <v>119.13999999999999</v>
      </c>
      <c r="N677" t="str">
        <f t="shared" si="31"/>
        <v>Liberica</v>
      </c>
      <c r="O677" t="str">
        <f t="shared" si="32"/>
        <v>Dark</v>
      </c>
      <c r="P677" t="str">
        <f>_xlfn.XLOOKUP(Order[[#This Row],[Customer ID]],customers!$A$1:$A$1001,customers!$I$1:$I$1001,,0)</f>
        <v>Yes</v>
      </c>
    </row>
    <row r="678" spans="1:16" x14ac:dyDescent="0.35">
      <c r="A678" s="2" t="s">
        <v>4308</v>
      </c>
      <c r="B678" s="4">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10">
        <f>INDEX(products!$A$1:$G$49,MATCH(orders!$D678,products!$A$1:$A$49,0),MATCH(orders!L$1,products!$A$1:$G$1,0))</f>
        <v>9.51</v>
      </c>
      <c r="M678" s="10">
        <f t="shared" si="30"/>
        <v>47.55</v>
      </c>
      <c r="N678" t="str">
        <f t="shared" si="31"/>
        <v>Liberica</v>
      </c>
      <c r="O678" t="str">
        <f t="shared" si="32"/>
        <v>Light</v>
      </c>
      <c r="P678" t="str">
        <f>_xlfn.XLOOKUP(Order[[#This Row],[Customer ID]],customers!$A$1:$A$1001,customers!$I$1:$I$1001,,0)</f>
        <v>No</v>
      </c>
    </row>
    <row r="679" spans="1:16" x14ac:dyDescent="0.35">
      <c r="A679" s="2" t="s">
        <v>4313</v>
      </c>
      <c r="B679" s="4">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10">
        <f>INDEX(products!$A$1:$G$49,MATCH(orders!$D679,products!$A$1:$A$49,0),MATCH(orders!L$1,products!$A$1:$G$1,0))</f>
        <v>8.73</v>
      </c>
      <c r="M679" s="10">
        <f t="shared" si="30"/>
        <v>43.650000000000006</v>
      </c>
      <c r="N679" t="str">
        <f t="shared" si="31"/>
        <v>Liberica</v>
      </c>
      <c r="O679" t="str">
        <f t="shared" si="32"/>
        <v>Medium</v>
      </c>
      <c r="P679" t="str">
        <f>_xlfn.XLOOKUP(Order[[#This Row],[Customer ID]],customers!$A$1:$A$1001,customers!$I$1:$I$1001,,0)</f>
        <v>No</v>
      </c>
    </row>
    <row r="680" spans="1:16" x14ac:dyDescent="0.35">
      <c r="A680" s="2" t="s">
        <v>4319</v>
      </c>
      <c r="B680" s="4">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10">
        <f>INDEX(products!$A$1:$G$49,MATCH(orders!$D680,products!$A$1:$A$49,0),MATCH(orders!L$1,products!$A$1:$G$1,0))</f>
        <v>29.784999999999997</v>
      </c>
      <c r="M680" s="10">
        <f t="shared" si="30"/>
        <v>178.70999999999998</v>
      </c>
      <c r="N680" t="str">
        <f t="shared" si="31"/>
        <v>Arabica</v>
      </c>
      <c r="O680" t="str">
        <f t="shared" si="32"/>
        <v>Light</v>
      </c>
      <c r="P680" t="str">
        <f>_xlfn.XLOOKUP(Order[[#This Row],[Customer ID]],customers!$A$1:$A$1001,customers!$I$1:$I$1001,,0)</f>
        <v>Yes</v>
      </c>
    </row>
    <row r="681" spans="1:16" x14ac:dyDescent="0.35">
      <c r="A681" s="2" t="s">
        <v>4325</v>
      </c>
      <c r="B681" s="4">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10">
        <f>INDEX(products!$A$1:$G$49,MATCH(orders!$D681,products!$A$1:$A$49,0),MATCH(orders!L$1,products!$A$1:$G$1,0))</f>
        <v>27.484999999999996</v>
      </c>
      <c r="M681" s="10">
        <f t="shared" si="30"/>
        <v>27.484999999999996</v>
      </c>
      <c r="N681" t="str">
        <f t="shared" si="31"/>
        <v>Robusta</v>
      </c>
      <c r="O681" t="str">
        <f t="shared" si="32"/>
        <v>Light</v>
      </c>
      <c r="P681" t="str">
        <f>_xlfn.XLOOKUP(Order[[#This Row],[Customer ID]],customers!$A$1:$A$1001,customers!$I$1:$I$1001,,0)</f>
        <v>No</v>
      </c>
    </row>
    <row r="682" spans="1:16" x14ac:dyDescent="0.35">
      <c r="A682" s="2" t="s">
        <v>4331</v>
      </c>
      <c r="B682" s="4">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10">
        <f>INDEX(products!$A$1:$G$49,MATCH(orders!$D682,products!$A$1:$A$49,0),MATCH(orders!L$1,products!$A$1:$G$1,0))</f>
        <v>11.25</v>
      </c>
      <c r="M682" s="10">
        <f t="shared" si="30"/>
        <v>56.25</v>
      </c>
      <c r="N682" t="str">
        <f t="shared" si="31"/>
        <v>Arabica</v>
      </c>
      <c r="O682" t="str">
        <f t="shared" si="32"/>
        <v>Medium</v>
      </c>
      <c r="P682" t="str">
        <f>_xlfn.XLOOKUP(Order[[#This Row],[Customer ID]],customers!$A$1:$A$1001,customers!$I$1:$I$1001,,0)</f>
        <v>No</v>
      </c>
    </row>
    <row r="683" spans="1:16" x14ac:dyDescent="0.35">
      <c r="A683" s="2" t="s">
        <v>4336</v>
      </c>
      <c r="B683" s="4">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10">
        <f>INDEX(products!$A$1:$G$49,MATCH(orders!$D683,products!$A$1:$A$49,0),MATCH(orders!L$1,products!$A$1:$G$1,0))</f>
        <v>4.7549999999999999</v>
      </c>
      <c r="M683" s="10">
        <f t="shared" si="30"/>
        <v>9.51</v>
      </c>
      <c r="N683" t="str">
        <f t="shared" si="31"/>
        <v>Liberica</v>
      </c>
      <c r="O683" t="str">
        <f t="shared" si="32"/>
        <v>Light</v>
      </c>
      <c r="P683" t="str">
        <f>_xlfn.XLOOKUP(Order[[#This Row],[Customer ID]],customers!$A$1:$A$1001,customers!$I$1:$I$1001,,0)</f>
        <v>Yes</v>
      </c>
    </row>
    <row r="684" spans="1:16" x14ac:dyDescent="0.35">
      <c r="A684" s="2" t="s">
        <v>4342</v>
      </c>
      <c r="B684" s="4">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10">
        <f>INDEX(products!$A$1:$G$49,MATCH(orders!$D684,products!$A$1:$A$49,0),MATCH(orders!L$1,products!$A$1:$G$1,0))</f>
        <v>4.125</v>
      </c>
      <c r="M684" s="10">
        <f t="shared" si="30"/>
        <v>8.25</v>
      </c>
      <c r="N684" t="str">
        <f t="shared" si="31"/>
        <v>Excelsa</v>
      </c>
      <c r="O684" t="str">
        <f t="shared" si="32"/>
        <v>Medium</v>
      </c>
      <c r="P684" t="str">
        <f>_xlfn.XLOOKUP(Order[[#This Row],[Customer ID]],customers!$A$1:$A$1001,customers!$I$1:$I$1001,,0)</f>
        <v>Yes</v>
      </c>
    </row>
    <row r="685" spans="1:16" x14ac:dyDescent="0.35">
      <c r="A685" s="2" t="s">
        <v>4348</v>
      </c>
      <c r="B685" s="4">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10">
        <f>INDEX(products!$A$1:$G$49,MATCH(orders!$D685,products!$A$1:$A$49,0),MATCH(orders!L$1,products!$A$1:$G$1,0))</f>
        <v>7.77</v>
      </c>
      <c r="M685" s="10">
        <f t="shared" si="30"/>
        <v>46.62</v>
      </c>
      <c r="N685" t="str">
        <f t="shared" si="31"/>
        <v>Liberica</v>
      </c>
      <c r="O685" t="str">
        <f t="shared" si="32"/>
        <v>Dark</v>
      </c>
      <c r="P685" t="str">
        <f>_xlfn.XLOOKUP(Order[[#This Row],[Customer ID]],customers!$A$1:$A$1001,customers!$I$1:$I$1001,,0)</f>
        <v>No</v>
      </c>
    </row>
    <row r="686" spans="1:16" x14ac:dyDescent="0.35">
      <c r="A686" s="2" t="s">
        <v>4354</v>
      </c>
      <c r="B686" s="4">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10">
        <f>INDEX(products!$A$1:$G$49,MATCH(orders!$D686,products!$A$1:$A$49,0),MATCH(orders!L$1,products!$A$1:$G$1,0))</f>
        <v>11.95</v>
      </c>
      <c r="M686" s="10">
        <f t="shared" si="30"/>
        <v>71.699999999999989</v>
      </c>
      <c r="N686" t="str">
        <f t="shared" si="31"/>
        <v>Robusta</v>
      </c>
      <c r="O686" t="str">
        <f t="shared" si="32"/>
        <v>Light</v>
      </c>
      <c r="P686" t="str">
        <f>_xlfn.XLOOKUP(Order[[#This Row],[Customer ID]],customers!$A$1:$A$1001,customers!$I$1:$I$1001,,0)</f>
        <v>No</v>
      </c>
    </row>
    <row r="687" spans="1:16" x14ac:dyDescent="0.35">
      <c r="A687" s="2" t="s">
        <v>4359</v>
      </c>
      <c r="B687" s="4">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10">
        <f>INDEX(products!$A$1:$G$49,MATCH(orders!$D687,products!$A$1:$A$49,0),MATCH(orders!L$1,products!$A$1:$G$1,0))</f>
        <v>36.454999999999998</v>
      </c>
      <c r="M687" s="10">
        <f t="shared" si="30"/>
        <v>72.91</v>
      </c>
      <c r="N687" t="str">
        <f t="shared" si="31"/>
        <v>Liberica</v>
      </c>
      <c r="O687" t="str">
        <f t="shared" si="32"/>
        <v>Light</v>
      </c>
      <c r="P687" t="str">
        <f>_xlfn.XLOOKUP(Order[[#This Row],[Customer ID]],customers!$A$1:$A$1001,customers!$I$1:$I$1001,,0)</f>
        <v>Yes</v>
      </c>
    </row>
    <row r="688" spans="1:16" x14ac:dyDescent="0.35">
      <c r="A688" s="2" t="s">
        <v>4365</v>
      </c>
      <c r="B688" s="4">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10">
        <f>INDEX(products!$A$1:$G$49,MATCH(orders!$D688,products!$A$1:$A$49,0),MATCH(orders!L$1,products!$A$1:$G$1,0))</f>
        <v>2.6849999999999996</v>
      </c>
      <c r="M688" s="10">
        <f t="shared" si="30"/>
        <v>8.0549999999999997</v>
      </c>
      <c r="N688" t="str">
        <f t="shared" si="31"/>
        <v>Robusta</v>
      </c>
      <c r="O688" t="str">
        <f t="shared" si="32"/>
        <v>Dark</v>
      </c>
      <c r="P688" t="str">
        <f>_xlfn.XLOOKUP(Order[[#This Row],[Customer ID]],customers!$A$1:$A$1001,customers!$I$1:$I$1001,,0)</f>
        <v>Yes</v>
      </c>
    </row>
    <row r="689" spans="1:16" x14ac:dyDescent="0.35">
      <c r="A689" s="2" t="s">
        <v>4371</v>
      </c>
      <c r="B689" s="4">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10">
        <f>INDEX(products!$A$1:$G$49,MATCH(orders!$D689,products!$A$1:$A$49,0),MATCH(orders!L$1,products!$A$1:$G$1,0))</f>
        <v>8.25</v>
      </c>
      <c r="M689" s="10">
        <f t="shared" si="30"/>
        <v>16.5</v>
      </c>
      <c r="N689" t="str">
        <f t="shared" si="31"/>
        <v>Excelsa</v>
      </c>
      <c r="O689" t="str">
        <f t="shared" si="32"/>
        <v>Medium</v>
      </c>
      <c r="P689" t="str">
        <f>_xlfn.XLOOKUP(Order[[#This Row],[Customer ID]],customers!$A$1:$A$1001,customers!$I$1:$I$1001,,0)</f>
        <v>No</v>
      </c>
    </row>
    <row r="690" spans="1:16" x14ac:dyDescent="0.35">
      <c r="A690" s="2" t="s">
        <v>4377</v>
      </c>
      <c r="B690" s="4">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10">
        <f>INDEX(products!$A$1:$G$49,MATCH(orders!$D690,products!$A$1:$A$49,0),MATCH(orders!L$1,products!$A$1:$G$1,0))</f>
        <v>12.95</v>
      </c>
      <c r="M690" s="10">
        <f t="shared" si="30"/>
        <v>64.75</v>
      </c>
      <c r="N690" t="str">
        <f t="shared" si="31"/>
        <v>Arabica</v>
      </c>
      <c r="O690" t="str">
        <f t="shared" si="32"/>
        <v>Light</v>
      </c>
      <c r="P690" t="str">
        <f>_xlfn.XLOOKUP(Order[[#This Row],[Customer ID]],customers!$A$1:$A$1001,customers!$I$1:$I$1001,,0)</f>
        <v>No</v>
      </c>
    </row>
    <row r="691" spans="1:16" x14ac:dyDescent="0.35">
      <c r="A691" s="2" t="s">
        <v>4383</v>
      </c>
      <c r="B691" s="4">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10">
        <f>INDEX(products!$A$1:$G$49,MATCH(orders!$D691,products!$A$1:$A$49,0),MATCH(orders!L$1,products!$A$1:$G$1,0))</f>
        <v>6.75</v>
      </c>
      <c r="M691" s="10">
        <f t="shared" si="30"/>
        <v>33.75</v>
      </c>
      <c r="N691" t="str">
        <f t="shared" si="31"/>
        <v>Arabica</v>
      </c>
      <c r="O691" t="str">
        <f t="shared" si="32"/>
        <v>Medium</v>
      </c>
      <c r="P691" t="str">
        <f>_xlfn.XLOOKUP(Order[[#This Row],[Customer ID]],customers!$A$1:$A$1001,customers!$I$1:$I$1001,,0)</f>
        <v>No</v>
      </c>
    </row>
    <row r="692" spans="1:16" x14ac:dyDescent="0.35">
      <c r="A692" s="2" t="s">
        <v>4389</v>
      </c>
      <c r="B692" s="4">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10">
        <f>INDEX(products!$A$1:$G$49,MATCH(orders!$D692,products!$A$1:$A$49,0),MATCH(orders!L$1,products!$A$1:$G$1,0))</f>
        <v>29.784999999999997</v>
      </c>
      <c r="M692" s="10">
        <f t="shared" si="30"/>
        <v>178.70999999999998</v>
      </c>
      <c r="N692" t="str">
        <f t="shared" si="31"/>
        <v>Liberica</v>
      </c>
      <c r="O692" t="str">
        <f t="shared" si="32"/>
        <v>Dark</v>
      </c>
      <c r="P692" t="str">
        <f>_xlfn.XLOOKUP(Order[[#This Row],[Customer ID]],customers!$A$1:$A$1001,customers!$I$1:$I$1001,,0)</f>
        <v>No</v>
      </c>
    </row>
    <row r="693" spans="1:16" x14ac:dyDescent="0.35">
      <c r="A693" s="2" t="s">
        <v>4393</v>
      </c>
      <c r="B693" s="4">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10">
        <f>INDEX(products!$A$1:$G$49,MATCH(orders!$D693,products!$A$1:$A$49,0),MATCH(orders!L$1,products!$A$1:$G$1,0))</f>
        <v>11.25</v>
      </c>
      <c r="M693" s="10">
        <f t="shared" si="30"/>
        <v>22.5</v>
      </c>
      <c r="N693" t="str">
        <f t="shared" si="31"/>
        <v>Arabica</v>
      </c>
      <c r="O693" t="str">
        <f t="shared" si="32"/>
        <v>Medium</v>
      </c>
      <c r="P693" t="str">
        <f>_xlfn.XLOOKUP(Order[[#This Row],[Customer ID]],customers!$A$1:$A$1001,customers!$I$1:$I$1001,,0)</f>
        <v>No</v>
      </c>
    </row>
    <row r="694" spans="1:16" x14ac:dyDescent="0.35">
      <c r="A694" s="2" t="s">
        <v>4399</v>
      </c>
      <c r="B694" s="4">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10">
        <f>INDEX(products!$A$1:$G$49,MATCH(orders!$D694,products!$A$1:$A$49,0),MATCH(orders!L$1,products!$A$1:$G$1,0))</f>
        <v>12.95</v>
      </c>
      <c r="M694" s="10">
        <f t="shared" si="30"/>
        <v>12.95</v>
      </c>
      <c r="N694" t="str">
        <f t="shared" si="31"/>
        <v>Liberica</v>
      </c>
      <c r="O694" t="str">
        <f t="shared" si="32"/>
        <v>Dark</v>
      </c>
      <c r="P694" t="str">
        <f>_xlfn.XLOOKUP(Order[[#This Row],[Customer ID]],customers!$A$1:$A$1001,customers!$I$1:$I$1001,,0)</f>
        <v>No</v>
      </c>
    </row>
    <row r="695" spans="1:16" x14ac:dyDescent="0.35">
      <c r="A695" s="2" t="s">
        <v>4405</v>
      </c>
      <c r="B695" s="4">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10">
        <f>INDEX(products!$A$1:$G$49,MATCH(orders!$D695,products!$A$1:$A$49,0),MATCH(orders!L$1,products!$A$1:$G$1,0))</f>
        <v>25.874999999999996</v>
      </c>
      <c r="M695" s="10">
        <f t="shared" si="30"/>
        <v>51.749999999999993</v>
      </c>
      <c r="N695" t="str">
        <f t="shared" si="31"/>
        <v>Arabica</v>
      </c>
      <c r="O695" t="str">
        <f t="shared" si="32"/>
        <v>Medium</v>
      </c>
      <c r="P695" t="str">
        <f>_xlfn.XLOOKUP(Order[[#This Row],[Customer ID]],customers!$A$1:$A$1001,customers!$I$1:$I$1001,,0)</f>
        <v>Yes</v>
      </c>
    </row>
    <row r="696" spans="1:16" x14ac:dyDescent="0.35">
      <c r="A696" s="2" t="s">
        <v>4411</v>
      </c>
      <c r="B696" s="4">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10">
        <f>INDEX(products!$A$1:$G$49,MATCH(orders!$D696,products!$A$1:$A$49,0),MATCH(orders!L$1,products!$A$1:$G$1,0))</f>
        <v>7.29</v>
      </c>
      <c r="M696" s="10">
        <f t="shared" si="30"/>
        <v>36.450000000000003</v>
      </c>
      <c r="N696" t="str">
        <f t="shared" si="31"/>
        <v>Excelsa</v>
      </c>
      <c r="O696" t="str">
        <f t="shared" si="32"/>
        <v>Dark</v>
      </c>
      <c r="P696" t="str">
        <f>_xlfn.XLOOKUP(Order[[#This Row],[Customer ID]],customers!$A$1:$A$1001,customers!$I$1:$I$1001,,0)</f>
        <v>No</v>
      </c>
    </row>
    <row r="697" spans="1:16" x14ac:dyDescent="0.35">
      <c r="A697" s="2" t="s">
        <v>4417</v>
      </c>
      <c r="B697" s="4">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10">
        <f>INDEX(products!$A$1:$G$49,MATCH(orders!$D697,products!$A$1:$A$49,0),MATCH(orders!L$1,products!$A$1:$G$1,0))</f>
        <v>36.454999999999998</v>
      </c>
      <c r="M697" s="10">
        <f t="shared" si="30"/>
        <v>182.27499999999998</v>
      </c>
      <c r="N697" t="str">
        <f t="shared" si="31"/>
        <v>Liberica</v>
      </c>
      <c r="O697" t="str">
        <f t="shared" si="32"/>
        <v>Light</v>
      </c>
      <c r="P697" t="str">
        <f>_xlfn.XLOOKUP(Order[[#This Row],[Customer ID]],customers!$A$1:$A$1001,customers!$I$1:$I$1001,,0)</f>
        <v>Yes</v>
      </c>
    </row>
    <row r="698" spans="1:16" x14ac:dyDescent="0.35">
      <c r="A698" s="2" t="s">
        <v>4423</v>
      </c>
      <c r="B698" s="4">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10">
        <f>INDEX(products!$A$1:$G$49,MATCH(orders!$D698,products!$A$1:$A$49,0),MATCH(orders!L$1,products!$A$1:$G$1,0))</f>
        <v>7.77</v>
      </c>
      <c r="M698" s="10">
        <f t="shared" si="30"/>
        <v>31.08</v>
      </c>
      <c r="N698" t="str">
        <f t="shared" si="31"/>
        <v>Liberica</v>
      </c>
      <c r="O698" t="str">
        <f t="shared" si="32"/>
        <v>Dark</v>
      </c>
      <c r="P698" t="str">
        <f>_xlfn.XLOOKUP(Order[[#This Row],[Customer ID]],customers!$A$1:$A$1001,customers!$I$1:$I$1001,,0)</f>
        <v>No</v>
      </c>
    </row>
    <row r="699" spans="1:16" x14ac:dyDescent="0.35">
      <c r="A699" s="2" t="s">
        <v>4429</v>
      </c>
      <c r="B699" s="4">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10">
        <f>INDEX(products!$A$1:$G$49,MATCH(orders!$D699,products!$A$1:$A$49,0),MATCH(orders!L$1,products!$A$1:$G$1,0))</f>
        <v>6.75</v>
      </c>
      <c r="M699" s="10">
        <f t="shared" si="30"/>
        <v>20.25</v>
      </c>
      <c r="N699" t="str">
        <f t="shared" si="31"/>
        <v>Arabica</v>
      </c>
      <c r="O699" t="str">
        <f t="shared" si="32"/>
        <v>Medium</v>
      </c>
      <c r="P699" t="str">
        <f>_xlfn.XLOOKUP(Order[[#This Row],[Customer ID]],customers!$A$1:$A$1001,customers!$I$1:$I$1001,,0)</f>
        <v>No</v>
      </c>
    </row>
    <row r="700" spans="1:16" x14ac:dyDescent="0.35">
      <c r="A700" s="2" t="s">
        <v>4433</v>
      </c>
      <c r="B700" s="4">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10">
        <f>INDEX(products!$A$1:$G$49,MATCH(orders!$D700,products!$A$1:$A$49,0),MATCH(orders!L$1,products!$A$1:$G$1,0))</f>
        <v>12.95</v>
      </c>
      <c r="M700" s="10">
        <f t="shared" si="30"/>
        <v>25.9</v>
      </c>
      <c r="N700" t="str">
        <f t="shared" si="31"/>
        <v>Liberica</v>
      </c>
      <c r="O700" t="str">
        <f t="shared" si="32"/>
        <v>Dark</v>
      </c>
      <c r="P700" t="str">
        <f>_xlfn.XLOOKUP(Order[[#This Row],[Customer ID]],customers!$A$1:$A$1001,customers!$I$1:$I$1001,,0)</f>
        <v>No</v>
      </c>
    </row>
    <row r="701" spans="1:16" x14ac:dyDescent="0.35">
      <c r="A701" s="2" t="s">
        <v>4439</v>
      </c>
      <c r="B701" s="4">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10">
        <f>INDEX(products!$A$1:$G$49,MATCH(orders!$D701,products!$A$1:$A$49,0),MATCH(orders!L$1,products!$A$1:$G$1,0))</f>
        <v>5.97</v>
      </c>
      <c r="M701" s="10">
        <f t="shared" si="30"/>
        <v>23.88</v>
      </c>
      <c r="N701" t="str">
        <f t="shared" si="31"/>
        <v>Arabica</v>
      </c>
      <c r="O701" t="str">
        <f t="shared" si="32"/>
        <v>Dark</v>
      </c>
      <c r="P701" t="str">
        <f>_xlfn.XLOOKUP(Order[[#This Row],[Customer ID]],customers!$A$1:$A$1001,customers!$I$1:$I$1001,,0)</f>
        <v>Yes</v>
      </c>
    </row>
    <row r="702" spans="1:16" x14ac:dyDescent="0.35">
      <c r="A702" s="2" t="s">
        <v>4445</v>
      </c>
      <c r="B702" s="4">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10">
        <f>INDEX(products!$A$1:$G$49,MATCH(orders!$D702,products!$A$1:$A$49,0),MATCH(orders!L$1,products!$A$1:$G$1,0))</f>
        <v>9.51</v>
      </c>
      <c r="M702" s="10">
        <f t="shared" si="30"/>
        <v>19.02</v>
      </c>
      <c r="N702" t="str">
        <f t="shared" si="31"/>
        <v>Liberica</v>
      </c>
      <c r="O702" t="str">
        <f t="shared" si="32"/>
        <v>Light</v>
      </c>
      <c r="P702" t="str">
        <f>_xlfn.XLOOKUP(Order[[#This Row],[Customer ID]],customers!$A$1:$A$1001,customers!$I$1:$I$1001,,0)</f>
        <v>No</v>
      </c>
    </row>
    <row r="703" spans="1:16" x14ac:dyDescent="0.35">
      <c r="A703" s="2" t="s">
        <v>4450</v>
      </c>
      <c r="B703" s="4">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10">
        <f>INDEX(products!$A$1:$G$49,MATCH(orders!$D703,products!$A$1:$A$49,0),MATCH(orders!L$1,products!$A$1:$G$1,0))</f>
        <v>5.97</v>
      </c>
      <c r="M703" s="10">
        <f t="shared" si="30"/>
        <v>29.849999999999998</v>
      </c>
      <c r="N703" t="str">
        <f t="shared" si="31"/>
        <v>Arabica</v>
      </c>
      <c r="O703" t="str">
        <f t="shared" si="32"/>
        <v>Dark</v>
      </c>
      <c r="P703" t="str">
        <f>_xlfn.XLOOKUP(Order[[#This Row],[Customer ID]],customers!$A$1:$A$1001,customers!$I$1:$I$1001,,0)</f>
        <v>Yes</v>
      </c>
    </row>
    <row r="704" spans="1:16" x14ac:dyDescent="0.35">
      <c r="A704" s="2" t="s">
        <v>4456</v>
      </c>
      <c r="B704" s="4">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10">
        <f>INDEX(products!$A$1:$G$49,MATCH(orders!$D704,products!$A$1:$A$49,0),MATCH(orders!L$1,products!$A$1:$G$1,0))</f>
        <v>7.77</v>
      </c>
      <c r="M704" s="10">
        <f t="shared" si="30"/>
        <v>7.77</v>
      </c>
      <c r="N704" t="str">
        <f t="shared" si="31"/>
        <v>Arabica</v>
      </c>
      <c r="O704" t="str">
        <f t="shared" si="32"/>
        <v>Light</v>
      </c>
      <c r="P704" t="str">
        <f>_xlfn.XLOOKUP(Order[[#This Row],[Customer ID]],customers!$A$1:$A$1001,customers!$I$1:$I$1001,,0)</f>
        <v>Yes</v>
      </c>
    </row>
    <row r="705" spans="1:16" x14ac:dyDescent="0.35">
      <c r="A705" s="2" t="s">
        <v>4461</v>
      </c>
      <c r="B705" s="4">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10">
        <f>INDEX(products!$A$1:$G$49,MATCH(orders!$D705,products!$A$1:$A$49,0),MATCH(orders!L$1,products!$A$1:$G$1,0))</f>
        <v>29.784999999999997</v>
      </c>
      <c r="M705" s="10">
        <f t="shared" si="30"/>
        <v>119.13999999999999</v>
      </c>
      <c r="N705" t="str">
        <f t="shared" si="31"/>
        <v>Liberica</v>
      </c>
      <c r="O705" t="str">
        <f t="shared" si="32"/>
        <v>Dark</v>
      </c>
      <c r="P705" t="str">
        <f>_xlfn.XLOOKUP(Order[[#This Row],[Customer ID]],customers!$A$1:$A$1001,customers!$I$1:$I$1001,,0)</f>
        <v>Yes</v>
      </c>
    </row>
    <row r="706" spans="1:16" x14ac:dyDescent="0.35">
      <c r="A706" s="2" t="s">
        <v>4466</v>
      </c>
      <c r="B706" s="4">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10">
        <f>INDEX(products!$A$1:$G$49,MATCH(orders!$D706,products!$A$1:$A$49,0),MATCH(orders!L$1,products!$A$1:$G$1,0))</f>
        <v>3.645</v>
      </c>
      <c r="M706" s="10">
        <f t="shared" si="30"/>
        <v>21.87</v>
      </c>
      <c r="N706" t="str">
        <f t="shared" si="31"/>
        <v>Excelsa</v>
      </c>
      <c r="O706" t="str">
        <f t="shared" si="32"/>
        <v>Dark</v>
      </c>
      <c r="P706" t="str">
        <f>_xlfn.XLOOKUP(Order[[#This Row],[Customer ID]],customers!$A$1:$A$1001,customers!$I$1:$I$1001,,0)</f>
        <v>Yes</v>
      </c>
    </row>
    <row r="707" spans="1:16" x14ac:dyDescent="0.35">
      <c r="A707" s="2" t="s">
        <v>4471</v>
      </c>
      <c r="B707" s="4">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10">
        <f>INDEX(products!$A$1:$G$49,MATCH(orders!$D707,products!$A$1:$A$49,0),MATCH(orders!L$1,products!$A$1:$G$1,0))</f>
        <v>8.91</v>
      </c>
      <c r="M707" s="10">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_xlfn.XLOOKUP(Order[[#This Row],[Customer ID]],customers!$A$1:$A$1001,customers!$I$1:$I$1001,,0)</f>
        <v>No</v>
      </c>
    </row>
    <row r="708" spans="1:16" x14ac:dyDescent="0.35">
      <c r="A708" s="2" t="s">
        <v>4477</v>
      </c>
      <c r="B708" s="4">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10">
        <f>INDEX(products!$A$1:$G$49,MATCH(orders!$D708,products!$A$1:$A$49,0),MATCH(orders!L$1,products!$A$1:$G$1,0))</f>
        <v>4.125</v>
      </c>
      <c r="M708" s="10">
        <f t="shared" si="33"/>
        <v>12.375</v>
      </c>
      <c r="N708" t="str">
        <f t="shared" si="34"/>
        <v>Excelsa</v>
      </c>
      <c r="O708" t="str">
        <f t="shared" si="35"/>
        <v>Medium</v>
      </c>
      <c r="P708" t="str">
        <f>_xlfn.XLOOKUP(Order[[#This Row],[Customer ID]],customers!$A$1:$A$1001,customers!$I$1:$I$1001,,0)</f>
        <v>No</v>
      </c>
    </row>
    <row r="709" spans="1:16" x14ac:dyDescent="0.35">
      <c r="A709" s="2" t="s">
        <v>4483</v>
      </c>
      <c r="B709" s="4">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10">
        <f>INDEX(products!$A$1:$G$49,MATCH(orders!$D709,products!$A$1:$A$49,0),MATCH(orders!L$1,products!$A$1:$G$1,0))</f>
        <v>12.95</v>
      </c>
      <c r="M709" s="10">
        <f t="shared" si="33"/>
        <v>25.9</v>
      </c>
      <c r="N709" t="str">
        <f t="shared" si="34"/>
        <v>Liberica</v>
      </c>
      <c r="O709" t="str">
        <f t="shared" si="35"/>
        <v>Dark</v>
      </c>
      <c r="P709" t="str">
        <f>_xlfn.XLOOKUP(Order[[#This Row],[Customer ID]],customers!$A$1:$A$1001,customers!$I$1:$I$1001,,0)</f>
        <v>No</v>
      </c>
    </row>
    <row r="710" spans="1:16" x14ac:dyDescent="0.35">
      <c r="A710" s="2" t="s">
        <v>4488</v>
      </c>
      <c r="B710" s="4">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10">
        <f>INDEX(products!$A$1:$G$49,MATCH(orders!$D710,products!$A$1:$A$49,0),MATCH(orders!L$1,products!$A$1:$G$1,0))</f>
        <v>6.75</v>
      </c>
      <c r="M710" s="10">
        <f t="shared" si="33"/>
        <v>13.5</v>
      </c>
      <c r="N710" t="str">
        <f t="shared" si="34"/>
        <v>Arabica</v>
      </c>
      <c r="O710" t="str">
        <f t="shared" si="35"/>
        <v>Medium</v>
      </c>
      <c r="P710" t="str">
        <f>_xlfn.XLOOKUP(Order[[#This Row],[Customer ID]],customers!$A$1:$A$1001,customers!$I$1:$I$1001,,0)</f>
        <v>Yes</v>
      </c>
    </row>
    <row r="711" spans="1:16" x14ac:dyDescent="0.35">
      <c r="A711" s="2" t="s">
        <v>4494</v>
      </c>
      <c r="B711" s="4">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10">
        <f>INDEX(products!$A$1:$G$49,MATCH(orders!$D711,products!$A$1:$A$49,0),MATCH(orders!L$1,products!$A$1:$G$1,0))</f>
        <v>8.91</v>
      </c>
      <c r="M711" s="10">
        <f t="shared" si="33"/>
        <v>17.82</v>
      </c>
      <c r="N711" t="str">
        <f t="shared" si="34"/>
        <v>Excelsa</v>
      </c>
      <c r="O711" t="str">
        <f t="shared" si="35"/>
        <v>Light</v>
      </c>
      <c r="P711" t="str">
        <f>_xlfn.XLOOKUP(Order[[#This Row],[Customer ID]],customers!$A$1:$A$1001,customers!$I$1:$I$1001,,0)</f>
        <v>Yes</v>
      </c>
    </row>
    <row r="712" spans="1:16" x14ac:dyDescent="0.35">
      <c r="A712" s="2" t="s">
        <v>4499</v>
      </c>
      <c r="B712" s="4">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10">
        <f>INDEX(products!$A$1:$G$49,MATCH(orders!$D712,products!$A$1:$A$49,0),MATCH(orders!L$1,products!$A$1:$G$1,0))</f>
        <v>8.25</v>
      </c>
      <c r="M712" s="10">
        <f t="shared" si="33"/>
        <v>24.75</v>
      </c>
      <c r="N712" t="str">
        <f t="shared" si="34"/>
        <v>Excelsa</v>
      </c>
      <c r="O712" t="str">
        <f t="shared" si="35"/>
        <v>Medium</v>
      </c>
      <c r="P712" t="str">
        <f>_xlfn.XLOOKUP(Order[[#This Row],[Customer ID]],customers!$A$1:$A$1001,customers!$I$1:$I$1001,,0)</f>
        <v>No</v>
      </c>
    </row>
    <row r="713" spans="1:16" x14ac:dyDescent="0.35">
      <c r="A713" s="2" t="s">
        <v>4505</v>
      </c>
      <c r="B713" s="4">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10">
        <f>INDEX(products!$A$1:$G$49,MATCH(orders!$D713,products!$A$1:$A$49,0),MATCH(orders!L$1,products!$A$1:$G$1,0))</f>
        <v>2.9849999999999999</v>
      </c>
      <c r="M713" s="10">
        <f t="shared" si="33"/>
        <v>17.91</v>
      </c>
      <c r="N713" t="str">
        <f t="shared" si="34"/>
        <v>Robusta</v>
      </c>
      <c r="O713" t="str">
        <f t="shared" si="35"/>
        <v>Medium</v>
      </c>
      <c r="P713" t="str">
        <f>_xlfn.XLOOKUP(Order[[#This Row],[Customer ID]],customers!$A$1:$A$1001,customers!$I$1:$I$1001,,0)</f>
        <v>No</v>
      </c>
    </row>
    <row r="714" spans="1:16" x14ac:dyDescent="0.35">
      <c r="A714" s="2" t="s">
        <v>4512</v>
      </c>
      <c r="B714" s="4">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10">
        <f>INDEX(products!$A$1:$G$49,MATCH(orders!$D714,products!$A$1:$A$49,0),MATCH(orders!L$1,products!$A$1:$G$1,0))</f>
        <v>8.25</v>
      </c>
      <c r="M714" s="10">
        <f t="shared" si="33"/>
        <v>16.5</v>
      </c>
      <c r="N714" t="str">
        <f t="shared" si="34"/>
        <v>Excelsa</v>
      </c>
      <c r="O714" t="str">
        <f t="shared" si="35"/>
        <v>Medium</v>
      </c>
      <c r="P714" t="str">
        <f>_xlfn.XLOOKUP(Order[[#This Row],[Customer ID]],customers!$A$1:$A$1001,customers!$I$1:$I$1001,,0)</f>
        <v>No</v>
      </c>
    </row>
    <row r="715" spans="1:16" x14ac:dyDescent="0.35">
      <c r="A715" s="2" t="s">
        <v>4516</v>
      </c>
      <c r="B715" s="4">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10">
        <f>INDEX(products!$A$1:$G$49,MATCH(orders!$D715,products!$A$1:$A$49,0),MATCH(orders!L$1,products!$A$1:$G$1,0))</f>
        <v>2.9849999999999999</v>
      </c>
      <c r="M715" s="10">
        <f t="shared" si="33"/>
        <v>2.9849999999999999</v>
      </c>
      <c r="N715" t="str">
        <f t="shared" si="34"/>
        <v>Robusta</v>
      </c>
      <c r="O715" t="str">
        <f t="shared" si="35"/>
        <v>Medium</v>
      </c>
      <c r="P715" t="str">
        <f>_xlfn.XLOOKUP(Order[[#This Row],[Customer ID]],customers!$A$1:$A$1001,customers!$I$1:$I$1001,,0)</f>
        <v>No</v>
      </c>
    </row>
    <row r="716" spans="1:16" x14ac:dyDescent="0.35">
      <c r="A716" s="2" t="s">
        <v>4522</v>
      </c>
      <c r="B716" s="4">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10">
        <f>INDEX(products!$A$1:$G$49,MATCH(orders!$D716,products!$A$1:$A$49,0),MATCH(orders!L$1,products!$A$1:$G$1,0))</f>
        <v>3.645</v>
      </c>
      <c r="M716" s="10">
        <f t="shared" si="33"/>
        <v>14.58</v>
      </c>
      <c r="N716" t="str">
        <f t="shared" si="34"/>
        <v>Excelsa</v>
      </c>
      <c r="O716" t="str">
        <f t="shared" si="35"/>
        <v>Dark</v>
      </c>
      <c r="P716" t="str">
        <f>_xlfn.XLOOKUP(Order[[#This Row],[Customer ID]],customers!$A$1:$A$1001,customers!$I$1:$I$1001,,0)</f>
        <v>Yes</v>
      </c>
    </row>
    <row r="717" spans="1:16" x14ac:dyDescent="0.35">
      <c r="A717" s="2" t="s">
        <v>4528</v>
      </c>
      <c r="B717" s="4">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10">
        <f>INDEX(products!$A$1:$G$49,MATCH(orders!$D717,products!$A$1:$A$49,0),MATCH(orders!L$1,products!$A$1:$G$1,0))</f>
        <v>14.85</v>
      </c>
      <c r="M717" s="10">
        <f t="shared" si="33"/>
        <v>89.1</v>
      </c>
      <c r="N717" t="str">
        <f t="shared" si="34"/>
        <v>Excelsa</v>
      </c>
      <c r="O717" t="str">
        <f t="shared" si="35"/>
        <v>Light</v>
      </c>
      <c r="P717" t="str">
        <f>_xlfn.XLOOKUP(Order[[#This Row],[Customer ID]],customers!$A$1:$A$1001,customers!$I$1:$I$1001,,0)</f>
        <v>No</v>
      </c>
    </row>
    <row r="718" spans="1:16" x14ac:dyDescent="0.35">
      <c r="A718" s="2" t="s">
        <v>4533</v>
      </c>
      <c r="B718" s="4">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10">
        <f>INDEX(products!$A$1:$G$49,MATCH(orders!$D718,products!$A$1:$A$49,0),MATCH(orders!L$1,products!$A$1:$G$1,0))</f>
        <v>11.95</v>
      </c>
      <c r="M718" s="10">
        <f t="shared" si="33"/>
        <v>35.849999999999994</v>
      </c>
      <c r="N718" t="str">
        <f t="shared" si="34"/>
        <v>Robusta</v>
      </c>
      <c r="O718" t="str">
        <f t="shared" si="35"/>
        <v>Light</v>
      </c>
      <c r="P718" t="str">
        <f>_xlfn.XLOOKUP(Order[[#This Row],[Customer ID]],customers!$A$1:$A$1001,customers!$I$1:$I$1001,,0)</f>
        <v>No</v>
      </c>
    </row>
    <row r="719" spans="1:16" x14ac:dyDescent="0.35">
      <c r="A719" s="2" t="s">
        <v>4539</v>
      </c>
      <c r="B719" s="4">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10">
        <f>INDEX(products!$A$1:$G$49,MATCH(orders!$D719,products!$A$1:$A$49,0),MATCH(orders!L$1,products!$A$1:$G$1,0))</f>
        <v>22.884999999999998</v>
      </c>
      <c r="M719" s="10">
        <f t="shared" si="33"/>
        <v>68.655000000000001</v>
      </c>
      <c r="N719" t="str">
        <f t="shared" si="34"/>
        <v>Arabica</v>
      </c>
      <c r="O719" t="str">
        <f t="shared" si="35"/>
        <v>Dark</v>
      </c>
      <c r="P719" t="str">
        <f>_xlfn.XLOOKUP(Order[[#This Row],[Customer ID]],customers!$A$1:$A$1001,customers!$I$1:$I$1001,,0)</f>
        <v>No</v>
      </c>
    </row>
    <row r="720" spans="1:16" x14ac:dyDescent="0.35">
      <c r="A720" s="2" t="s">
        <v>4545</v>
      </c>
      <c r="B720" s="4">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10">
        <f>INDEX(products!$A$1:$G$49,MATCH(orders!$D720,products!$A$1:$A$49,0),MATCH(orders!L$1,products!$A$1:$G$1,0))</f>
        <v>12.95</v>
      </c>
      <c r="M720" s="10">
        <f t="shared" si="33"/>
        <v>38.849999999999994</v>
      </c>
      <c r="N720" t="str">
        <f t="shared" si="34"/>
        <v>Liberica</v>
      </c>
      <c r="O720" t="str">
        <f t="shared" si="35"/>
        <v>Dark</v>
      </c>
      <c r="P720" t="str">
        <f>_xlfn.XLOOKUP(Order[[#This Row],[Customer ID]],customers!$A$1:$A$1001,customers!$I$1:$I$1001,,0)</f>
        <v>No</v>
      </c>
    </row>
    <row r="721" spans="1:16" x14ac:dyDescent="0.35">
      <c r="A721" s="2" t="s">
        <v>4551</v>
      </c>
      <c r="B721" s="4">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10">
        <f>INDEX(products!$A$1:$G$49,MATCH(orders!$D721,products!$A$1:$A$49,0),MATCH(orders!L$1,products!$A$1:$G$1,0))</f>
        <v>15.85</v>
      </c>
      <c r="M721" s="10">
        <f t="shared" si="33"/>
        <v>79.25</v>
      </c>
      <c r="N721" t="str">
        <f t="shared" si="34"/>
        <v>Liberica</v>
      </c>
      <c r="O721" t="str">
        <f t="shared" si="35"/>
        <v>Light</v>
      </c>
      <c r="P721" t="str">
        <f>_xlfn.XLOOKUP(Order[[#This Row],[Customer ID]],customers!$A$1:$A$1001,customers!$I$1:$I$1001,,0)</f>
        <v>Yes</v>
      </c>
    </row>
    <row r="722" spans="1:16" x14ac:dyDescent="0.35">
      <c r="A722" s="2" t="s">
        <v>4557</v>
      </c>
      <c r="B722" s="4">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10">
        <f>INDEX(products!$A$1:$G$49,MATCH(orders!$D722,products!$A$1:$A$49,0),MATCH(orders!L$1,products!$A$1:$G$1,0))</f>
        <v>7.29</v>
      </c>
      <c r="M722" s="10">
        <f t="shared" si="33"/>
        <v>36.450000000000003</v>
      </c>
      <c r="N722" t="str">
        <f t="shared" si="34"/>
        <v>Excelsa</v>
      </c>
      <c r="O722" t="str">
        <f t="shared" si="35"/>
        <v>Dark</v>
      </c>
      <c r="P722" t="str">
        <f>_xlfn.XLOOKUP(Order[[#This Row],[Customer ID]],customers!$A$1:$A$1001,customers!$I$1:$I$1001,,0)</f>
        <v>Yes</v>
      </c>
    </row>
    <row r="723" spans="1:16" x14ac:dyDescent="0.35">
      <c r="A723" s="2" t="s">
        <v>4563</v>
      </c>
      <c r="B723" s="4">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10">
        <f>INDEX(products!$A$1:$G$49,MATCH(orders!$D723,products!$A$1:$A$49,0),MATCH(orders!L$1,products!$A$1:$G$1,0))</f>
        <v>2.9849999999999999</v>
      </c>
      <c r="M723" s="10">
        <f t="shared" si="33"/>
        <v>8.9550000000000001</v>
      </c>
      <c r="N723" t="str">
        <f t="shared" si="34"/>
        <v>Robusta</v>
      </c>
      <c r="O723" t="str">
        <f t="shared" si="35"/>
        <v>Medium</v>
      </c>
      <c r="P723" t="str">
        <f>_xlfn.XLOOKUP(Order[[#This Row],[Customer ID]],customers!$A$1:$A$1001,customers!$I$1:$I$1001,,0)</f>
        <v>Yes</v>
      </c>
    </row>
    <row r="724" spans="1:16" x14ac:dyDescent="0.35">
      <c r="A724" s="2" t="s">
        <v>4569</v>
      </c>
      <c r="B724" s="4">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10">
        <f>INDEX(products!$A$1:$G$49,MATCH(orders!$D724,products!$A$1:$A$49,0),MATCH(orders!L$1,products!$A$1:$G$1,0))</f>
        <v>12.15</v>
      </c>
      <c r="M724" s="10">
        <f t="shared" si="33"/>
        <v>24.3</v>
      </c>
      <c r="N724" t="str">
        <f t="shared" si="34"/>
        <v>Excelsa</v>
      </c>
      <c r="O724" t="str">
        <f t="shared" si="35"/>
        <v>Dark</v>
      </c>
      <c r="P724" t="str">
        <f>_xlfn.XLOOKUP(Order[[#This Row],[Customer ID]],customers!$A$1:$A$1001,customers!$I$1:$I$1001,,0)</f>
        <v>No</v>
      </c>
    </row>
    <row r="725" spans="1:16" x14ac:dyDescent="0.35">
      <c r="A725" s="2" t="s">
        <v>4574</v>
      </c>
      <c r="B725" s="4">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10">
        <f>INDEX(products!$A$1:$G$49,MATCH(orders!$D725,products!$A$1:$A$49,0),MATCH(orders!L$1,products!$A$1:$G$1,0))</f>
        <v>31.624999999999996</v>
      </c>
      <c r="M725" s="10">
        <f t="shared" si="33"/>
        <v>63.249999999999993</v>
      </c>
      <c r="N725" t="str">
        <f t="shared" si="34"/>
        <v>Excelsa</v>
      </c>
      <c r="O725" t="str">
        <f t="shared" si="35"/>
        <v>Medium</v>
      </c>
      <c r="P725" t="str">
        <f>_xlfn.XLOOKUP(Order[[#This Row],[Customer ID]],customers!$A$1:$A$1001,customers!$I$1:$I$1001,,0)</f>
        <v>No</v>
      </c>
    </row>
    <row r="726" spans="1:16" x14ac:dyDescent="0.35">
      <c r="A726" s="2" t="s">
        <v>4580</v>
      </c>
      <c r="B726" s="4">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10">
        <f>INDEX(products!$A$1:$G$49,MATCH(orders!$D726,products!$A$1:$A$49,0),MATCH(orders!L$1,products!$A$1:$G$1,0))</f>
        <v>3.375</v>
      </c>
      <c r="M726" s="10">
        <f t="shared" si="33"/>
        <v>6.75</v>
      </c>
      <c r="N726" t="str">
        <f t="shared" si="34"/>
        <v>Arabica</v>
      </c>
      <c r="O726" t="str">
        <f t="shared" si="35"/>
        <v>Medium</v>
      </c>
      <c r="P726" t="str">
        <f>_xlfn.XLOOKUP(Order[[#This Row],[Customer ID]],customers!$A$1:$A$1001,customers!$I$1:$I$1001,,0)</f>
        <v>Yes</v>
      </c>
    </row>
    <row r="727" spans="1:16" x14ac:dyDescent="0.35">
      <c r="A727" s="2" t="s">
        <v>4585</v>
      </c>
      <c r="B727" s="4">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10">
        <f>INDEX(products!$A$1:$G$49,MATCH(orders!$D727,products!$A$1:$A$49,0),MATCH(orders!L$1,products!$A$1:$G$1,0))</f>
        <v>3.8849999999999998</v>
      </c>
      <c r="M727" s="10">
        <f t="shared" si="33"/>
        <v>23.31</v>
      </c>
      <c r="N727" t="str">
        <f t="shared" si="34"/>
        <v>Arabica</v>
      </c>
      <c r="O727" t="str">
        <f t="shared" si="35"/>
        <v>Light</v>
      </c>
      <c r="P727" t="str">
        <f>_xlfn.XLOOKUP(Order[[#This Row],[Customer ID]],customers!$A$1:$A$1001,customers!$I$1:$I$1001,,0)</f>
        <v>No</v>
      </c>
    </row>
    <row r="728" spans="1:16" x14ac:dyDescent="0.35">
      <c r="A728" s="2" t="s">
        <v>4591</v>
      </c>
      <c r="B728" s="4">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10">
        <f>INDEX(products!$A$1:$G$49,MATCH(orders!$D728,products!$A$1:$A$49,0),MATCH(orders!L$1,products!$A$1:$G$1,0))</f>
        <v>36.454999999999998</v>
      </c>
      <c r="M728" s="10">
        <f t="shared" si="33"/>
        <v>145.82</v>
      </c>
      <c r="N728" t="str">
        <f t="shared" si="34"/>
        <v>Liberica</v>
      </c>
      <c r="O728" t="str">
        <f t="shared" si="35"/>
        <v>Light</v>
      </c>
      <c r="P728" t="str">
        <f>_xlfn.XLOOKUP(Order[[#This Row],[Customer ID]],customers!$A$1:$A$1001,customers!$I$1:$I$1001,,0)</f>
        <v>No</v>
      </c>
    </row>
    <row r="729" spans="1:16" x14ac:dyDescent="0.35">
      <c r="A729" s="2" t="s">
        <v>4596</v>
      </c>
      <c r="B729" s="4">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10">
        <f>INDEX(products!$A$1:$G$49,MATCH(orders!$D729,products!$A$1:$A$49,0),MATCH(orders!L$1,products!$A$1:$G$1,0))</f>
        <v>5.97</v>
      </c>
      <c r="M729" s="10">
        <f t="shared" si="33"/>
        <v>29.849999999999998</v>
      </c>
      <c r="N729" t="str">
        <f t="shared" si="34"/>
        <v>Robusta</v>
      </c>
      <c r="O729" t="str">
        <f t="shared" si="35"/>
        <v>Medium</v>
      </c>
      <c r="P729" t="str">
        <f>_xlfn.XLOOKUP(Order[[#This Row],[Customer ID]],customers!$A$1:$A$1001,customers!$I$1:$I$1001,,0)</f>
        <v>Yes</v>
      </c>
    </row>
    <row r="730" spans="1:16" x14ac:dyDescent="0.35">
      <c r="A730" s="2" t="s">
        <v>4602</v>
      </c>
      <c r="B730" s="4">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10">
        <f>INDEX(products!$A$1:$G$49,MATCH(orders!$D730,products!$A$1:$A$49,0),MATCH(orders!L$1,products!$A$1:$G$1,0))</f>
        <v>7.29</v>
      </c>
      <c r="M730" s="10">
        <f t="shared" si="33"/>
        <v>21.87</v>
      </c>
      <c r="N730" t="str">
        <f t="shared" si="34"/>
        <v>Excelsa</v>
      </c>
      <c r="O730" t="str">
        <f t="shared" si="35"/>
        <v>Dark</v>
      </c>
      <c r="P730" t="str">
        <f>_xlfn.XLOOKUP(Order[[#This Row],[Customer ID]],customers!$A$1:$A$1001,customers!$I$1:$I$1001,,0)</f>
        <v>Yes</v>
      </c>
    </row>
    <row r="731" spans="1:16" x14ac:dyDescent="0.35">
      <c r="A731" s="2" t="s">
        <v>4608</v>
      </c>
      <c r="B731" s="4">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10">
        <f>INDEX(products!$A$1:$G$49,MATCH(orders!$D731,products!$A$1:$A$49,0),MATCH(orders!L$1,products!$A$1:$G$1,0))</f>
        <v>4.3650000000000002</v>
      </c>
      <c r="M731" s="10">
        <f t="shared" si="33"/>
        <v>4.3650000000000002</v>
      </c>
      <c r="N731" t="str">
        <f t="shared" si="34"/>
        <v>Liberica</v>
      </c>
      <c r="O731" t="str">
        <f t="shared" si="35"/>
        <v>Medium</v>
      </c>
      <c r="P731" t="str">
        <f>_xlfn.XLOOKUP(Order[[#This Row],[Customer ID]],customers!$A$1:$A$1001,customers!$I$1:$I$1001,,0)</f>
        <v>No</v>
      </c>
    </row>
    <row r="732" spans="1:16" x14ac:dyDescent="0.35">
      <c r="A732" s="2" t="s">
        <v>4614</v>
      </c>
      <c r="B732" s="4">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10">
        <f>INDEX(products!$A$1:$G$49,MATCH(orders!$D732,products!$A$1:$A$49,0),MATCH(orders!L$1,products!$A$1:$G$1,0))</f>
        <v>36.454999999999998</v>
      </c>
      <c r="M732" s="10">
        <f t="shared" si="33"/>
        <v>36.454999999999998</v>
      </c>
      <c r="N732" t="str">
        <f t="shared" si="34"/>
        <v>Liberica</v>
      </c>
      <c r="O732" t="str">
        <f t="shared" si="35"/>
        <v>Light</v>
      </c>
      <c r="P732" t="str">
        <f>_xlfn.XLOOKUP(Order[[#This Row],[Customer ID]],customers!$A$1:$A$1001,customers!$I$1:$I$1001,,0)</f>
        <v>No</v>
      </c>
    </row>
    <row r="733" spans="1:16" x14ac:dyDescent="0.35">
      <c r="A733" s="2" t="s">
        <v>4620</v>
      </c>
      <c r="B733" s="4">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10">
        <f>INDEX(products!$A$1:$G$49,MATCH(orders!$D733,products!$A$1:$A$49,0),MATCH(orders!L$1,products!$A$1:$G$1,0))</f>
        <v>3.8849999999999998</v>
      </c>
      <c r="M733" s="10">
        <f t="shared" si="33"/>
        <v>15.54</v>
      </c>
      <c r="N733" t="str">
        <f t="shared" si="34"/>
        <v>Liberica</v>
      </c>
      <c r="O733" t="str">
        <f t="shared" si="35"/>
        <v>Dark</v>
      </c>
      <c r="P733" t="str">
        <f>_xlfn.XLOOKUP(Order[[#This Row],[Customer ID]],customers!$A$1:$A$1001,customers!$I$1:$I$1001,,0)</f>
        <v>Yes</v>
      </c>
    </row>
    <row r="734" spans="1:16" x14ac:dyDescent="0.35">
      <c r="A734" s="2" t="s">
        <v>4625</v>
      </c>
      <c r="B734" s="4">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10">
        <f>INDEX(products!$A$1:$G$49,MATCH(orders!$D734,products!$A$1:$A$49,0),MATCH(orders!L$1,products!$A$1:$G$1,0))</f>
        <v>4.4550000000000001</v>
      </c>
      <c r="M734" s="10">
        <f t="shared" si="33"/>
        <v>8.91</v>
      </c>
      <c r="N734" t="str">
        <f t="shared" si="34"/>
        <v>Excelsa</v>
      </c>
      <c r="O734" t="str">
        <f t="shared" si="35"/>
        <v>Light</v>
      </c>
      <c r="P734" t="str">
        <f>_xlfn.XLOOKUP(Order[[#This Row],[Customer ID]],customers!$A$1:$A$1001,customers!$I$1:$I$1001,,0)</f>
        <v>No</v>
      </c>
    </row>
    <row r="735" spans="1:16" x14ac:dyDescent="0.35">
      <c r="A735" s="2" t="s">
        <v>4631</v>
      </c>
      <c r="B735" s="4">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10">
        <f>INDEX(products!$A$1:$G$49,MATCH(orders!$D735,products!$A$1:$A$49,0),MATCH(orders!L$1,products!$A$1:$G$1,0))</f>
        <v>33.464999999999996</v>
      </c>
      <c r="M735" s="10">
        <f t="shared" si="33"/>
        <v>100.39499999999998</v>
      </c>
      <c r="N735" t="str">
        <f t="shared" si="34"/>
        <v>Liberica</v>
      </c>
      <c r="O735" t="str">
        <f t="shared" si="35"/>
        <v>Medium</v>
      </c>
      <c r="P735" t="str">
        <f>_xlfn.XLOOKUP(Order[[#This Row],[Customer ID]],customers!$A$1:$A$1001,customers!$I$1:$I$1001,,0)</f>
        <v>Yes</v>
      </c>
    </row>
    <row r="736" spans="1:16" x14ac:dyDescent="0.35">
      <c r="A736" s="2" t="s">
        <v>4637</v>
      </c>
      <c r="B736" s="4">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10">
        <f>INDEX(products!$A$1:$G$49,MATCH(orders!$D736,products!$A$1:$A$49,0),MATCH(orders!L$1,products!$A$1:$G$1,0))</f>
        <v>2.6849999999999996</v>
      </c>
      <c r="M736" s="10">
        <f t="shared" si="33"/>
        <v>13.424999999999997</v>
      </c>
      <c r="N736" t="str">
        <f t="shared" si="34"/>
        <v>Robusta</v>
      </c>
      <c r="O736" t="str">
        <f t="shared" si="35"/>
        <v>Dark</v>
      </c>
      <c r="P736" t="str">
        <f>_xlfn.XLOOKUP(Order[[#This Row],[Customer ID]],customers!$A$1:$A$1001,customers!$I$1:$I$1001,,0)</f>
        <v>No</v>
      </c>
    </row>
    <row r="737" spans="1:16" x14ac:dyDescent="0.35">
      <c r="A737" s="2" t="s">
        <v>4642</v>
      </c>
      <c r="B737" s="4">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10">
        <f>INDEX(products!$A$1:$G$49,MATCH(orders!$D737,products!$A$1:$A$49,0),MATCH(orders!L$1,products!$A$1:$G$1,0))</f>
        <v>3.645</v>
      </c>
      <c r="M737" s="10">
        <f t="shared" si="33"/>
        <v>21.87</v>
      </c>
      <c r="N737" t="str">
        <f t="shared" si="34"/>
        <v>Excelsa</v>
      </c>
      <c r="O737" t="str">
        <f t="shared" si="35"/>
        <v>Dark</v>
      </c>
      <c r="P737" t="str">
        <f>_xlfn.XLOOKUP(Order[[#This Row],[Customer ID]],customers!$A$1:$A$1001,customers!$I$1:$I$1001,,0)</f>
        <v>No</v>
      </c>
    </row>
    <row r="738" spans="1:16" x14ac:dyDescent="0.35">
      <c r="A738" s="2" t="s">
        <v>4647</v>
      </c>
      <c r="B738" s="4">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10">
        <f>INDEX(products!$A$1:$G$49,MATCH(orders!$D738,products!$A$1:$A$49,0),MATCH(orders!L$1,products!$A$1:$G$1,0))</f>
        <v>12.95</v>
      </c>
      <c r="M738" s="10">
        <f t="shared" si="33"/>
        <v>25.9</v>
      </c>
      <c r="N738" t="str">
        <f t="shared" si="34"/>
        <v>Liberica</v>
      </c>
      <c r="O738" t="str">
        <f t="shared" si="35"/>
        <v>Dark</v>
      </c>
      <c r="P738" t="str">
        <f>_xlfn.XLOOKUP(Order[[#This Row],[Customer ID]],customers!$A$1:$A$1001,customers!$I$1:$I$1001,,0)</f>
        <v>Yes</v>
      </c>
    </row>
    <row r="739" spans="1:16" x14ac:dyDescent="0.35">
      <c r="A739" s="2" t="s">
        <v>4653</v>
      </c>
      <c r="B739" s="4">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10">
        <f>INDEX(products!$A$1:$G$49,MATCH(orders!$D739,products!$A$1:$A$49,0),MATCH(orders!L$1,products!$A$1:$G$1,0))</f>
        <v>11.25</v>
      </c>
      <c r="M739" s="10">
        <f t="shared" si="33"/>
        <v>56.25</v>
      </c>
      <c r="N739" t="str">
        <f t="shared" si="34"/>
        <v>Arabica</v>
      </c>
      <c r="O739" t="str">
        <f t="shared" si="35"/>
        <v>Medium</v>
      </c>
      <c r="P739" t="str">
        <f>_xlfn.XLOOKUP(Order[[#This Row],[Customer ID]],customers!$A$1:$A$1001,customers!$I$1:$I$1001,,0)</f>
        <v>No</v>
      </c>
    </row>
    <row r="740" spans="1:16" x14ac:dyDescent="0.35">
      <c r="A740" s="2" t="s">
        <v>4659</v>
      </c>
      <c r="B740" s="4">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10">
        <f>INDEX(products!$A$1:$G$49,MATCH(orders!$D740,products!$A$1:$A$49,0),MATCH(orders!L$1,products!$A$1:$G$1,0))</f>
        <v>3.5849999999999995</v>
      </c>
      <c r="M740" s="10">
        <f t="shared" si="33"/>
        <v>10.754999999999999</v>
      </c>
      <c r="N740" t="str">
        <f t="shared" si="34"/>
        <v>Robusta</v>
      </c>
      <c r="O740" t="str">
        <f t="shared" si="35"/>
        <v>Light</v>
      </c>
      <c r="P740" t="str">
        <f>_xlfn.XLOOKUP(Order[[#This Row],[Customer ID]],customers!$A$1:$A$1001,customers!$I$1:$I$1001,,0)</f>
        <v>No</v>
      </c>
    </row>
    <row r="741" spans="1:16" x14ac:dyDescent="0.35">
      <c r="A741" s="2" t="s">
        <v>4665</v>
      </c>
      <c r="B741" s="4">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10">
        <f>INDEX(products!$A$1:$G$49,MATCH(orders!$D741,products!$A$1:$A$49,0),MATCH(orders!L$1,products!$A$1:$G$1,0))</f>
        <v>3.645</v>
      </c>
      <c r="M741" s="10">
        <f t="shared" si="33"/>
        <v>18.225000000000001</v>
      </c>
      <c r="N741" t="str">
        <f t="shared" si="34"/>
        <v>Excelsa</v>
      </c>
      <c r="O741" t="str">
        <f t="shared" si="35"/>
        <v>Dark</v>
      </c>
      <c r="P741" t="str">
        <f>_xlfn.XLOOKUP(Order[[#This Row],[Customer ID]],customers!$A$1:$A$1001,customers!$I$1:$I$1001,,0)</f>
        <v>No</v>
      </c>
    </row>
    <row r="742" spans="1:16" x14ac:dyDescent="0.35">
      <c r="A742" s="2" t="s">
        <v>4670</v>
      </c>
      <c r="B742" s="4">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10">
        <f>INDEX(products!$A$1:$G$49,MATCH(orders!$D742,products!$A$1:$A$49,0),MATCH(orders!L$1,products!$A$1:$G$1,0))</f>
        <v>7.169999999999999</v>
      </c>
      <c r="M742" s="10">
        <f t="shared" si="33"/>
        <v>28.679999999999996</v>
      </c>
      <c r="N742" t="str">
        <f t="shared" si="34"/>
        <v>Robusta</v>
      </c>
      <c r="O742" t="str">
        <f t="shared" si="35"/>
        <v>Light</v>
      </c>
      <c r="P742" t="str">
        <f>_xlfn.XLOOKUP(Order[[#This Row],[Customer ID]],customers!$A$1:$A$1001,customers!$I$1:$I$1001,,0)</f>
        <v>No</v>
      </c>
    </row>
    <row r="743" spans="1:16" x14ac:dyDescent="0.35">
      <c r="A743" s="2" t="s">
        <v>4676</v>
      </c>
      <c r="B743" s="4">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10">
        <f>INDEX(products!$A$1:$G$49,MATCH(orders!$D743,products!$A$1:$A$49,0),MATCH(orders!L$1,products!$A$1:$G$1,0))</f>
        <v>4.3650000000000002</v>
      </c>
      <c r="M743" s="10">
        <f t="shared" si="33"/>
        <v>8.73</v>
      </c>
      <c r="N743" t="str">
        <f t="shared" si="34"/>
        <v>Liberica</v>
      </c>
      <c r="O743" t="str">
        <f t="shared" si="35"/>
        <v>Medium</v>
      </c>
      <c r="P743" t="str">
        <f>_xlfn.XLOOKUP(Order[[#This Row],[Customer ID]],customers!$A$1:$A$1001,customers!$I$1:$I$1001,,0)</f>
        <v>No</v>
      </c>
    </row>
    <row r="744" spans="1:16" x14ac:dyDescent="0.35">
      <c r="A744" s="2" t="s">
        <v>4682</v>
      </c>
      <c r="B744" s="4">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10">
        <f>INDEX(products!$A$1:$G$49,MATCH(orders!$D744,products!$A$1:$A$49,0),MATCH(orders!L$1,products!$A$1:$G$1,0))</f>
        <v>14.55</v>
      </c>
      <c r="M744" s="10">
        <f t="shared" si="33"/>
        <v>58.2</v>
      </c>
      <c r="N744" t="str">
        <f t="shared" si="34"/>
        <v>Liberica</v>
      </c>
      <c r="O744" t="str">
        <f t="shared" si="35"/>
        <v>Medium</v>
      </c>
      <c r="P744" t="str">
        <f>_xlfn.XLOOKUP(Order[[#This Row],[Customer ID]],customers!$A$1:$A$1001,customers!$I$1:$I$1001,,0)</f>
        <v>No</v>
      </c>
    </row>
    <row r="745" spans="1:16" x14ac:dyDescent="0.35">
      <c r="A745" s="2" t="s">
        <v>4688</v>
      </c>
      <c r="B745" s="4">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10">
        <f>INDEX(products!$A$1:$G$49,MATCH(orders!$D745,products!$A$1:$A$49,0),MATCH(orders!L$1,products!$A$1:$G$1,0))</f>
        <v>5.97</v>
      </c>
      <c r="M745" s="10">
        <f t="shared" si="33"/>
        <v>17.91</v>
      </c>
      <c r="N745" t="str">
        <f t="shared" si="34"/>
        <v>Arabica</v>
      </c>
      <c r="O745" t="str">
        <f t="shared" si="35"/>
        <v>Dark</v>
      </c>
      <c r="P745" t="str">
        <f>_xlfn.XLOOKUP(Order[[#This Row],[Customer ID]],customers!$A$1:$A$1001,customers!$I$1:$I$1001,,0)</f>
        <v>No</v>
      </c>
    </row>
    <row r="746" spans="1:16" x14ac:dyDescent="0.35">
      <c r="A746" s="2" t="s">
        <v>4694</v>
      </c>
      <c r="B746" s="4">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10">
        <f>INDEX(products!$A$1:$G$49,MATCH(orders!$D746,products!$A$1:$A$49,0),MATCH(orders!L$1,products!$A$1:$G$1,0))</f>
        <v>2.9849999999999999</v>
      </c>
      <c r="M746" s="10">
        <f t="shared" si="33"/>
        <v>17.91</v>
      </c>
      <c r="N746" t="str">
        <f t="shared" si="34"/>
        <v>Robusta</v>
      </c>
      <c r="O746" t="str">
        <f t="shared" si="35"/>
        <v>Medium</v>
      </c>
      <c r="P746" t="str">
        <f>_xlfn.XLOOKUP(Order[[#This Row],[Customer ID]],customers!$A$1:$A$1001,customers!$I$1:$I$1001,,0)</f>
        <v>Yes</v>
      </c>
    </row>
    <row r="747" spans="1:16" x14ac:dyDescent="0.35">
      <c r="A747" s="2" t="s">
        <v>4699</v>
      </c>
      <c r="B747" s="4">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10">
        <f>INDEX(products!$A$1:$G$49,MATCH(orders!$D747,products!$A$1:$A$49,0),MATCH(orders!L$1,products!$A$1:$G$1,0))</f>
        <v>7.29</v>
      </c>
      <c r="M747" s="10">
        <f t="shared" si="33"/>
        <v>14.58</v>
      </c>
      <c r="N747" t="str">
        <f t="shared" si="34"/>
        <v>Excelsa</v>
      </c>
      <c r="O747" t="str">
        <f t="shared" si="35"/>
        <v>Dark</v>
      </c>
      <c r="P747" t="str">
        <f>_xlfn.XLOOKUP(Order[[#This Row],[Customer ID]],customers!$A$1:$A$1001,customers!$I$1:$I$1001,,0)</f>
        <v>No</v>
      </c>
    </row>
    <row r="748" spans="1:16" x14ac:dyDescent="0.35">
      <c r="A748" s="2" t="s">
        <v>4705</v>
      </c>
      <c r="B748" s="4">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10">
        <f>INDEX(products!$A$1:$G$49,MATCH(orders!$D748,products!$A$1:$A$49,0),MATCH(orders!L$1,products!$A$1:$G$1,0))</f>
        <v>11.25</v>
      </c>
      <c r="M748" s="10">
        <f t="shared" si="33"/>
        <v>33.75</v>
      </c>
      <c r="N748" t="str">
        <f t="shared" si="34"/>
        <v>Arabica</v>
      </c>
      <c r="O748" t="str">
        <f t="shared" si="35"/>
        <v>Medium</v>
      </c>
      <c r="P748" t="str">
        <f>_xlfn.XLOOKUP(Order[[#This Row],[Customer ID]],customers!$A$1:$A$1001,customers!$I$1:$I$1001,,0)</f>
        <v>No</v>
      </c>
    </row>
    <row r="749" spans="1:16" x14ac:dyDescent="0.35">
      <c r="A749" s="2" t="s">
        <v>4711</v>
      </c>
      <c r="B749" s="4">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10">
        <f>INDEX(products!$A$1:$G$49,MATCH(orders!$D749,products!$A$1:$A$49,0),MATCH(orders!L$1,products!$A$1:$G$1,0))</f>
        <v>8.73</v>
      </c>
      <c r="M749" s="10">
        <f t="shared" si="33"/>
        <v>34.92</v>
      </c>
      <c r="N749" t="str">
        <f t="shared" si="34"/>
        <v>Liberica</v>
      </c>
      <c r="O749" t="str">
        <f t="shared" si="35"/>
        <v>Medium</v>
      </c>
      <c r="P749" t="str">
        <f>_xlfn.XLOOKUP(Order[[#This Row],[Customer ID]],customers!$A$1:$A$1001,customers!$I$1:$I$1001,,0)</f>
        <v>Yes</v>
      </c>
    </row>
    <row r="750" spans="1:16" x14ac:dyDescent="0.35">
      <c r="A750" s="2" t="s">
        <v>4717</v>
      </c>
      <c r="B750" s="4">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10">
        <f>INDEX(products!$A$1:$G$49,MATCH(orders!$D750,products!$A$1:$A$49,0),MATCH(orders!L$1,products!$A$1:$G$1,0))</f>
        <v>7.29</v>
      </c>
      <c r="M750" s="10">
        <f t="shared" si="33"/>
        <v>14.58</v>
      </c>
      <c r="N750" t="str">
        <f t="shared" si="34"/>
        <v>Excelsa</v>
      </c>
      <c r="O750" t="str">
        <f t="shared" si="35"/>
        <v>Dark</v>
      </c>
      <c r="P750" t="str">
        <f>_xlfn.XLOOKUP(Order[[#This Row],[Customer ID]],customers!$A$1:$A$1001,customers!$I$1:$I$1001,,0)</f>
        <v>No</v>
      </c>
    </row>
    <row r="751" spans="1:16" x14ac:dyDescent="0.35">
      <c r="A751" s="2" t="s">
        <v>4723</v>
      </c>
      <c r="B751" s="4">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10">
        <f>INDEX(products!$A$1:$G$49,MATCH(orders!$D751,products!$A$1:$A$49,0),MATCH(orders!L$1,products!$A$1:$G$1,0))</f>
        <v>2.6849999999999996</v>
      </c>
      <c r="M751" s="10">
        <f t="shared" si="33"/>
        <v>5.3699999999999992</v>
      </c>
      <c r="N751" t="str">
        <f t="shared" si="34"/>
        <v>Robusta</v>
      </c>
      <c r="O751" t="str">
        <f t="shared" si="35"/>
        <v>Dark</v>
      </c>
      <c r="P751" t="str">
        <f>_xlfn.XLOOKUP(Order[[#This Row],[Customer ID]],customers!$A$1:$A$1001,customers!$I$1:$I$1001,,0)</f>
        <v>Yes</v>
      </c>
    </row>
    <row r="752" spans="1:16" x14ac:dyDescent="0.35">
      <c r="A752" s="2" t="s">
        <v>4730</v>
      </c>
      <c r="B752" s="4">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10">
        <f>INDEX(products!$A$1:$G$49,MATCH(orders!$D752,products!$A$1:$A$49,0),MATCH(orders!L$1,products!$A$1:$G$1,0))</f>
        <v>5.97</v>
      </c>
      <c r="M752" s="10">
        <f t="shared" si="33"/>
        <v>5.97</v>
      </c>
      <c r="N752" t="str">
        <f t="shared" si="34"/>
        <v>Robusta</v>
      </c>
      <c r="O752" t="str">
        <f t="shared" si="35"/>
        <v>Medium</v>
      </c>
      <c r="P752" t="str">
        <f>_xlfn.XLOOKUP(Order[[#This Row],[Customer ID]],customers!$A$1:$A$1001,customers!$I$1:$I$1001,,0)</f>
        <v>Yes</v>
      </c>
    </row>
    <row r="753" spans="1:16" x14ac:dyDescent="0.35">
      <c r="A753" s="2" t="s">
        <v>4735</v>
      </c>
      <c r="B753" s="4">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10">
        <f>INDEX(products!$A$1:$G$49,MATCH(orders!$D753,products!$A$1:$A$49,0),MATCH(orders!L$1,products!$A$1:$G$1,0))</f>
        <v>9.51</v>
      </c>
      <c r="M753" s="10">
        <f t="shared" si="33"/>
        <v>19.02</v>
      </c>
      <c r="N753" t="str">
        <f t="shared" si="34"/>
        <v>Liberica</v>
      </c>
      <c r="O753" t="str">
        <f t="shared" si="35"/>
        <v>Light</v>
      </c>
      <c r="P753" t="str">
        <f>_xlfn.XLOOKUP(Order[[#This Row],[Customer ID]],customers!$A$1:$A$1001,customers!$I$1:$I$1001,,0)</f>
        <v>No</v>
      </c>
    </row>
    <row r="754" spans="1:16" x14ac:dyDescent="0.35">
      <c r="A754" s="2" t="s">
        <v>4741</v>
      </c>
      <c r="B754" s="4">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10">
        <f>INDEX(products!$A$1:$G$49,MATCH(orders!$D754,products!$A$1:$A$49,0),MATCH(orders!L$1,products!$A$1:$G$1,0))</f>
        <v>13.75</v>
      </c>
      <c r="M754" s="10">
        <f t="shared" si="33"/>
        <v>27.5</v>
      </c>
      <c r="N754" t="str">
        <f t="shared" si="34"/>
        <v>Excelsa</v>
      </c>
      <c r="O754" t="str">
        <f t="shared" si="35"/>
        <v>Medium</v>
      </c>
      <c r="P754" t="str">
        <f>_xlfn.XLOOKUP(Order[[#This Row],[Customer ID]],customers!$A$1:$A$1001,customers!$I$1:$I$1001,,0)</f>
        <v>Yes</v>
      </c>
    </row>
    <row r="755" spans="1:16" x14ac:dyDescent="0.35">
      <c r="A755" s="2" t="s">
        <v>4747</v>
      </c>
      <c r="B755" s="4">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10">
        <f>INDEX(products!$A$1:$G$49,MATCH(orders!$D755,products!$A$1:$A$49,0),MATCH(orders!L$1,products!$A$1:$G$1,0))</f>
        <v>5.97</v>
      </c>
      <c r="M755" s="10">
        <f t="shared" si="33"/>
        <v>29.849999999999998</v>
      </c>
      <c r="N755" t="str">
        <f t="shared" si="34"/>
        <v>Arabica</v>
      </c>
      <c r="O755" t="str">
        <f t="shared" si="35"/>
        <v>Dark</v>
      </c>
      <c r="P755" t="str">
        <f>_xlfn.XLOOKUP(Order[[#This Row],[Customer ID]],customers!$A$1:$A$1001,customers!$I$1:$I$1001,,0)</f>
        <v>No</v>
      </c>
    </row>
    <row r="756" spans="1:16" x14ac:dyDescent="0.35">
      <c r="A756" s="2" t="s">
        <v>4753</v>
      </c>
      <c r="B756" s="4">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10">
        <f>INDEX(products!$A$1:$G$49,MATCH(orders!$D756,products!$A$1:$A$49,0),MATCH(orders!L$1,products!$A$1:$G$1,0))</f>
        <v>2.9849999999999999</v>
      </c>
      <c r="M756" s="10">
        <f t="shared" si="33"/>
        <v>17.91</v>
      </c>
      <c r="N756" t="str">
        <f t="shared" si="34"/>
        <v>Arabica</v>
      </c>
      <c r="O756" t="str">
        <f t="shared" si="35"/>
        <v>Dark</v>
      </c>
      <c r="P756" t="str">
        <f>_xlfn.XLOOKUP(Order[[#This Row],[Customer ID]],customers!$A$1:$A$1001,customers!$I$1:$I$1001,,0)</f>
        <v>No</v>
      </c>
    </row>
    <row r="757" spans="1:16" x14ac:dyDescent="0.35">
      <c r="A757" s="2" t="s">
        <v>4758</v>
      </c>
      <c r="B757" s="4">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10">
        <f>INDEX(products!$A$1:$G$49,MATCH(orders!$D757,products!$A$1:$A$49,0),MATCH(orders!L$1,products!$A$1:$G$1,0))</f>
        <v>4.7549999999999999</v>
      </c>
      <c r="M757" s="10">
        <f t="shared" si="33"/>
        <v>28.53</v>
      </c>
      <c r="N757" t="str">
        <f t="shared" si="34"/>
        <v>Liberica</v>
      </c>
      <c r="O757" t="str">
        <f t="shared" si="35"/>
        <v>Light</v>
      </c>
      <c r="P757" t="str">
        <f>_xlfn.XLOOKUP(Order[[#This Row],[Customer ID]],customers!$A$1:$A$1001,customers!$I$1:$I$1001,,0)</f>
        <v>No</v>
      </c>
    </row>
    <row r="758" spans="1:16" x14ac:dyDescent="0.35">
      <c r="A758" s="2" t="s">
        <v>4764</v>
      </c>
      <c r="B758" s="4">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10">
        <f>INDEX(products!$A$1:$G$49,MATCH(orders!$D758,products!$A$1:$A$49,0),MATCH(orders!L$1,products!$A$1:$G$1,0))</f>
        <v>8.9499999999999993</v>
      </c>
      <c r="M758" s="10">
        <f t="shared" si="33"/>
        <v>35.799999999999997</v>
      </c>
      <c r="N758" t="str">
        <f t="shared" si="34"/>
        <v>Robusta</v>
      </c>
      <c r="O758" t="str">
        <f t="shared" si="35"/>
        <v>Dark</v>
      </c>
      <c r="P758" t="str">
        <f>_xlfn.XLOOKUP(Order[[#This Row],[Customer ID]],customers!$A$1:$A$1001,customers!$I$1:$I$1001,,0)</f>
        <v>Yes</v>
      </c>
    </row>
    <row r="759" spans="1:16" x14ac:dyDescent="0.35">
      <c r="A759" s="2" t="s">
        <v>4770</v>
      </c>
      <c r="B759" s="4">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10">
        <f>INDEX(products!$A$1:$G$49,MATCH(orders!$D759,products!$A$1:$A$49,0),MATCH(orders!L$1,products!$A$1:$G$1,0))</f>
        <v>5.97</v>
      </c>
      <c r="M759" s="10">
        <f t="shared" si="33"/>
        <v>17.91</v>
      </c>
      <c r="N759" t="str">
        <f t="shared" si="34"/>
        <v>Arabica</v>
      </c>
      <c r="O759" t="str">
        <f t="shared" si="35"/>
        <v>Dark</v>
      </c>
      <c r="P759" t="str">
        <f>_xlfn.XLOOKUP(Order[[#This Row],[Customer ID]],customers!$A$1:$A$1001,customers!$I$1:$I$1001,,0)</f>
        <v>Yes</v>
      </c>
    </row>
    <row r="760" spans="1:16" x14ac:dyDescent="0.35">
      <c r="A760" s="2" t="s">
        <v>4776</v>
      </c>
      <c r="B760" s="4">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10">
        <f>INDEX(products!$A$1:$G$49,MATCH(orders!$D760,products!$A$1:$A$49,0),MATCH(orders!L$1,products!$A$1:$G$1,0))</f>
        <v>8.9499999999999993</v>
      </c>
      <c r="M760" s="10">
        <f t="shared" si="33"/>
        <v>8.9499999999999993</v>
      </c>
      <c r="N760" t="str">
        <f t="shared" si="34"/>
        <v>Robusta</v>
      </c>
      <c r="O760" t="str">
        <f t="shared" si="35"/>
        <v>Dark</v>
      </c>
      <c r="P760" t="str">
        <f>_xlfn.XLOOKUP(Order[[#This Row],[Customer ID]],customers!$A$1:$A$1001,customers!$I$1:$I$1001,,0)</f>
        <v>No</v>
      </c>
    </row>
    <row r="761" spans="1:16" x14ac:dyDescent="0.35">
      <c r="A761" s="2" t="s">
        <v>4781</v>
      </c>
      <c r="B761" s="4">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10">
        <f>INDEX(products!$A$1:$G$49,MATCH(orders!$D761,products!$A$1:$A$49,0),MATCH(orders!L$1,products!$A$1:$G$1,0))</f>
        <v>29.784999999999997</v>
      </c>
      <c r="M761" s="10">
        <f t="shared" si="33"/>
        <v>29.784999999999997</v>
      </c>
      <c r="N761" t="str">
        <f t="shared" si="34"/>
        <v>Liberica</v>
      </c>
      <c r="O761" t="str">
        <f t="shared" si="35"/>
        <v>Dark</v>
      </c>
      <c r="P761" t="str">
        <f>_xlfn.XLOOKUP(Order[[#This Row],[Customer ID]],customers!$A$1:$A$1001,customers!$I$1:$I$1001,,0)</f>
        <v>Yes</v>
      </c>
    </row>
    <row r="762" spans="1:16" x14ac:dyDescent="0.35">
      <c r="A762" s="2" t="s">
        <v>4787</v>
      </c>
      <c r="B762" s="4">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10">
        <f>INDEX(products!$A$1:$G$49,MATCH(orders!$D762,products!$A$1:$A$49,0),MATCH(orders!L$1,products!$A$1:$G$1,0))</f>
        <v>8.91</v>
      </c>
      <c r="M762" s="10">
        <f t="shared" si="33"/>
        <v>44.55</v>
      </c>
      <c r="N762" t="str">
        <f t="shared" si="34"/>
        <v>Excelsa</v>
      </c>
      <c r="O762" t="str">
        <f t="shared" si="35"/>
        <v>Light</v>
      </c>
      <c r="P762" t="str">
        <f>_xlfn.XLOOKUP(Order[[#This Row],[Customer ID]],customers!$A$1:$A$1001,customers!$I$1:$I$1001,,0)</f>
        <v>No</v>
      </c>
    </row>
    <row r="763" spans="1:16" x14ac:dyDescent="0.35">
      <c r="A763" s="2" t="s">
        <v>4792</v>
      </c>
      <c r="B763" s="4">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10">
        <f>INDEX(products!$A$1:$G$49,MATCH(orders!$D763,products!$A$1:$A$49,0),MATCH(orders!L$1,products!$A$1:$G$1,0))</f>
        <v>14.85</v>
      </c>
      <c r="M763" s="10">
        <f t="shared" si="33"/>
        <v>89.1</v>
      </c>
      <c r="N763" t="str">
        <f t="shared" si="34"/>
        <v>Excelsa</v>
      </c>
      <c r="O763" t="str">
        <f t="shared" si="35"/>
        <v>Light</v>
      </c>
      <c r="P763" t="str">
        <f>_xlfn.XLOOKUP(Order[[#This Row],[Customer ID]],customers!$A$1:$A$1001,customers!$I$1:$I$1001,,0)</f>
        <v>Yes</v>
      </c>
    </row>
    <row r="764" spans="1:16" x14ac:dyDescent="0.35">
      <c r="A764" s="2" t="s">
        <v>4797</v>
      </c>
      <c r="B764" s="4">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10">
        <f>INDEX(products!$A$1:$G$49,MATCH(orders!$D764,products!$A$1:$A$49,0),MATCH(orders!L$1,products!$A$1:$G$1,0))</f>
        <v>8.73</v>
      </c>
      <c r="M764" s="10">
        <f t="shared" si="33"/>
        <v>43.650000000000006</v>
      </c>
      <c r="N764" t="str">
        <f t="shared" si="34"/>
        <v>Liberica</v>
      </c>
      <c r="O764" t="str">
        <f t="shared" si="35"/>
        <v>Medium</v>
      </c>
      <c r="P764" t="str">
        <f>_xlfn.XLOOKUP(Order[[#This Row],[Customer ID]],customers!$A$1:$A$1001,customers!$I$1:$I$1001,,0)</f>
        <v>No</v>
      </c>
    </row>
    <row r="765" spans="1:16" x14ac:dyDescent="0.35">
      <c r="A765" s="2" t="s">
        <v>4803</v>
      </c>
      <c r="B765" s="4">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10">
        <f>INDEX(products!$A$1:$G$49,MATCH(orders!$D765,products!$A$1:$A$49,0),MATCH(orders!L$1,products!$A$1:$G$1,0))</f>
        <v>7.77</v>
      </c>
      <c r="M765" s="10">
        <f t="shared" si="33"/>
        <v>23.31</v>
      </c>
      <c r="N765" t="str">
        <f t="shared" si="34"/>
        <v>Arabica</v>
      </c>
      <c r="O765" t="str">
        <f t="shared" si="35"/>
        <v>Light</v>
      </c>
      <c r="P765" t="str">
        <f>_xlfn.XLOOKUP(Order[[#This Row],[Customer ID]],customers!$A$1:$A$1001,customers!$I$1:$I$1001,,0)</f>
        <v>No</v>
      </c>
    </row>
    <row r="766" spans="1:16" x14ac:dyDescent="0.35">
      <c r="A766" s="2" t="s">
        <v>4808</v>
      </c>
      <c r="B766" s="4">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10">
        <f>INDEX(products!$A$1:$G$49,MATCH(orders!$D766,products!$A$1:$A$49,0),MATCH(orders!L$1,products!$A$1:$G$1,0))</f>
        <v>29.784999999999997</v>
      </c>
      <c r="M766" s="10">
        <f t="shared" si="33"/>
        <v>178.70999999999998</v>
      </c>
      <c r="N766" t="str">
        <f t="shared" si="34"/>
        <v>Arabica</v>
      </c>
      <c r="O766" t="str">
        <f t="shared" si="35"/>
        <v>Light</v>
      </c>
      <c r="P766" t="str">
        <f>_xlfn.XLOOKUP(Order[[#This Row],[Customer ID]],customers!$A$1:$A$1001,customers!$I$1:$I$1001,,0)</f>
        <v>Yes</v>
      </c>
    </row>
    <row r="767" spans="1:16" x14ac:dyDescent="0.35">
      <c r="A767" s="2" t="s">
        <v>4814</v>
      </c>
      <c r="B767" s="4">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10">
        <f>INDEX(products!$A$1:$G$49,MATCH(orders!$D767,products!$A$1:$A$49,0),MATCH(orders!L$1,products!$A$1:$G$1,0))</f>
        <v>9.9499999999999993</v>
      </c>
      <c r="M767" s="10">
        <f t="shared" si="33"/>
        <v>59.699999999999996</v>
      </c>
      <c r="N767" t="str">
        <f t="shared" si="34"/>
        <v>Robusta</v>
      </c>
      <c r="O767" t="str">
        <f t="shared" si="35"/>
        <v>Medium</v>
      </c>
      <c r="P767" t="str">
        <f>_xlfn.XLOOKUP(Order[[#This Row],[Customer ID]],customers!$A$1:$A$1001,customers!$I$1:$I$1001,,0)</f>
        <v>Yes</v>
      </c>
    </row>
    <row r="768" spans="1:16" x14ac:dyDescent="0.35">
      <c r="A768" s="2" t="s">
        <v>4814</v>
      </c>
      <c r="B768" s="4">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10">
        <f>INDEX(products!$A$1:$G$49,MATCH(orders!$D768,products!$A$1:$A$49,0),MATCH(orders!L$1,products!$A$1:$G$1,0))</f>
        <v>7.77</v>
      </c>
      <c r="M768" s="10">
        <f t="shared" si="33"/>
        <v>15.54</v>
      </c>
      <c r="N768" t="str">
        <f t="shared" si="34"/>
        <v>Arabica</v>
      </c>
      <c r="O768" t="str">
        <f t="shared" si="35"/>
        <v>Light</v>
      </c>
      <c r="P768" t="str">
        <f>_xlfn.XLOOKUP(Order[[#This Row],[Customer ID]],customers!$A$1:$A$1001,customers!$I$1:$I$1001,,0)</f>
        <v>Yes</v>
      </c>
    </row>
    <row r="769" spans="1:16" x14ac:dyDescent="0.35">
      <c r="A769" s="2" t="s">
        <v>4825</v>
      </c>
      <c r="B769" s="4">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10">
        <f>INDEX(products!$A$1:$G$49,MATCH(orders!$D769,products!$A$1:$A$49,0),MATCH(orders!L$1,products!$A$1:$G$1,0))</f>
        <v>29.784999999999997</v>
      </c>
      <c r="M769" s="10">
        <f t="shared" si="33"/>
        <v>89.35499999999999</v>
      </c>
      <c r="N769" t="str">
        <f t="shared" si="34"/>
        <v>Arabica</v>
      </c>
      <c r="O769" t="str">
        <f t="shared" si="35"/>
        <v>Light</v>
      </c>
      <c r="P769" t="str">
        <f>_xlfn.XLOOKUP(Order[[#This Row],[Customer ID]],customers!$A$1:$A$1001,customers!$I$1:$I$1001,,0)</f>
        <v>No</v>
      </c>
    </row>
    <row r="770" spans="1:16" x14ac:dyDescent="0.35">
      <c r="A770" s="2" t="s">
        <v>4831</v>
      </c>
      <c r="B770" s="4">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10">
        <f>INDEX(products!$A$1:$G$49,MATCH(orders!$D770,products!$A$1:$A$49,0),MATCH(orders!L$1,products!$A$1:$G$1,0))</f>
        <v>11.95</v>
      </c>
      <c r="M770" s="10">
        <f t="shared" si="33"/>
        <v>23.9</v>
      </c>
      <c r="N770" t="str">
        <f t="shared" si="34"/>
        <v>Robusta</v>
      </c>
      <c r="O770" t="str">
        <f t="shared" si="35"/>
        <v>Light</v>
      </c>
      <c r="P770" t="str">
        <f>_xlfn.XLOOKUP(Order[[#This Row],[Customer ID]],customers!$A$1:$A$1001,customers!$I$1:$I$1001,,0)</f>
        <v>No</v>
      </c>
    </row>
    <row r="771" spans="1:16" x14ac:dyDescent="0.35">
      <c r="A771" s="2" t="s">
        <v>4836</v>
      </c>
      <c r="B771" s="4">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10">
        <f>INDEX(products!$A$1:$G$49,MATCH(orders!$D771,products!$A$1:$A$49,0),MATCH(orders!L$1,products!$A$1:$G$1,0))</f>
        <v>22.884999999999998</v>
      </c>
      <c r="M771" s="10">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_xlfn.XLOOKUP(Order[[#This Row],[Customer ID]],customers!$A$1:$A$1001,customers!$I$1:$I$1001,,0)</f>
        <v>No</v>
      </c>
    </row>
    <row r="772" spans="1:16" x14ac:dyDescent="0.35">
      <c r="A772" s="2" t="s">
        <v>4842</v>
      </c>
      <c r="B772" s="4">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10">
        <f>INDEX(products!$A$1:$G$49,MATCH(orders!$D772,products!$A$1:$A$49,0),MATCH(orders!L$1,products!$A$1:$G$1,0))</f>
        <v>9.9499999999999993</v>
      </c>
      <c r="M772" s="10">
        <f t="shared" si="36"/>
        <v>9.9499999999999993</v>
      </c>
      <c r="N772" t="str">
        <f t="shared" si="37"/>
        <v>Arabica</v>
      </c>
      <c r="O772" t="str">
        <f t="shared" si="38"/>
        <v>Dark</v>
      </c>
      <c r="P772" t="str">
        <f>_xlfn.XLOOKUP(Order[[#This Row],[Customer ID]],customers!$A$1:$A$1001,customers!$I$1:$I$1001,,0)</f>
        <v>No</v>
      </c>
    </row>
    <row r="773" spans="1:16" x14ac:dyDescent="0.35">
      <c r="A773" s="2" t="s">
        <v>4847</v>
      </c>
      <c r="B773" s="4">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10">
        <f>INDEX(products!$A$1:$G$49,MATCH(orders!$D773,products!$A$1:$A$49,0),MATCH(orders!L$1,products!$A$1:$G$1,0))</f>
        <v>7.169999999999999</v>
      </c>
      <c r="M773" s="10">
        <f t="shared" si="36"/>
        <v>21.509999999999998</v>
      </c>
      <c r="N773" t="str">
        <f t="shared" si="37"/>
        <v>Robusta</v>
      </c>
      <c r="O773" t="str">
        <f t="shared" si="38"/>
        <v>Light</v>
      </c>
      <c r="P773" t="str">
        <f>_xlfn.XLOOKUP(Order[[#This Row],[Customer ID]],customers!$A$1:$A$1001,customers!$I$1:$I$1001,,0)</f>
        <v>No</v>
      </c>
    </row>
    <row r="774" spans="1:16" x14ac:dyDescent="0.35">
      <c r="A774" s="2" t="s">
        <v>4853</v>
      </c>
      <c r="B774" s="4">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10">
        <f>INDEX(products!$A$1:$G$49,MATCH(orders!$D774,products!$A$1:$A$49,0),MATCH(orders!L$1,products!$A$1:$G$1,0))</f>
        <v>13.75</v>
      </c>
      <c r="M774" s="10">
        <f t="shared" si="36"/>
        <v>82.5</v>
      </c>
      <c r="N774" t="str">
        <f t="shared" si="37"/>
        <v>Excelsa</v>
      </c>
      <c r="O774" t="str">
        <f t="shared" si="38"/>
        <v>Medium</v>
      </c>
      <c r="P774" t="str">
        <f>_xlfn.XLOOKUP(Order[[#This Row],[Customer ID]],customers!$A$1:$A$1001,customers!$I$1:$I$1001,,0)</f>
        <v>No</v>
      </c>
    </row>
    <row r="775" spans="1:16" x14ac:dyDescent="0.35">
      <c r="A775" s="2" t="s">
        <v>4858</v>
      </c>
      <c r="B775" s="4">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10">
        <f>INDEX(products!$A$1:$G$49,MATCH(orders!$D775,products!$A$1:$A$49,0),MATCH(orders!L$1,products!$A$1:$G$1,0))</f>
        <v>4.3650000000000002</v>
      </c>
      <c r="M775" s="10">
        <f t="shared" si="36"/>
        <v>8.73</v>
      </c>
      <c r="N775" t="str">
        <f t="shared" si="37"/>
        <v>Liberica</v>
      </c>
      <c r="O775" t="str">
        <f t="shared" si="38"/>
        <v>Medium</v>
      </c>
      <c r="P775" t="str">
        <f>_xlfn.XLOOKUP(Order[[#This Row],[Customer ID]],customers!$A$1:$A$1001,customers!$I$1:$I$1001,,0)</f>
        <v>No</v>
      </c>
    </row>
    <row r="776" spans="1:16" x14ac:dyDescent="0.35">
      <c r="A776" s="2" t="s">
        <v>4864</v>
      </c>
      <c r="B776" s="4">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10">
        <f>INDEX(products!$A$1:$G$49,MATCH(orders!$D776,products!$A$1:$A$49,0),MATCH(orders!L$1,products!$A$1:$G$1,0))</f>
        <v>9.9499999999999993</v>
      </c>
      <c r="M776" s="10">
        <f t="shared" si="36"/>
        <v>19.899999999999999</v>
      </c>
      <c r="N776" t="str">
        <f t="shared" si="37"/>
        <v>Robusta</v>
      </c>
      <c r="O776" t="str">
        <f t="shared" si="38"/>
        <v>Medium</v>
      </c>
      <c r="P776" t="str">
        <f>_xlfn.XLOOKUP(Order[[#This Row],[Customer ID]],customers!$A$1:$A$1001,customers!$I$1:$I$1001,,0)</f>
        <v>Yes</v>
      </c>
    </row>
    <row r="777" spans="1:16" x14ac:dyDescent="0.35">
      <c r="A777" s="2" t="s">
        <v>4869</v>
      </c>
      <c r="B777" s="4">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10">
        <f>INDEX(products!$A$1:$G$49,MATCH(orders!$D777,products!$A$1:$A$49,0),MATCH(orders!L$1,products!$A$1:$G$1,0))</f>
        <v>8.91</v>
      </c>
      <c r="M777" s="10">
        <f t="shared" si="36"/>
        <v>17.82</v>
      </c>
      <c r="N777" t="str">
        <f t="shared" si="37"/>
        <v>Excelsa</v>
      </c>
      <c r="O777" t="str">
        <f t="shared" si="38"/>
        <v>Light</v>
      </c>
      <c r="P777" t="str">
        <f>_xlfn.XLOOKUP(Order[[#This Row],[Customer ID]],customers!$A$1:$A$1001,customers!$I$1:$I$1001,,0)</f>
        <v>Yes</v>
      </c>
    </row>
    <row r="778" spans="1:16" x14ac:dyDescent="0.35">
      <c r="A778" s="2" t="s">
        <v>4875</v>
      </c>
      <c r="B778" s="4">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10">
        <f>INDEX(products!$A$1:$G$49,MATCH(orders!$D778,products!$A$1:$A$49,0),MATCH(orders!L$1,products!$A$1:$G$1,0))</f>
        <v>6.75</v>
      </c>
      <c r="M778" s="10">
        <f t="shared" si="36"/>
        <v>20.25</v>
      </c>
      <c r="N778" t="str">
        <f t="shared" si="37"/>
        <v>Arabica</v>
      </c>
      <c r="O778" t="str">
        <f t="shared" si="38"/>
        <v>Medium</v>
      </c>
      <c r="P778" t="str">
        <f>_xlfn.XLOOKUP(Order[[#This Row],[Customer ID]],customers!$A$1:$A$1001,customers!$I$1:$I$1001,,0)</f>
        <v>No</v>
      </c>
    </row>
    <row r="779" spans="1:16" x14ac:dyDescent="0.35">
      <c r="A779" s="2" t="s">
        <v>4881</v>
      </c>
      <c r="B779" s="4">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10">
        <f>INDEX(products!$A$1:$G$49,MATCH(orders!$D779,products!$A$1:$A$49,0),MATCH(orders!L$1,products!$A$1:$G$1,0))</f>
        <v>29.784999999999997</v>
      </c>
      <c r="M779" s="10">
        <f t="shared" si="36"/>
        <v>59.569999999999993</v>
      </c>
      <c r="N779" t="str">
        <f t="shared" si="37"/>
        <v>Arabica</v>
      </c>
      <c r="O779" t="str">
        <f t="shared" si="38"/>
        <v>Light</v>
      </c>
      <c r="P779" t="str">
        <f>_xlfn.XLOOKUP(Order[[#This Row],[Customer ID]],customers!$A$1:$A$1001,customers!$I$1:$I$1001,,0)</f>
        <v>No</v>
      </c>
    </row>
    <row r="780" spans="1:16" x14ac:dyDescent="0.35">
      <c r="A780" s="2" t="s">
        <v>4886</v>
      </c>
      <c r="B780" s="4">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10">
        <f>INDEX(products!$A$1:$G$49,MATCH(orders!$D780,products!$A$1:$A$49,0),MATCH(orders!L$1,products!$A$1:$G$1,0))</f>
        <v>9.51</v>
      </c>
      <c r="M780" s="10">
        <f t="shared" si="36"/>
        <v>19.02</v>
      </c>
      <c r="N780" t="str">
        <f t="shared" si="37"/>
        <v>Liberica</v>
      </c>
      <c r="O780" t="str">
        <f t="shared" si="38"/>
        <v>Light</v>
      </c>
      <c r="P780" t="str">
        <f>_xlfn.XLOOKUP(Order[[#This Row],[Customer ID]],customers!$A$1:$A$1001,customers!$I$1:$I$1001,,0)</f>
        <v>Yes</v>
      </c>
    </row>
    <row r="781" spans="1:16" x14ac:dyDescent="0.35">
      <c r="A781" s="2" t="s">
        <v>4892</v>
      </c>
      <c r="B781" s="4">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10">
        <f>INDEX(products!$A$1:$G$49,MATCH(orders!$D781,products!$A$1:$A$49,0),MATCH(orders!L$1,products!$A$1:$G$1,0))</f>
        <v>12.95</v>
      </c>
      <c r="M781" s="10">
        <f t="shared" si="36"/>
        <v>77.699999999999989</v>
      </c>
      <c r="N781" t="str">
        <f t="shared" si="37"/>
        <v>Liberica</v>
      </c>
      <c r="O781" t="str">
        <f t="shared" si="38"/>
        <v>Dark</v>
      </c>
      <c r="P781" t="str">
        <f>_xlfn.XLOOKUP(Order[[#This Row],[Customer ID]],customers!$A$1:$A$1001,customers!$I$1:$I$1001,,0)</f>
        <v>Yes</v>
      </c>
    </row>
    <row r="782" spans="1:16" x14ac:dyDescent="0.35">
      <c r="A782" s="2" t="s">
        <v>4898</v>
      </c>
      <c r="B782" s="4">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10">
        <f>INDEX(products!$A$1:$G$49,MATCH(orders!$D782,products!$A$1:$A$49,0),MATCH(orders!L$1,products!$A$1:$G$1,0))</f>
        <v>13.75</v>
      </c>
      <c r="M782" s="10">
        <f t="shared" si="36"/>
        <v>41.25</v>
      </c>
      <c r="N782" t="str">
        <f t="shared" si="37"/>
        <v>Excelsa</v>
      </c>
      <c r="O782" t="str">
        <f t="shared" si="38"/>
        <v>Medium</v>
      </c>
      <c r="P782" t="str">
        <f>_xlfn.XLOOKUP(Order[[#This Row],[Customer ID]],customers!$A$1:$A$1001,customers!$I$1:$I$1001,,0)</f>
        <v>No</v>
      </c>
    </row>
    <row r="783" spans="1:16" x14ac:dyDescent="0.35">
      <c r="A783" s="2" t="s">
        <v>4903</v>
      </c>
      <c r="B783" s="4">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10">
        <f>INDEX(products!$A$1:$G$49,MATCH(orders!$D783,products!$A$1:$A$49,0),MATCH(orders!L$1,products!$A$1:$G$1,0))</f>
        <v>36.454999999999998</v>
      </c>
      <c r="M783" s="10">
        <f t="shared" si="36"/>
        <v>145.82</v>
      </c>
      <c r="N783" t="str">
        <f t="shared" si="37"/>
        <v>Liberica</v>
      </c>
      <c r="O783" t="str">
        <f t="shared" si="38"/>
        <v>Light</v>
      </c>
      <c r="P783" t="str">
        <f>_xlfn.XLOOKUP(Order[[#This Row],[Customer ID]],customers!$A$1:$A$1001,customers!$I$1:$I$1001,,0)</f>
        <v>No</v>
      </c>
    </row>
    <row r="784" spans="1:16" x14ac:dyDescent="0.35">
      <c r="A784" s="2" t="s">
        <v>4909</v>
      </c>
      <c r="B784" s="4">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10">
        <f>INDEX(products!$A$1:$G$49,MATCH(orders!$D784,products!$A$1:$A$49,0),MATCH(orders!L$1,products!$A$1:$G$1,0))</f>
        <v>4.4550000000000001</v>
      </c>
      <c r="M784" s="10">
        <f t="shared" si="36"/>
        <v>26.73</v>
      </c>
      <c r="N784" t="str">
        <f t="shared" si="37"/>
        <v>Excelsa</v>
      </c>
      <c r="O784" t="str">
        <f t="shared" si="38"/>
        <v>Light</v>
      </c>
      <c r="P784" t="str">
        <f>_xlfn.XLOOKUP(Order[[#This Row],[Customer ID]],customers!$A$1:$A$1001,customers!$I$1:$I$1001,,0)</f>
        <v>No</v>
      </c>
    </row>
    <row r="785" spans="1:16" x14ac:dyDescent="0.35">
      <c r="A785" s="2" t="s">
        <v>4915</v>
      </c>
      <c r="B785" s="4">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10">
        <f>INDEX(products!$A$1:$G$49,MATCH(orders!$D785,products!$A$1:$A$49,0),MATCH(orders!L$1,products!$A$1:$G$1,0))</f>
        <v>8.73</v>
      </c>
      <c r="M785" s="10">
        <f t="shared" si="36"/>
        <v>43.650000000000006</v>
      </c>
      <c r="N785" t="str">
        <f t="shared" si="37"/>
        <v>Liberica</v>
      </c>
      <c r="O785" t="str">
        <f t="shared" si="38"/>
        <v>Medium</v>
      </c>
      <c r="P785" t="str">
        <f>_xlfn.XLOOKUP(Order[[#This Row],[Customer ID]],customers!$A$1:$A$1001,customers!$I$1:$I$1001,,0)</f>
        <v>Yes</v>
      </c>
    </row>
    <row r="786" spans="1:16" x14ac:dyDescent="0.35">
      <c r="A786" s="2" t="s">
        <v>4921</v>
      </c>
      <c r="B786" s="4">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10">
        <f>INDEX(products!$A$1:$G$49,MATCH(orders!$D786,products!$A$1:$A$49,0),MATCH(orders!L$1,products!$A$1:$G$1,0))</f>
        <v>15.85</v>
      </c>
      <c r="M786" s="10">
        <f t="shared" si="36"/>
        <v>31.7</v>
      </c>
      <c r="N786" t="str">
        <f t="shared" si="37"/>
        <v>Liberica</v>
      </c>
      <c r="O786" t="str">
        <f t="shared" si="38"/>
        <v>Light</v>
      </c>
      <c r="P786" t="str">
        <f>_xlfn.XLOOKUP(Order[[#This Row],[Customer ID]],customers!$A$1:$A$1001,customers!$I$1:$I$1001,,0)</f>
        <v>No</v>
      </c>
    </row>
    <row r="787" spans="1:16" x14ac:dyDescent="0.35">
      <c r="A787" s="2" t="s">
        <v>4926</v>
      </c>
      <c r="B787" s="4">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10">
        <f>INDEX(products!$A$1:$G$49,MATCH(orders!$D787,products!$A$1:$A$49,0),MATCH(orders!L$1,products!$A$1:$G$1,0))</f>
        <v>22.884999999999998</v>
      </c>
      <c r="M787" s="10">
        <f t="shared" si="36"/>
        <v>22.884999999999998</v>
      </c>
      <c r="N787" t="str">
        <f t="shared" si="37"/>
        <v>Arabica</v>
      </c>
      <c r="O787" t="str">
        <f t="shared" si="38"/>
        <v>Dark</v>
      </c>
      <c r="P787" t="str">
        <f>_xlfn.XLOOKUP(Order[[#This Row],[Customer ID]],customers!$A$1:$A$1001,customers!$I$1:$I$1001,,0)</f>
        <v>No</v>
      </c>
    </row>
    <row r="788" spans="1:16" x14ac:dyDescent="0.35">
      <c r="A788" s="2" t="s">
        <v>4932</v>
      </c>
      <c r="B788" s="4">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10">
        <f>INDEX(products!$A$1:$G$49,MATCH(orders!$D788,products!$A$1:$A$49,0),MATCH(orders!L$1,products!$A$1:$G$1,0))</f>
        <v>27.945</v>
      </c>
      <c r="M788" s="10">
        <f t="shared" si="36"/>
        <v>27.945</v>
      </c>
      <c r="N788" t="str">
        <f t="shared" si="37"/>
        <v>Excelsa</v>
      </c>
      <c r="O788" t="str">
        <f t="shared" si="38"/>
        <v>Dark</v>
      </c>
      <c r="P788" t="str">
        <f>_xlfn.XLOOKUP(Order[[#This Row],[Customer ID]],customers!$A$1:$A$1001,customers!$I$1:$I$1001,,0)</f>
        <v>Yes</v>
      </c>
    </row>
    <row r="789" spans="1:16" x14ac:dyDescent="0.35">
      <c r="A789" s="2" t="s">
        <v>4938</v>
      </c>
      <c r="B789" s="4">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10">
        <f>INDEX(products!$A$1:$G$49,MATCH(orders!$D789,products!$A$1:$A$49,0),MATCH(orders!L$1,products!$A$1:$G$1,0))</f>
        <v>13.75</v>
      </c>
      <c r="M789" s="10">
        <f t="shared" si="36"/>
        <v>82.5</v>
      </c>
      <c r="N789" t="str">
        <f t="shared" si="37"/>
        <v>Excelsa</v>
      </c>
      <c r="O789" t="str">
        <f t="shared" si="38"/>
        <v>Medium</v>
      </c>
      <c r="P789" t="str">
        <f>_xlfn.XLOOKUP(Order[[#This Row],[Customer ID]],customers!$A$1:$A$1001,customers!$I$1:$I$1001,,0)</f>
        <v>Yes</v>
      </c>
    </row>
    <row r="790" spans="1:16" x14ac:dyDescent="0.35">
      <c r="A790" s="2" t="s">
        <v>4943</v>
      </c>
      <c r="B790" s="4">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10">
        <f>INDEX(products!$A$1:$G$49,MATCH(orders!$D790,products!$A$1:$A$49,0),MATCH(orders!L$1,products!$A$1:$G$1,0))</f>
        <v>22.884999999999998</v>
      </c>
      <c r="M790" s="10">
        <f t="shared" si="36"/>
        <v>45.769999999999996</v>
      </c>
      <c r="N790" t="str">
        <f t="shared" si="37"/>
        <v>Robusta</v>
      </c>
      <c r="O790" t="str">
        <f t="shared" si="38"/>
        <v>Medium</v>
      </c>
      <c r="P790" t="str">
        <f>_xlfn.XLOOKUP(Order[[#This Row],[Customer ID]],customers!$A$1:$A$1001,customers!$I$1:$I$1001,,0)</f>
        <v>Yes</v>
      </c>
    </row>
    <row r="791" spans="1:16" x14ac:dyDescent="0.35">
      <c r="A791" s="2" t="s">
        <v>4949</v>
      </c>
      <c r="B791" s="4">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10">
        <f>INDEX(products!$A$1:$G$49,MATCH(orders!$D791,products!$A$1:$A$49,0),MATCH(orders!L$1,products!$A$1:$G$1,0))</f>
        <v>12.95</v>
      </c>
      <c r="M791" s="10">
        <f t="shared" si="36"/>
        <v>77.699999999999989</v>
      </c>
      <c r="N791" t="str">
        <f t="shared" si="37"/>
        <v>Arabica</v>
      </c>
      <c r="O791" t="str">
        <f t="shared" si="38"/>
        <v>Light</v>
      </c>
      <c r="P791" t="str">
        <f>_xlfn.XLOOKUP(Order[[#This Row],[Customer ID]],customers!$A$1:$A$1001,customers!$I$1:$I$1001,,0)</f>
        <v>No</v>
      </c>
    </row>
    <row r="792" spans="1:16" x14ac:dyDescent="0.35">
      <c r="A792" s="2" t="s">
        <v>4955</v>
      </c>
      <c r="B792" s="4">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10">
        <f>INDEX(products!$A$1:$G$49,MATCH(orders!$D792,products!$A$1:$A$49,0),MATCH(orders!L$1,products!$A$1:$G$1,0))</f>
        <v>7.77</v>
      </c>
      <c r="M792" s="10">
        <f t="shared" si="36"/>
        <v>23.31</v>
      </c>
      <c r="N792" t="str">
        <f t="shared" si="37"/>
        <v>Arabica</v>
      </c>
      <c r="O792" t="str">
        <f t="shared" si="38"/>
        <v>Light</v>
      </c>
      <c r="P792" t="str">
        <f>_xlfn.XLOOKUP(Order[[#This Row],[Customer ID]],customers!$A$1:$A$1001,customers!$I$1:$I$1001,,0)</f>
        <v>No</v>
      </c>
    </row>
    <row r="793" spans="1:16" x14ac:dyDescent="0.35">
      <c r="A793" s="2" t="s">
        <v>4961</v>
      </c>
      <c r="B793" s="4">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10">
        <f>INDEX(products!$A$1:$G$49,MATCH(orders!$D793,products!$A$1:$A$49,0),MATCH(orders!L$1,products!$A$1:$G$1,0))</f>
        <v>4.7549999999999999</v>
      </c>
      <c r="M793" s="10">
        <f t="shared" si="36"/>
        <v>23.774999999999999</v>
      </c>
      <c r="N793" t="str">
        <f t="shared" si="37"/>
        <v>Liberica</v>
      </c>
      <c r="O793" t="str">
        <f t="shared" si="38"/>
        <v>Light</v>
      </c>
      <c r="P793" t="str">
        <f>_xlfn.XLOOKUP(Order[[#This Row],[Customer ID]],customers!$A$1:$A$1001,customers!$I$1:$I$1001,,0)</f>
        <v>Yes</v>
      </c>
    </row>
    <row r="794" spans="1:16" x14ac:dyDescent="0.35">
      <c r="A794" s="2" t="s">
        <v>4967</v>
      </c>
      <c r="B794" s="4">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10">
        <f>INDEX(products!$A$1:$G$49,MATCH(orders!$D794,products!$A$1:$A$49,0),MATCH(orders!L$1,products!$A$1:$G$1,0))</f>
        <v>8.73</v>
      </c>
      <c r="M794" s="10">
        <f t="shared" si="36"/>
        <v>52.38</v>
      </c>
      <c r="N794" t="str">
        <f t="shared" si="37"/>
        <v>Liberica</v>
      </c>
      <c r="O794" t="str">
        <f t="shared" si="38"/>
        <v>Medium</v>
      </c>
      <c r="P794" t="str">
        <f>_xlfn.XLOOKUP(Order[[#This Row],[Customer ID]],customers!$A$1:$A$1001,customers!$I$1:$I$1001,,0)</f>
        <v>Yes</v>
      </c>
    </row>
    <row r="795" spans="1:16" x14ac:dyDescent="0.35">
      <c r="A795" s="2" t="s">
        <v>4973</v>
      </c>
      <c r="B795" s="4">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10">
        <f>INDEX(products!$A$1:$G$49,MATCH(orders!$D795,products!$A$1:$A$49,0),MATCH(orders!L$1,products!$A$1:$G$1,0))</f>
        <v>3.5849999999999995</v>
      </c>
      <c r="M795" s="10">
        <f t="shared" si="36"/>
        <v>17.924999999999997</v>
      </c>
      <c r="N795" t="str">
        <f t="shared" si="37"/>
        <v>Robusta</v>
      </c>
      <c r="O795" t="str">
        <f t="shared" si="38"/>
        <v>Light</v>
      </c>
      <c r="P795" t="str">
        <f>_xlfn.XLOOKUP(Order[[#This Row],[Customer ID]],customers!$A$1:$A$1001,customers!$I$1:$I$1001,,0)</f>
        <v>No</v>
      </c>
    </row>
    <row r="796" spans="1:16" x14ac:dyDescent="0.35">
      <c r="A796" s="2" t="s">
        <v>4979</v>
      </c>
      <c r="B796" s="4">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10">
        <f>INDEX(products!$A$1:$G$49,MATCH(orders!$D796,products!$A$1:$A$49,0),MATCH(orders!L$1,products!$A$1:$G$1,0))</f>
        <v>29.784999999999997</v>
      </c>
      <c r="M796" s="10">
        <f t="shared" si="36"/>
        <v>148.92499999999998</v>
      </c>
      <c r="N796" t="str">
        <f t="shared" si="37"/>
        <v>Arabica</v>
      </c>
      <c r="O796" t="str">
        <f t="shared" si="38"/>
        <v>Light</v>
      </c>
      <c r="P796" t="str">
        <f>_xlfn.XLOOKUP(Order[[#This Row],[Customer ID]],customers!$A$1:$A$1001,customers!$I$1:$I$1001,,0)</f>
        <v>No</v>
      </c>
    </row>
    <row r="797" spans="1:16" x14ac:dyDescent="0.35">
      <c r="A797" s="2" t="s">
        <v>4985</v>
      </c>
      <c r="B797" s="4">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10">
        <f>INDEX(products!$A$1:$G$49,MATCH(orders!$D797,products!$A$1:$A$49,0),MATCH(orders!L$1,products!$A$1:$G$1,0))</f>
        <v>7.169999999999999</v>
      </c>
      <c r="M797" s="10">
        <f t="shared" si="36"/>
        <v>28.679999999999996</v>
      </c>
      <c r="N797" t="str">
        <f t="shared" si="37"/>
        <v>Robusta</v>
      </c>
      <c r="O797" t="str">
        <f t="shared" si="38"/>
        <v>Light</v>
      </c>
      <c r="P797" t="str">
        <f>_xlfn.XLOOKUP(Order[[#This Row],[Customer ID]],customers!$A$1:$A$1001,customers!$I$1:$I$1001,,0)</f>
        <v>No</v>
      </c>
    </row>
    <row r="798" spans="1:16" x14ac:dyDescent="0.35">
      <c r="A798" s="2" t="s">
        <v>4991</v>
      </c>
      <c r="B798" s="4">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10">
        <f>INDEX(products!$A$1:$G$49,MATCH(orders!$D798,products!$A$1:$A$49,0),MATCH(orders!L$1,products!$A$1:$G$1,0))</f>
        <v>9.51</v>
      </c>
      <c r="M798" s="10">
        <f t="shared" si="36"/>
        <v>9.51</v>
      </c>
      <c r="N798" t="str">
        <f t="shared" si="37"/>
        <v>Liberica</v>
      </c>
      <c r="O798" t="str">
        <f t="shared" si="38"/>
        <v>Light</v>
      </c>
      <c r="P798" t="str">
        <f>_xlfn.XLOOKUP(Order[[#This Row],[Customer ID]],customers!$A$1:$A$1001,customers!$I$1:$I$1001,,0)</f>
        <v>No</v>
      </c>
    </row>
    <row r="799" spans="1:16" x14ac:dyDescent="0.35">
      <c r="A799" s="2" t="s">
        <v>4996</v>
      </c>
      <c r="B799" s="4">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10">
        <f>INDEX(products!$A$1:$G$49,MATCH(orders!$D799,products!$A$1:$A$49,0),MATCH(orders!L$1,products!$A$1:$G$1,0))</f>
        <v>7.77</v>
      </c>
      <c r="M799" s="10">
        <f t="shared" si="36"/>
        <v>31.08</v>
      </c>
      <c r="N799" t="str">
        <f t="shared" si="37"/>
        <v>Arabica</v>
      </c>
      <c r="O799" t="str">
        <f t="shared" si="38"/>
        <v>Light</v>
      </c>
      <c r="P799" t="str">
        <f>_xlfn.XLOOKUP(Order[[#This Row],[Customer ID]],customers!$A$1:$A$1001,customers!$I$1:$I$1001,,0)</f>
        <v>No</v>
      </c>
    </row>
    <row r="800" spans="1:16" x14ac:dyDescent="0.35">
      <c r="A800" s="2" t="s">
        <v>5002</v>
      </c>
      <c r="B800" s="4">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10">
        <f>INDEX(products!$A$1:$G$49,MATCH(orders!$D800,products!$A$1:$A$49,0),MATCH(orders!L$1,products!$A$1:$G$1,0))</f>
        <v>2.6849999999999996</v>
      </c>
      <c r="M800" s="10">
        <f t="shared" si="36"/>
        <v>8.0549999999999997</v>
      </c>
      <c r="N800" t="str">
        <f t="shared" si="37"/>
        <v>Robusta</v>
      </c>
      <c r="O800" t="str">
        <f t="shared" si="38"/>
        <v>Dark</v>
      </c>
      <c r="P800" t="str">
        <f>_xlfn.XLOOKUP(Order[[#This Row],[Customer ID]],customers!$A$1:$A$1001,customers!$I$1:$I$1001,,0)</f>
        <v>Yes</v>
      </c>
    </row>
    <row r="801" spans="1:16" x14ac:dyDescent="0.35">
      <c r="A801" s="2" t="s">
        <v>5008</v>
      </c>
      <c r="B801" s="4">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10">
        <f>INDEX(products!$A$1:$G$49,MATCH(orders!$D801,products!$A$1:$A$49,0),MATCH(orders!L$1,products!$A$1:$G$1,0))</f>
        <v>12.15</v>
      </c>
      <c r="M801" s="10">
        <f t="shared" si="36"/>
        <v>36.450000000000003</v>
      </c>
      <c r="N801" t="str">
        <f t="shared" si="37"/>
        <v>Excelsa</v>
      </c>
      <c r="O801" t="str">
        <f t="shared" si="38"/>
        <v>Dark</v>
      </c>
      <c r="P801" t="str">
        <f>_xlfn.XLOOKUP(Order[[#This Row],[Customer ID]],customers!$A$1:$A$1001,customers!$I$1:$I$1001,,0)</f>
        <v>Yes</v>
      </c>
    </row>
    <row r="802" spans="1:16" x14ac:dyDescent="0.35">
      <c r="A802" s="2" t="s">
        <v>5012</v>
      </c>
      <c r="B802" s="4">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10">
        <f>INDEX(products!$A$1:$G$49,MATCH(orders!$D802,products!$A$1:$A$49,0),MATCH(orders!L$1,products!$A$1:$G$1,0))</f>
        <v>2.6849999999999996</v>
      </c>
      <c r="M802" s="10">
        <f t="shared" si="36"/>
        <v>16.11</v>
      </c>
      <c r="N802" t="str">
        <f t="shared" si="37"/>
        <v>Robusta</v>
      </c>
      <c r="O802" t="str">
        <f t="shared" si="38"/>
        <v>Dark</v>
      </c>
      <c r="P802" t="str">
        <f>_xlfn.XLOOKUP(Order[[#This Row],[Customer ID]],customers!$A$1:$A$1001,customers!$I$1:$I$1001,,0)</f>
        <v>No</v>
      </c>
    </row>
    <row r="803" spans="1:16" x14ac:dyDescent="0.35">
      <c r="A803" s="2" t="s">
        <v>5018</v>
      </c>
      <c r="B803" s="4">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10">
        <f>INDEX(products!$A$1:$G$49,MATCH(orders!$D803,products!$A$1:$A$49,0),MATCH(orders!L$1,products!$A$1:$G$1,0))</f>
        <v>20.584999999999997</v>
      </c>
      <c r="M803" s="10">
        <f t="shared" si="36"/>
        <v>41.169999999999995</v>
      </c>
      <c r="N803" t="str">
        <f t="shared" si="37"/>
        <v>Robusta</v>
      </c>
      <c r="O803" t="str">
        <f t="shared" si="38"/>
        <v>Dark</v>
      </c>
      <c r="P803" t="str">
        <f>_xlfn.XLOOKUP(Order[[#This Row],[Customer ID]],customers!$A$1:$A$1001,customers!$I$1:$I$1001,,0)</f>
        <v>Yes</v>
      </c>
    </row>
    <row r="804" spans="1:16" x14ac:dyDescent="0.35">
      <c r="A804" s="2" t="s">
        <v>5024</v>
      </c>
      <c r="B804" s="4">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10">
        <f>INDEX(products!$A$1:$G$49,MATCH(orders!$D804,products!$A$1:$A$49,0),MATCH(orders!L$1,products!$A$1:$G$1,0))</f>
        <v>2.6849999999999996</v>
      </c>
      <c r="M804" s="10">
        <f t="shared" si="36"/>
        <v>10.739999999999998</v>
      </c>
      <c r="N804" t="str">
        <f t="shared" si="37"/>
        <v>Robusta</v>
      </c>
      <c r="O804" t="str">
        <f t="shared" si="38"/>
        <v>Dark</v>
      </c>
      <c r="P804" t="str">
        <f>_xlfn.XLOOKUP(Order[[#This Row],[Customer ID]],customers!$A$1:$A$1001,customers!$I$1:$I$1001,,0)</f>
        <v>No</v>
      </c>
    </row>
    <row r="805" spans="1:16" x14ac:dyDescent="0.35">
      <c r="A805" s="2" t="s">
        <v>5030</v>
      </c>
      <c r="B805" s="4">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10">
        <f>INDEX(products!$A$1:$G$49,MATCH(orders!$D805,products!$A$1:$A$49,0),MATCH(orders!L$1,products!$A$1:$G$1,0))</f>
        <v>31.624999999999996</v>
      </c>
      <c r="M805" s="10">
        <f t="shared" si="36"/>
        <v>126.49999999999999</v>
      </c>
      <c r="N805" t="str">
        <f t="shared" si="37"/>
        <v>Excelsa</v>
      </c>
      <c r="O805" t="str">
        <f t="shared" si="38"/>
        <v>Medium</v>
      </c>
      <c r="P805" t="str">
        <f>_xlfn.XLOOKUP(Order[[#This Row],[Customer ID]],customers!$A$1:$A$1001,customers!$I$1:$I$1001,,0)</f>
        <v>No</v>
      </c>
    </row>
    <row r="806" spans="1:16" x14ac:dyDescent="0.35">
      <c r="A806" s="2" t="s">
        <v>5035</v>
      </c>
      <c r="B806" s="4">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10">
        <f>INDEX(products!$A$1:$G$49,MATCH(orders!$D806,products!$A$1:$A$49,0),MATCH(orders!L$1,products!$A$1:$G$1,0))</f>
        <v>11.95</v>
      </c>
      <c r="M806" s="10">
        <f t="shared" si="36"/>
        <v>23.9</v>
      </c>
      <c r="N806" t="str">
        <f t="shared" si="37"/>
        <v>Robusta</v>
      </c>
      <c r="O806" t="str">
        <f t="shared" si="38"/>
        <v>Light</v>
      </c>
      <c r="P806" t="str">
        <f>_xlfn.XLOOKUP(Order[[#This Row],[Customer ID]],customers!$A$1:$A$1001,customers!$I$1:$I$1001,,0)</f>
        <v>No</v>
      </c>
    </row>
    <row r="807" spans="1:16" x14ac:dyDescent="0.35">
      <c r="A807" s="2" t="s">
        <v>5040</v>
      </c>
      <c r="B807" s="4">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10">
        <f>INDEX(products!$A$1:$G$49,MATCH(orders!$D807,products!$A$1:$A$49,0),MATCH(orders!L$1,products!$A$1:$G$1,0))</f>
        <v>5.97</v>
      </c>
      <c r="M807" s="10">
        <f t="shared" si="36"/>
        <v>5.97</v>
      </c>
      <c r="N807" t="str">
        <f t="shared" si="37"/>
        <v>Robusta</v>
      </c>
      <c r="O807" t="str">
        <f t="shared" si="38"/>
        <v>Medium</v>
      </c>
      <c r="P807" t="str">
        <f>_xlfn.XLOOKUP(Order[[#This Row],[Customer ID]],customers!$A$1:$A$1001,customers!$I$1:$I$1001,,0)</f>
        <v>No</v>
      </c>
    </row>
    <row r="808" spans="1:16" x14ac:dyDescent="0.35">
      <c r="A808" s="2" t="s">
        <v>5046</v>
      </c>
      <c r="B808" s="4">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10">
        <f>INDEX(products!$A$1:$G$49,MATCH(orders!$D808,products!$A$1:$A$49,0),MATCH(orders!L$1,products!$A$1:$G$1,0))</f>
        <v>3.8849999999999998</v>
      </c>
      <c r="M808" s="10">
        <f t="shared" si="36"/>
        <v>7.77</v>
      </c>
      <c r="N808" t="str">
        <f t="shared" si="37"/>
        <v>Liberica</v>
      </c>
      <c r="O808" t="str">
        <f t="shared" si="38"/>
        <v>Dark</v>
      </c>
      <c r="P808" t="str">
        <f>_xlfn.XLOOKUP(Order[[#This Row],[Customer ID]],customers!$A$1:$A$1001,customers!$I$1:$I$1001,,0)</f>
        <v>Yes</v>
      </c>
    </row>
    <row r="809" spans="1:16" x14ac:dyDescent="0.35">
      <c r="A809" s="2" t="s">
        <v>5050</v>
      </c>
      <c r="B809" s="4">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10">
        <f>INDEX(products!$A$1:$G$49,MATCH(orders!$D809,products!$A$1:$A$49,0),MATCH(orders!L$1,products!$A$1:$G$1,0))</f>
        <v>7.77</v>
      </c>
      <c r="M809" s="10">
        <f t="shared" si="36"/>
        <v>23.31</v>
      </c>
      <c r="N809" t="str">
        <f t="shared" si="37"/>
        <v>Liberica</v>
      </c>
      <c r="O809" t="str">
        <f t="shared" si="38"/>
        <v>Dark</v>
      </c>
      <c r="P809" t="str">
        <f>_xlfn.XLOOKUP(Order[[#This Row],[Customer ID]],customers!$A$1:$A$1001,customers!$I$1:$I$1001,,0)</f>
        <v>No</v>
      </c>
    </row>
    <row r="810" spans="1:16" x14ac:dyDescent="0.35">
      <c r="A810" s="2" t="s">
        <v>5056</v>
      </c>
      <c r="B810" s="4">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10">
        <f>INDEX(products!$A$1:$G$49,MATCH(orders!$D810,products!$A$1:$A$49,0),MATCH(orders!L$1,products!$A$1:$G$1,0))</f>
        <v>27.484999999999996</v>
      </c>
      <c r="M810" s="10">
        <f t="shared" si="36"/>
        <v>137.42499999999998</v>
      </c>
      <c r="N810" t="str">
        <f t="shared" si="37"/>
        <v>Robusta</v>
      </c>
      <c r="O810" t="str">
        <f t="shared" si="38"/>
        <v>Light</v>
      </c>
      <c r="P810" t="str">
        <f>_xlfn.XLOOKUP(Order[[#This Row],[Customer ID]],customers!$A$1:$A$1001,customers!$I$1:$I$1001,,0)</f>
        <v>No</v>
      </c>
    </row>
    <row r="811" spans="1:16" x14ac:dyDescent="0.35">
      <c r="A811" s="2" t="s">
        <v>5062</v>
      </c>
      <c r="B811" s="4">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10">
        <f>INDEX(products!$A$1:$G$49,MATCH(orders!$D811,products!$A$1:$A$49,0),MATCH(orders!L$1,products!$A$1:$G$1,0))</f>
        <v>2.6849999999999996</v>
      </c>
      <c r="M811" s="10">
        <f t="shared" si="36"/>
        <v>8.0549999999999997</v>
      </c>
      <c r="N811" t="str">
        <f t="shared" si="37"/>
        <v>Robusta</v>
      </c>
      <c r="O811" t="str">
        <f t="shared" si="38"/>
        <v>Dark</v>
      </c>
      <c r="P811" t="str">
        <f>_xlfn.XLOOKUP(Order[[#This Row],[Customer ID]],customers!$A$1:$A$1001,customers!$I$1:$I$1001,,0)</f>
        <v>Yes</v>
      </c>
    </row>
    <row r="812" spans="1:16" x14ac:dyDescent="0.35">
      <c r="A812" s="2" t="s">
        <v>5067</v>
      </c>
      <c r="B812" s="4">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10">
        <f>INDEX(products!$A$1:$G$49,MATCH(orders!$D812,products!$A$1:$A$49,0),MATCH(orders!L$1,products!$A$1:$G$1,0))</f>
        <v>9.51</v>
      </c>
      <c r="M812" s="10">
        <f t="shared" si="36"/>
        <v>28.53</v>
      </c>
      <c r="N812" t="str">
        <f t="shared" si="37"/>
        <v>Liberica</v>
      </c>
      <c r="O812" t="str">
        <f t="shared" si="38"/>
        <v>Light</v>
      </c>
      <c r="P812" t="str">
        <f>_xlfn.XLOOKUP(Order[[#This Row],[Customer ID]],customers!$A$1:$A$1001,customers!$I$1:$I$1001,,0)</f>
        <v>No</v>
      </c>
    </row>
    <row r="813" spans="1:16" x14ac:dyDescent="0.35">
      <c r="A813" s="2" t="s">
        <v>5073</v>
      </c>
      <c r="B813" s="4">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10">
        <f>INDEX(products!$A$1:$G$49,MATCH(orders!$D813,products!$A$1:$A$49,0),MATCH(orders!L$1,products!$A$1:$G$1,0))</f>
        <v>11.25</v>
      </c>
      <c r="M813" s="10">
        <f t="shared" si="36"/>
        <v>67.5</v>
      </c>
      <c r="N813" t="str">
        <f t="shared" si="37"/>
        <v>Arabica</v>
      </c>
      <c r="O813" t="str">
        <f t="shared" si="38"/>
        <v>Medium</v>
      </c>
      <c r="P813" t="str">
        <f>_xlfn.XLOOKUP(Order[[#This Row],[Customer ID]],customers!$A$1:$A$1001,customers!$I$1:$I$1001,,0)</f>
        <v>Yes</v>
      </c>
    </row>
    <row r="814" spans="1:16" x14ac:dyDescent="0.35">
      <c r="A814" s="2" t="s">
        <v>5073</v>
      </c>
      <c r="B814" s="4">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10">
        <f>INDEX(products!$A$1:$G$49,MATCH(orders!$D814,products!$A$1:$A$49,0),MATCH(orders!L$1,products!$A$1:$G$1,0))</f>
        <v>29.784999999999997</v>
      </c>
      <c r="M814" s="10">
        <f t="shared" si="36"/>
        <v>178.70999999999998</v>
      </c>
      <c r="N814" t="str">
        <f t="shared" si="37"/>
        <v>Liberica</v>
      </c>
      <c r="O814" t="str">
        <f t="shared" si="38"/>
        <v>Dark</v>
      </c>
      <c r="P814" t="str">
        <f>_xlfn.XLOOKUP(Order[[#This Row],[Customer ID]],customers!$A$1:$A$1001,customers!$I$1:$I$1001,,0)</f>
        <v>Yes</v>
      </c>
    </row>
    <row r="815" spans="1:16" x14ac:dyDescent="0.35">
      <c r="A815" s="2" t="s">
        <v>5084</v>
      </c>
      <c r="B815" s="4">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10">
        <f>INDEX(products!$A$1:$G$49,MATCH(orders!$D815,products!$A$1:$A$49,0),MATCH(orders!L$1,products!$A$1:$G$1,0))</f>
        <v>31.624999999999996</v>
      </c>
      <c r="M815" s="10">
        <f t="shared" si="36"/>
        <v>31.624999999999996</v>
      </c>
      <c r="N815" t="str">
        <f t="shared" si="37"/>
        <v>Excelsa</v>
      </c>
      <c r="O815" t="str">
        <f t="shared" si="38"/>
        <v>Medium</v>
      </c>
      <c r="P815" t="str">
        <f>_xlfn.XLOOKUP(Order[[#This Row],[Customer ID]],customers!$A$1:$A$1001,customers!$I$1:$I$1001,,0)</f>
        <v>Yes</v>
      </c>
    </row>
    <row r="816" spans="1:16" x14ac:dyDescent="0.35">
      <c r="A816" s="2" t="s">
        <v>5090</v>
      </c>
      <c r="B816" s="4">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10">
        <f>INDEX(products!$A$1:$G$49,MATCH(orders!$D816,products!$A$1:$A$49,0),MATCH(orders!L$1,products!$A$1:$G$1,0))</f>
        <v>4.4550000000000001</v>
      </c>
      <c r="M816" s="10">
        <f t="shared" si="36"/>
        <v>8.91</v>
      </c>
      <c r="N816" t="str">
        <f t="shared" si="37"/>
        <v>Excelsa</v>
      </c>
      <c r="O816" t="str">
        <f t="shared" si="38"/>
        <v>Light</v>
      </c>
      <c r="P816" t="str">
        <f>_xlfn.XLOOKUP(Order[[#This Row],[Customer ID]],customers!$A$1:$A$1001,customers!$I$1:$I$1001,,0)</f>
        <v>No</v>
      </c>
    </row>
    <row r="817" spans="1:16" x14ac:dyDescent="0.35">
      <c r="A817" s="2" t="s">
        <v>5096</v>
      </c>
      <c r="B817" s="4">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10">
        <f>INDEX(products!$A$1:$G$49,MATCH(orders!$D817,products!$A$1:$A$49,0),MATCH(orders!L$1,products!$A$1:$G$1,0))</f>
        <v>5.97</v>
      </c>
      <c r="M817" s="10">
        <f t="shared" si="36"/>
        <v>35.82</v>
      </c>
      <c r="N817" t="str">
        <f t="shared" si="37"/>
        <v>Robusta</v>
      </c>
      <c r="O817" t="str">
        <f t="shared" si="38"/>
        <v>Medium</v>
      </c>
      <c r="P817" t="str">
        <f>_xlfn.XLOOKUP(Order[[#This Row],[Customer ID]],customers!$A$1:$A$1001,customers!$I$1:$I$1001,,0)</f>
        <v>No</v>
      </c>
    </row>
    <row r="818" spans="1:16" x14ac:dyDescent="0.35">
      <c r="A818" s="2" t="s">
        <v>5102</v>
      </c>
      <c r="B818" s="4">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10">
        <f>INDEX(products!$A$1:$G$49,MATCH(orders!$D818,products!$A$1:$A$49,0),MATCH(orders!L$1,products!$A$1:$G$1,0))</f>
        <v>9.51</v>
      </c>
      <c r="M818" s="10">
        <f t="shared" si="36"/>
        <v>38.04</v>
      </c>
      <c r="N818" t="str">
        <f t="shared" si="37"/>
        <v>Liberica</v>
      </c>
      <c r="O818" t="str">
        <f t="shared" si="38"/>
        <v>Light</v>
      </c>
      <c r="P818" t="str">
        <f>_xlfn.XLOOKUP(Order[[#This Row],[Customer ID]],customers!$A$1:$A$1001,customers!$I$1:$I$1001,,0)</f>
        <v>No</v>
      </c>
    </row>
    <row r="819" spans="1:16" x14ac:dyDescent="0.35">
      <c r="A819" s="2" t="s">
        <v>5107</v>
      </c>
      <c r="B819" s="4">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10">
        <f>INDEX(products!$A$1:$G$49,MATCH(orders!$D819,products!$A$1:$A$49,0),MATCH(orders!L$1,products!$A$1:$G$1,0))</f>
        <v>7.77</v>
      </c>
      <c r="M819" s="10">
        <f t="shared" si="36"/>
        <v>15.54</v>
      </c>
      <c r="N819" t="str">
        <f t="shared" si="37"/>
        <v>Liberica</v>
      </c>
      <c r="O819" t="str">
        <f t="shared" si="38"/>
        <v>Dark</v>
      </c>
      <c r="P819" t="str">
        <f>_xlfn.XLOOKUP(Order[[#This Row],[Customer ID]],customers!$A$1:$A$1001,customers!$I$1:$I$1001,,0)</f>
        <v>No</v>
      </c>
    </row>
    <row r="820" spans="1:16" x14ac:dyDescent="0.35">
      <c r="A820" s="2" t="s">
        <v>5112</v>
      </c>
      <c r="B820" s="4">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10">
        <f>INDEX(products!$A$1:$G$49,MATCH(orders!$D820,products!$A$1:$A$49,0),MATCH(orders!L$1,products!$A$1:$G$1,0))</f>
        <v>15.85</v>
      </c>
      <c r="M820" s="10">
        <f t="shared" si="36"/>
        <v>79.25</v>
      </c>
      <c r="N820" t="str">
        <f t="shared" si="37"/>
        <v>Liberica</v>
      </c>
      <c r="O820" t="str">
        <f t="shared" si="38"/>
        <v>Light</v>
      </c>
      <c r="P820" t="str">
        <f>_xlfn.XLOOKUP(Order[[#This Row],[Customer ID]],customers!$A$1:$A$1001,customers!$I$1:$I$1001,,0)</f>
        <v>No</v>
      </c>
    </row>
    <row r="821" spans="1:16" x14ac:dyDescent="0.35">
      <c r="A821" s="2" t="s">
        <v>5117</v>
      </c>
      <c r="B821" s="4">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10">
        <f>INDEX(products!$A$1:$G$49,MATCH(orders!$D821,products!$A$1:$A$49,0),MATCH(orders!L$1,products!$A$1:$G$1,0))</f>
        <v>4.7549999999999999</v>
      </c>
      <c r="M821" s="10">
        <f t="shared" si="36"/>
        <v>4.7549999999999999</v>
      </c>
      <c r="N821" t="str">
        <f t="shared" si="37"/>
        <v>Liberica</v>
      </c>
      <c r="O821" t="str">
        <f t="shared" si="38"/>
        <v>Light</v>
      </c>
      <c r="P821" t="str">
        <f>_xlfn.XLOOKUP(Order[[#This Row],[Customer ID]],customers!$A$1:$A$1001,customers!$I$1:$I$1001,,0)</f>
        <v>Yes</v>
      </c>
    </row>
    <row r="822" spans="1:16" x14ac:dyDescent="0.35">
      <c r="A822" s="2" t="s">
        <v>5123</v>
      </c>
      <c r="B822" s="4">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10">
        <f>INDEX(products!$A$1:$G$49,MATCH(orders!$D822,products!$A$1:$A$49,0),MATCH(orders!L$1,products!$A$1:$G$1,0))</f>
        <v>13.75</v>
      </c>
      <c r="M822" s="10">
        <f t="shared" si="36"/>
        <v>55</v>
      </c>
      <c r="N822" t="str">
        <f t="shared" si="37"/>
        <v>Excelsa</v>
      </c>
      <c r="O822" t="str">
        <f t="shared" si="38"/>
        <v>Medium</v>
      </c>
      <c r="P822" t="str">
        <f>_xlfn.XLOOKUP(Order[[#This Row],[Customer ID]],customers!$A$1:$A$1001,customers!$I$1:$I$1001,,0)</f>
        <v>Yes</v>
      </c>
    </row>
    <row r="823" spans="1:16" x14ac:dyDescent="0.35">
      <c r="A823" s="2" t="s">
        <v>5129</v>
      </c>
      <c r="B823" s="4">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10">
        <f>INDEX(products!$A$1:$G$49,MATCH(orders!$D823,products!$A$1:$A$49,0),MATCH(orders!L$1,products!$A$1:$G$1,0))</f>
        <v>5.3699999999999992</v>
      </c>
      <c r="M823" s="10">
        <f t="shared" si="36"/>
        <v>26.849999999999994</v>
      </c>
      <c r="N823" t="str">
        <f t="shared" si="37"/>
        <v>Robusta</v>
      </c>
      <c r="O823" t="str">
        <f t="shared" si="38"/>
        <v>Dark</v>
      </c>
      <c r="P823" t="str">
        <f>_xlfn.XLOOKUP(Order[[#This Row],[Customer ID]],customers!$A$1:$A$1001,customers!$I$1:$I$1001,,0)</f>
        <v>No</v>
      </c>
    </row>
    <row r="824" spans="1:16" x14ac:dyDescent="0.35">
      <c r="A824" s="2" t="s">
        <v>5135</v>
      </c>
      <c r="B824" s="4">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10">
        <f>INDEX(products!$A$1:$G$49,MATCH(orders!$D824,products!$A$1:$A$49,0),MATCH(orders!L$1,products!$A$1:$G$1,0))</f>
        <v>34.154999999999994</v>
      </c>
      <c r="M824" s="10">
        <f t="shared" si="36"/>
        <v>136.61999999999998</v>
      </c>
      <c r="N824" t="str">
        <f t="shared" si="37"/>
        <v>Excelsa</v>
      </c>
      <c r="O824" t="str">
        <f t="shared" si="38"/>
        <v>Light</v>
      </c>
      <c r="P824" t="str">
        <f>_xlfn.XLOOKUP(Order[[#This Row],[Customer ID]],customers!$A$1:$A$1001,customers!$I$1:$I$1001,,0)</f>
        <v>No</v>
      </c>
    </row>
    <row r="825" spans="1:16" x14ac:dyDescent="0.35">
      <c r="A825" s="2" t="s">
        <v>5141</v>
      </c>
      <c r="B825" s="4">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10">
        <f>INDEX(products!$A$1:$G$49,MATCH(orders!$D825,products!$A$1:$A$49,0),MATCH(orders!L$1,products!$A$1:$G$1,0))</f>
        <v>15.85</v>
      </c>
      <c r="M825" s="10">
        <f t="shared" si="36"/>
        <v>47.55</v>
      </c>
      <c r="N825" t="str">
        <f t="shared" si="37"/>
        <v>Liberica</v>
      </c>
      <c r="O825" t="str">
        <f t="shared" si="38"/>
        <v>Light</v>
      </c>
      <c r="P825" t="str">
        <f>_xlfn.XLOOKUP(Order[[#This Row],[Customer ID]],customers!$A$1:$A$1001,customers!$I$1:$I$1001,,0)</f>
        <v>Yes</v>
      </c>
    </row>
    <row r="826" spans="1:16" x14ac:dyDescent="0.35">
      <c r="A826" s="2" t="s">
        <v>5147</v>
      </c>
      <c r="B826" s="4">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10">
        <f>INDEX(products!$A$1:$G$49,MATCH(orders!$D826,products!$A$1:$A$49,0),MATCH(orders!L$1,products!$A$1:$G$1,0))</f>
        <v>3.375</v>
      </c>
      <c r="M826" s="10">
        <f t="shared" si="36"/>
        <v>16.875</v>
      </c>
      <c r="N826" t="str">
        <f t="shared" si="37"/>
        <v>Arabica</v>
      </c>
      <c r="O826" t="str">
        <f t="shared" si="38"/>
        <v>Medium</v>
      </c>
      <c r="P826" t="str">
        <f>_xlfn.XLOOKUP(Order[[#This Row],[Customer ID]],customers!$A$1:$A$1001,customers!$I$1:$I$1001,,0)</f>
        <v>Yes</v>
      </c>
    </row>
    <row r="827" spans="1:16" x14ac:dyDescent="0.35">
      <c r="A827" s="2" t="s">
        <v>5152</v>
      </c>
      <c r="B827" s="4">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10">
        <f>INDEX(products!$A$1:$G$49,MATCH(orders!$D827,products!$A$1:$A$49,0),MATCH(orders!L$1,products!$A$1:$G$1,0))</f>
        <v>9.9499999999999993</v>
      </c>
      <c r="M827" s="10">
        <f t="shared" si="36"/>
        <v>29.849999999999998</v>
      </c>
      <c r="N827" t="str">
        <f t="shared" si="37"/>
        <v>Arabica</v>
      </c>
      <c r="O827" t="str">
        <f t="shared" si="38"/>
        <v>Dark</v>
      </c>
      <c r="P827" t="str">
        <f>_xlfn.XLOOKUP(Order[[#This Row],[Customer ID]],customers!$A$1:$A$1001,customers!$I$1:$I$1001,,0)</f>
        <v>Yes</v>
      </c>
    </row>
    <row r="828" spans="1:16" x14ac:dyDescent="0.35">
      <c r="A828" s="2" t="s">
        <v>5158</v>
      </c>
      <c r="B828" s="4">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10">
        <f>INDEX(products!$A$1:$G$49,MATCH(orders!$D828,products!$A$1:$A$49,0),MATCH(orders!L$1,products!$A$1:$G$1,0))</f>
        <v>8.25</v>
      </c>
      <c r="M828" s="10">
        <f t="shared" si="36"/>
        <v>41.25</v>
      </c>
      <c r="N828" t="str">
        <f t="shared" si="37"/>
        <v>Excelsa</v>
      </c>
      <c r="O828" t="str">
        <f t="shared" si="38"/>
        <v>Medium</v>
      </c>
      <c r="P828" t="str">
        <f>_xlfn.XLOOKUP(Order[[#This Row],[Customer ID]],customers!$A$1:$A$1001,customers!$I$1:$I$1001,,0)</f>
        <v>Yes</v>
      </c>
    </row>
    <row r="829" spans="1:16" x14ac:dyDescent="0.35">
      <c r="A829" s="2" t="s">
        <v>5164</v>
      </c>
      <c r="B829" s="4">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10">
        <f>INDEX(products!$A$1:$G$49,MATCH(orders!$D829,products!$A$1:$A$49,0),MATCH(orders!L$1,products!$A$1:$G$1,0))</f>
        <v>4.125</v>
      </c>
      <c r="M829" s="10">
        <f t="shared" si="36"/>
        <v>20.625</v>
      </c>
      <c r="N829" t="str">
        <f t="shared" si="37"/>
        <v>Excelsa</v>
      </c>
      <c r="O829" t="str">
        <f t="shared" si="38"/>
        <v>Medium</v>
      </c>
      <c r="P829" t="str">
        <f>_xlfn.XLOOKUP(Order[[#This Row],[Customer ID]],customers!$A$1:$A$1001,customers!$I$1:$I$1001,,0)</f>
        <v>No</v>
      </c>
    </row>
    <row r="830" spans="1:16" x14ac:dyDescent="0.35">
      <c r="A830" s="2" t="s">
        <v>5170</v>
      </c>
      <c r="B830" s="4">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10">
        <f>INDEX(products!$A$1:$G$49,MATCH(orders!$D830,products!$A$1:$A$49,0),MATCH(orders!L$1,products!$A$1:$G$1,0))</f>
        <v>22.884999999999998</v>
      </c>
      <c r="M830" s="10">
        <f t="shared" si="36"/>
        <v>137.31</v>
      </c>
      <c r="N830" t="str">
        <f t="shared" si="37"/>
        <v>Arabica</v>
      </c>
      <c r="O830" t="str">
        <f t="shared" si="38"/>
        <v>Dark</v>
      </c>
      <c r="P830" t="str">
        <f>_xlfn.XLOOKUP(Order[[#This Row],[Customer ID]],customers!$A$1:$A$1001,customers!$I$1:$I$1001,,0)</f>
        <v>Yes</v>
      </c>
    </row>
    <row r="831" spans="1:16" x14ac:dyDescent="0.35">
      <c r="A831" s="2" t="s">
        <v>5176</v>
      </c>
      <c r="B831" s="4">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10">
        <f>INDEX(products!$A$1:$G$49,MATCH(orders!$D831,products!$A$1:$A$49,0),MATCH(orders!L$1,products!$A$1:$G$1,0))</f>
        <v>2.9849999999999999</v>
      </c>
      <c r="M831" s="10">
        <f t="shared" si="36"/>
        <v>2.9849999999999999</v>
      </c>
      <c r="N831" t="str">
        <f t="shared" si="37"/>
        <v>Arabica</v>
      </c>
      <c r="O831" t="str">
        <f t="shared" si="38"/>
        <v>Dark</v>
      </c>
      <c r="P831" t="str">
        <f>_xlfn.XLOOKUP(Order[[#This Row],[Customer ID]],customers!$A$1:$A$1001,customers!$I$1:$I$1001,,0)</f>
        <v>No</v>
      </c>
    </row>
    <row r="832" spans="1:16" x14ac:dyDescent="0.35">
      <c r="A832" s="2" t="s">
        <v>5182</v>
      </c>
      <c r="B832" s="4">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10">
        <f>INDEX(products!$A$1:$G$49,MATCH(orders!$D832,products!$A$1:$A$49,0),MATCH(orders!L$1,products!$A$1:$G$1,0))</f>
        <v>13.75</v>
      </c>
      <c r="M832" s="10">
        <f t="shared" si="36"/>
        <v>27.5</v>
      </c>
      <c r="N832" t="str">
        <f t="shared" si="37"/>
        <v>Excelsa</v>
      </c>
      <c r="O832" t="str">
        <f t="shared" si="38"/>
        <v>Medium</v>
      </c>
      <c r="P832" t="str">
        <f>_xlfn.XLOOKUP(Order[[#This Row],[Customer ID]],customers!$A$1:$A$1001,customers!$I$1:$I$1001,,0)</f>
        <v>No</v>
      </c>
    </row>
    <row r="833" spans="1:16" x14ac:dyDescent="0.35">
      <c r="A833" s="2" t="s">
        <v>5182</v>
      </c>
      <c r="B833" s="4">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10">
        <f>INDEX(products!$A$1:$G$49,MATCH(orders!$D833,products!$A$1:$A$49,0),MATCH(orders!L$1,products!$A$1:$G$1,0))</f>
        <v>2.9849999999999999</v>
      </c>
      <c r="M833" s="10">
        <f t="shared" si="36"/>
        <v>5.97</v>
      </c>
      <c r="N833" t="str">
        <f t="shared" si="37"/>
        <v>Arabica</v>
      </c>
      <c r="O833" t="str">
        <f t="shared" si="38"/>
        <v>Dark</v>
      </c>
      <c r="P833" t="str">
        <f>_xlfn.XLOOKUP(Order[[#This Row],[Customer ID]],customers!$A$1:$A$1001,customers!$I$1:$I$1001,,0)</f>
        <v>No</v>
      </c>
    </row>
    <row r="834" spans="1:16" x14ac:dyDescent="0.35">
      <c r="A834" s="2" t="s">
        <v>5193</v>
      </c>
      <c r="B834" s="4">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10">
        <f>INDEX(products!$A$1:$G$49,MATCH(orders!$D834,products!$A$1:$A$49,0),MATCH(orders!L$1,products!$A$1:$G$1,0))</f>
        <v>9.9499999999999993</v>
      </c>
      <c r="M834" s="10">
        <f t="shared" si="36"/>
        <v>59.699999999999996</v>
      </c>
      <c r="N834" t="str">
        <f t="shared" si="37"/>
        <v>Robusta</v>
      </c>
      <c r="O834" t="str">
        <f t="shared" si="38"/>
        <v>Medium</v>
      </c>
      <c r="P834" t="str">
        <f>_xlfn.XLOOKUP(Order[[#This Row],[Customer ID]],customers!$A$1:$A$1001,customers!$I$1:$I$1001,,0)</f>
        <v>No</v>
      </c>
    </row>
    <row r="835" spans="1:16" x14ac:dyDescent="0.35">
      <c r="A835" s="2" t="s">
        <v>5199</v>
      </c>
      <c r="B835" s="4">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10">
        <f>INDEX(products!$A$1:$G$49,MATCH(orders!$D835,products!$A$1:$A$49,0),MATCH(orders!L$1,products!$A$1:$G$1,0))</f>
        <v>20.584999999999997</v>
      </c>
      <c r="M835" s="10">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_xlfn.XLOOKUP(Order[[#This Row],[Customer ID]],customers!$A$1:$A$1001,customers!$I$1:$I$1001,,0)</f>
        <v>Yes</v>
      </c>
    </row>
    <row r="836" spans="1:16" x14ac:dyDescent="0.35">
      <c r="A836" s="2" t="s">
        <v>5205</v>
      </c>
      <c r="B836" s="4">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10">
        <f>INDEX(products!$A$1:$G$49,MATCH(orders!$D836,products!$A$1:$A$49,0),MATCH(orders!L$1,products!$A$1:$G$1,0))</f>
        <v>22.884999999999998</v>
      </c>
      <c r="M836" s="10">
        <f t="shared" si="39"/>
        <v>22.884999999999998</v>
      </c>
      <c r="N836" t="str">
        <f t="shared" si="40"/>
        <v>Arabica</v>
      </c>
      <c r="O836" t="str">
        <f t="shared" si="41"/>
        <v>Dark</v>
      </c>
      <c r="P836" t="str">
        <f>_xlfn.XLOOKUP(Order[[#This Row],[Customer ID]],customers!$A$1:$A$1001,customers!$I$1:$I$1001,,0)</f>
        <v>No</v>
      </c>
    </row>
    <row r="837" spans="1:16" x14ac:dyDescent="0.35">
      <c r="A837" s="2" t="s">
        <v>5211</v>
      </c>
      <c r="B837" s="4">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10">
        <f>INDEX(products!$A$1:$G$49,MATCH(orders!$D837,products!$A$1:$A$49,0),MATCH(orders!L$1,products!$A$1:$G$1,0))</f>
        <v>8.91</v>
      </c>
      <c r="M837" s="10">
        <f t="shared" si="39"/>
        <v>8.91</v>
      </c>
      <c r="N837" t="str">
        <f t="shared" si="40"/>
        <v>Excelsa</v>
      </c>
      <c r="O837" t="str">
        <f t="shared" si="41"/>
        <v>Light</v>
      </c>
      <c r="P837" t="str">
        <f>_xlfn.XLOOKUP(Order[[#This Row],[Customer ID]],customers!$A$1:$A$1001,customers!$I$1:$I$1001,,0)</f>
        <v>Yes</v>
      </c>
    </row>
    <row r="838" spans="1:16" x14ac:dyDescent="0.35">
      <c r="A838" s="2" t="s">
        <v>5216</v>
      </c>
      <c r="B838" s="4">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10">
        <f>INDEX(products!$A$1:$G$49,MATCH(orders!$D838,products!$A$1:$A$49,0),MATCH(orders!L$1,products!$A$1:$G$1,0))</f>
        <v>2.9849999999999999</v>
      </c>
      <c r="M838" s="10">
        <f t="shared" si="39"/>
        <v>11.94</v>
      </c>
      <c r="N838" t="str">
        <f t="shared" si="40"/>
        <v>Arabica</v>
      </c>
      <c r="O838" t="str">
        <f t="shared" si="41"/>
        <v>Dark</v>
      </c>
      <c r="P838" t="str">
        <f>_xlfn.XLOOKUP(Order[[#This Row],[Customer ID]],customers!$A$1:$A$1001,customers!$I$1:$I$1001,,0)</f>
        <v>No</v>
      </c>
    </row>
    <row r="839" spans="1:16" x14ac:dyDescent="0.35">
      <c r="A839" s="2" t="s">
        <v>5222</v>
      </c>
      <c r="B839" s="4">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10">
        <f>INDEX(products!$A$1:$G$49,MATCH(orders!$D839,products!$A$1:$A$49,0),MATCH(orders!L$1,products!$A$1:$G$1,0))</f>
        <v>33.464999999999996</v>
      </c>
      <c r="M839" s="10">
        <f t="shared" si="39"/>
        <v>100.39499999999998</v>
      </c>
      <c r="N839" t="str">
        <f t="shared" si="40"/>
        <v>Liberica</v>
      </c>
      <c r="O839" t="str">
        <f t="shared" si="41"/>
        <v>Medium</v>
      </c>
      <c r="P839" t="str">
        <f>_xlfn.XLOOKUP(Order[[#This Row],[Customer ID]],customers!$A$1:$A$1001,customers!$I$1:$I$1001,,0)</f>
        <v>No</v>
      </c>
    </row>
    <row r="840" spans="1:16" x14ac:dyDescent="0.35">
      <c r="A840" s="2" t="s">
        <v>5228</v>
      </c>
      <c r="B840" s="4">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10">
        <f>INDEX(products!$A$1:$G$49,MATCH(orders!$D840,products!$A$1:$A$49,0),MATCH(orders!L$1,products!$A$1:$G$1,0))</f>
        <v>22.884999999999998</v>
      </c>
      <c r="M840" s="10">
        <f t="shared" si="39"/>
        <v>114.42499999999998</v>
      </c>
      <c r="N840" t="str">
        <f t="shared" si="40"/>
        <v>Arabica</v>
      </c>
      <c r="O840" t="str">
        <f t="shared" si="41"/>
        <v>Dark</v>
      </c>
      <c r="P840" t="str">
        <f>_xlfn.XLOOKUP(Order[[#This Row],[Customer ID]],customers!$A$1:$A$1001,customers!$I$1:$I$1001,,0)</f>
        <v>No</v>
      </c>
    </row>
    <row r="841" spans="1:16" x14ac:dyDescent="0.35">
      <c r="A841" s="2" t="s">
        <v>5234</v>
      </c>
      <c r="B841" s="4">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10">
        <f>INDEX(products!$A$1:$G$49,MATCH(orders!$D841,products!$A$1:$A$49,0),MATCH(orders!L$1,products!$A$1:$G$1,0))</f>
        <v>8.25</v>
      </c>
      <c r="M841" s="10">
        <f t="shared" si="39"/>
        <v>41.25</v>
      </c>
      <c r="N841" t="str">
        <f t="shared" si="40"/>
        <v>Excelsa</v>
      </c>
      <c r="O841" t="str">
        <f t="shared" si="41"/>
        <v>Medium</v>
      </c>
      <c r="P841" t="str">
        <f>_xlfn.XLOOKUP(Order[[#This Row],[Customer ID]],customers!$A$1:$A$1001,customers!$I$1:$I$1001,,0)</f>
        <v>No</v>
      </c>
    </row>
    <row r="842" spans="1:16" x14ac:dyDescent="0.35">
      <c r="A842" s="2" t="s">
        <v>5240</v>
      </c>
      <c r="B842" s="4">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10">
        <f>INDEX(products!$A$1:$G$49,MATCH(orders!$D842,products!$A$1:$A$49,0),MATCH(orders!L$1,products!$A$1:$G$1,0))</f>
        <v>7.169999999999999</v>
      </c>
      <c r="M842" s="10">
        <f t="shared" si="39"/>
        <v>28.679999999999996</v>
      </c>
      <c r="N842" t="str">
        <f t="shared" si="40"/>
        <v>Robusta</v>
      </c>
      <c r="O842" t="str">
        <f t="shared" si="41"/>
        <v>Light</v>
      </c>
      <c r="P842" t="str">
        <f>_xlfn.XLOOKUP(Order[[#This Row],[Customer ID]],customers!$A$1:$A$1001,customers!$I$1:$I$1001,,0)</f>
        <v>Yes</v>
      </c>
    </row>
    <row r="843" spans="1:16" x14ac:dyDescent="0.35">
      <c r="A843" s="2" t="s">
        <v>5246</v>
      </c>
      <c r="B843" s="4">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10">
        <f>INDEX(products!$A$1:$G$49,MATCH(orders!$D843,products!$A$1:$A$49,0),MATCH(orders!L$1,products!$A$1:$G$1,0))</f>
        <v>4.3650000000000002</v>
      </c>
      <c r="M843" s="10">
        <f t="shared" si="39"/>
        <v>4.3650000000000002</v>
      </c>
      <c r="N843" t="str">
        <f t="shared" si="40"/>
        <v>Liberica</v>
      </c>
      <c r="O843" t="str">
        <f t="shared" si="41"/>
        <v>Medium</v>
      </c>
      <c r="P843" t="str">
        <f>_xlfn.XLOOKUP(Order[[#This Row],[Customer ID]],customers!$A$1:$A$1001,customers!$I$1:$I$1001,,0)</f>
        <v>No</v>
      </c>
    </row>
    <row r="844" spans="1:16" x14ac:dyDescent="0.35">
      <c r="A844" s="2" t="s">
        <v>5251</v>
      </c>
      <c r="B844" s="4">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10">
        <f>INDEX(products!$A$1:$G$49,MATCH(orders!$D844,products!$A$1:$A$49,0),MATCH(orders!L$1,products!$A$1:$G$1,0))</f>
        <v>4.125</v>
      </c>
      <c r="M844" s="10">
        <f t="shared" si="39"/>
        <v>8.25</v>
      </c>
      <c r="N844" t="str">
        <f t="shared" si="40"/>
        <v>Excelsa</v>
      </c>
      <c r="O844" t="str">
        <f t="shared" si="41"/>
        <v>Medium</v>
      </c>
      <c r="P844" t="str">
        <f>_xlfn.XLOOKUP(Order[[#This Row],[Customer ID]],customers!$A$1:$A$1001,customers!$I$1:$I$1001,,0)</f>
        <v>Yes</v>
      </c>
    </row>
    <row r="845" spans="1:16" x14ac:dyDescent="0.35">
      <c r="A845" s="2" t="s">
        <v>5256</v>
      </c>
      <c r="B845" s="4">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10">
        <f>INDEX(products!$A$1:$G$49,MATCH(orders!$D845,products!$A$1:$A$49,0),MATCH(orders!L$1,products!$A$1:$G$1,0))</f>
        <v>4.125</v>
      </c>
      <c r="M845" s="10">
        <f t="shared" si="39"/>
        <v>8.25</v>
      </c>
      <c r="N845" t="str">
        <f t="shared" si="40"/>
        <v>Excelsa</v>
      </c>
      <c r="O845" t="str">
        <f t="shared" si="41"/>
        <v>Medium</v>
      </c>
      <c r="P845" t="str">
        <f>_xlfn.XLOOKUP(Order[[#This Row],[Customer ID]],customers!$A$1:$A$1001,customers!$I$1:$I$1001,,0)</f>
        <v>Yes</v>
      </c>
    </row>
    <row r="846" spans="1:16" x14ac:dyDescent="0.35">
      <c r="A846" s="2" t="s">
        <v>5262</v>
      </c>
      <c r="B846" s="4">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10">
        <f>INDEX(products!$A$1:$G$49,MATCH(orders!$D846,products!$A$1:$A$49,0),MATCH(orders!L$1,products!$A$1:$G$1,0))</f>
        <v>5.97</v>
      </c>
      <c r="M846" s="10">
        <f t="shared" si="39"/>
        <v>35.82</v>
      </c>
      <c r="N846" t="str">
        <f t="shared" si="40"/>
        <v>Arabica</v>
      </c>
      <c r="O846" t="str">
        <f t="shared" si="41"/>
        <v>Dark</v>
      </c>
      <c r="P846" t="str">
        <f>_xlfn.XLOOKUP(Order[[#This Row],[Customer ID]],customers!$A$1:$A$1001,customers!$I$1:$I$1001,,0)</f>
        <v>Yes</v>
      </c>
    </row>
    <row r="847" spans="1:16" x14ac:dyDescent="0.35">
      <c r="A847" s="2" t="s">
        <v>5268</v>
      </c>
      <c r="B847" s="4">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10">
        <f>INDEX(products!$A$1:$G$49,MATCH(orders!$D847,products!$A$1:$A$49,0),MATCH(orders!L$1,products!$A$1:$G$1,0))</f>
        <v>27.945</v>
      </c>
      <c r="M847" s="10">
        <f t="shared" si="39"/>
        <v>167.67000000000002</v>
      </c>
      <c r="N847" t="str">
        <f t="shared" si="40"/>
        <v>Excelsa</v>
      </c>
      <c r="O847" t="str">
        <f t="shared" si="41"/>
        <v>Dark</v>
      </c>
      <c r="P847" t="str">
        <f>_xlfn.XLOOKUP(Order[[#This Row],[Customer ID]],customers!$A$1:$A$1001,customers!$I$1:$I$1001,,0)</f>
        <v>No</v>
      </c>
    </row>
    <row r="848" spans="1:16" x14ac:dyDescent="0.35">
      <c r="A848" s="2" t="s">
        <v>5273</v>
      </c>
      <c r="B848" s="4">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10">
        <f>INDEX(products!$A$1:$G$49,MATCH(orders!$D848,products!$A$1:$A$49,0),MATCH(orders!L$1,products!$A$1:$G$1,0))</f>
        <v>25.874999999999996</v>
      </c>
      <c r="M848" s="10">
        <f t="shared" si="39"/>
        <v>51.749999999999993</v>
      </c>
      <c r="N848" t="str">
        <f t="shared" si="40"/>
        <v>Arabica</v>
      </c>
      <c r="O848" t="str">
        <f t="shared" si="41"/>
        <v>Medium</v>
      </c>
      <c r="P848" t="str">
        <f>_xlfn.XLOOKUP(Order[[#This Row],[Customer ID]],customers!$A$1:$A$1001,customers!$I$1:$I$1001,,0)</f>
        <v>Yes</v>
      </c>
    </row>
    <row r="849" spans="1:16" x14ac:dyDescent="0.35">
      <c r="A849" s="2" t="s">
        <v>5278</v>
      </c>
      <c r="B849" s="4">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10">
        <f>INDEX(products!$A$1:$G$49,MATCH(orders!$D849,products!$A$1:$A$49,0),MATCH(orders!L$1,products!$A$1:$G$1,0))</f>
        <v>2.9849999999999999</v>
      </c>
      <c r="M849" s="10">
        <f t="shared" si="39"/>
        <v>8.9550000000000001</v>
      </c>
      <c r="N849" t="str">
        <f t="shared" si="40"/>
        <v>Arabica</v>
      </c>
      <c r="O849" t="str">
        <f t="shared" si="41"/>
        <v>Dark</v>
      </c>
      <c r="P849" t="str">
        <f>_xlfn.XLOOKUP(Order[[#This Row],[Customer ID]],customers!$A$1:$A$1001,customers!$I$1:$I$1001,,0)</f>
        <v>Yes</v>
      </c>
    </row>
    <row r="850" spans="1:16" x14ac:dyDescent="0.35">
      <c r="A850" s="2" t="s">
        <v>5283</v>
      </c>
      <c r="B850" s="4">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10">
        <f>INDEX(products!$A$1:$G$49,MATCH(orders!$D850,products!$A$1:$A$49,0),MATCH(orders!L$1,products!$A$1:$G$1,0))</f>
        <v>8.91</v>
      </c>
      <c r="M850" s="10">
        <f t="shared" si="39"/>
        <v>53.46</v>
      </c>
      <c r="N850" t="str">
        <f t="shared" si="40"/>
        <v>Excelsa</v>
      </c>
      <c r="O850" t="str">
        <f t="shared" si="41"/>
        <v>Light</v>
      </c>
      <c r="P850" t="str">
        <f>_xlfn.XLOOKUP(Order[[#This Row],[Customer ID]],customers!$A$1:$A$1001,customers!$I$1:$I$1001,,0)</f>
        <v>No</v>
      </c>
    </row>
    <row r="851" spans="1:16" x14ac:dyDescent="0.35">
      <c r="A851" s="2" t="s">
        <v>5288</v>
      </c>
      <c r="B851" s="4">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10">
        <f>INDEX(products!$A$1:$G$49,MATCH(orders!$D851,products!$A$1:$A$49,0),MATCH(orders!L$1,products!$A$1:$G$1,0))</f>
        <v>3.8849999999999998</v>
      </c>
      <c r="M851" s="10">
        <f t="shared" si="39"/>
        <v>23.31</v>
      </c>
      <c r="N851" t="str">
        <f t="shared" si="40"/>
        <v>Arabica</v>
      </c>
      <c r="O851" t="str">
        <f t="shared" si="41"/>
        <v>Light</v>
      </c>
      <c r="P851" t="str">
        <f>_xlfn.XLOOKUP(Order[[#This Row],[Customer ID]],customers!$A$1:$A$1001,customers!$I$1:$I$1001,,0)</f>
        <v>Yes</v>
      </c>
    </row>
    <row r="852" spans="1:16" x14ac:dyDescent="0.35">
      <c r="A852" s="2" t="s">
        <v>5288</v>
      </c>
      <c r="B852" s="4">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10">
        <f>INDEX(products!$A$1:$G$49,MATCH(orders!$D852,products!$A$1:$A$49,0),MATCH(orders!L$1,products!$A$1:$G$1,0))</f>
        <v>3.375</v>
      </c>
      <c r="M852" s="10">
        <f t="shared" si="39"/>
        <v>6.75</v>
      </c>
      <c r="N852" t="str">
        <f t="shared" si="40"/>
        <v>Arabica</v>
      </c>
      <c r="O852" t="str">
        <f t="shared" si="41"/>
        <v>Medium</v>
      </c>
      <c r="P852" t="str">
        <f>_xlfn.XLOOKUP(Order[[#This Row],[Customer ID]],customers!$A$1:$A$1001,customers!$I$1:$I$1001,,0)</f>
        <v>Yes</v>
      </c>
    </row>
    <row r="853" spans="1:16" x14ac:dyDescent="0.35">
      <c r="A853" s="2" t="s">
        <v>5299</v>
      </c>
      <c r="B853" s="4">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10">
        <f>INDEX(products!$A$1:$G$49,MATCH(orders!$D853,products!$A$1:$A$49,0),MATCH(orders!L$1,products!$A$1:$G$1,0))</f>
        <v>7.77</v>
      </c>
      <c r="M853" s="10">
        <f t="shared" si="39"/>
        <v>7.77</v>
      </c>
      <c r="N853" t="str">
        <f t="shared" si="40"/>
        <v>Liberica</v>
      </c>
      <c r="O853" t="str">
        <f t="shared" si="41"/>
        <v>Dark</v>
      </c>
      <c r="P853" t="str">
        <f>_xlfn.XLOOKUP(Order[[#This Row],[Customer ID]],customers!$A$1:$A$1001,customers!$I$1:$I$1001,,0)</f>
        <v>Yes</v>
      </c>
    </row>
    <row r="854" spans="1:16" x14ac:dyDescent="0.35">
      <c r="A854" s="2" t="s">
        <v>5305</v>
      </c>
      <c r="B854" s="4">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10">
        <f>INDEX(products!$A$1:$G$49,MATCH(orders!$D854,products!$A$1:$A$49,0),MATCH(orders!L$1,products!$A$1:$G$1,0))</f>
        <v>29.784999999999997</v>
      </c>
      <c r="M854" s="10">
        <f t="shared" si="39"/>
        <v>119.13999999999999</v>
      </c>
      <c r="N854" t="str">
        <f t="shared" si="40"/>
        <v>Liberica</v>
      </c>
      <c r="O854" t="str">
        <f t="shared" si="41"/>
        <v>Dark</v>
      </c>
      <c r="P854" t="str">
        <f>_xlfn.XLOOKUP(Order[[#This Row],[Customer ID]],customers!$A$1:$A$1001,customers!$I$1:$I$1001,,0)</f>
        <v>Yes</v>
      </c>
    </row>
    <row r="855" spans="1:16" x14ac:dyDescent="0.35">
      <c r="A855" s="2" t="s">
        <v>5310</v>
      </c>
      <c r="B855" s="4">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10">
        <f>INDEX(products!$A$1:$G$49,MATCH(orders!$D855,products!$A$1:$A$49,0),MATCH(orders!L$1,products!$A$1:$G$1,0))</f>
        <v>9.9499999999999993</v>
      </c>
      <c r="M855" s="10">
        <f t="shared" si="39"/>
        <v>19.899999999999999</v>
      </c>
      <c r="N855" t="str">
        <f t="shared" si="40"/>
        <v>Arabica</v>
      </c>
      <c r="O855" t="str">
        <f t="shared" si="41"/>
        <v>Dark</v>
      </c>
      <c r="P855" t="str">
        <f>_xlfn.XLOOKUP(Order[[#This Row],[Customer ID]],customers!$A$1:$A$1001,customers!$I$1:$I$1001,,0)</f>
        <v>No</v>
      </c>
    </row>
    <row r="856" spans="1:16" x14ac:dyDescent="0.35">
      <c r="A856" s="2" t="s">
        <v>5315</v>
      </c>
      <c r="B856" s="4">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10">
        <f>INDEX(products!$A$1:$G$49,MATCH(orders!$D856,products!$A$1:$A$49,0),MATCH(orders!L$1,products!$A$1:$G$1,0))</f>
        <v>7.169999999999999</v>
      </c>
      <c r="M856" s="10">
        <f t="shared" si="39"/>
        <v>35.849999999999994</v>
      </c>
      <c r="N856" t="str">
        <f t="shared" si="40"/>
        <v>Robusta</v>
      </c>
      <c r="O856" t="str">
        <f t="shared" si="41"/>
        <v>Light</v>
      </c>
      <c r="P856" t="str">
        <f>_xlfn.XLOOKUP(Order[[#This Row],[Customer ID]],customers!$A$1:$A$1001,customers!$I$1:$I$1001,,0)</f>
        <v>Yes</v>
      </c>
    </row>
    <row r="857" spans="1:16" x14ac:dyDescent="0.35">
      <c r="A857" s="2" t="s">
        <v>5321</v>
      </c>
      <c r="B857" s="4">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10">
        <f>INDEX(products!$A$1:$G$49,MATCH(orders!$D857,products!$A$1:$A$49,0),MATCH(orders!L$1,products!$A$1:$G$1,0))</f>
        <v>29.784999999999997</v>
      </c>
      <c r="M857" s="10">
        <f t="shared" si="39"/>
        <v>89.35499999999999</v>
      </c>
      <c r="N857" t="str">
        <f t="shared" si="40"/>
        <v>Liberica</v>
      </c>
      <c r="O857" t="str">
        <f t="shared" si="41"/>
        <v>Dark</v>
      </c>
      <c r="P857" t="str">
        <f>_xlfn.XLOOKUP(Order[[#This Row],[Customer ID]],customers!$A$1:$A$1001,customers!$I$1:$I$1001,,0)</f>
        <v>No</v>
      </c>
    </row>
    <row r="858" spans="1:16" x14ac:dyDescent="0.35">
      <c r="A858" s="2" t="s">
        <v>5327</v>
      </c>
      <c r="B858" s="4">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10">
        <f>INDEX(products!$A$1:$G$49,MATCH(orders!$D858,products!$A$1:$A$49,0),MATCH(orders!L$1,products!$A$1:$G$1,0))</f>
        <v>4.3650000000000002</v>
      </c>
      <c r="M858" s="10">
        <f t="shared" si="39"/>
        <v>8.73</v>
      </c>
      <c r="N858" t="str">
        <f t="shared" si="40"/>
        <v>Liberica</v>
      </c>
      <c r="O858" t="str">
        <f t="shared" si="41"/>
        <v>Medium</v>
      </c>
      <c r="P858" t="str">
        <f>_xlfn.XLOOKUP(Order[[#This Row],[Customer ID]],customers!$A$1:$A$1001,customers!$I$1:$I$1001,,0)</f>
        <v>Yes</v>
      </c>
    </row>
    <row r="859" spans="1:16" x14ac:dyDescent="0.35">
      <c r="A859" s="2" t="s">
        <v>5333</v>
      </c>
      <c r="B859" s="4">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10">
        <f>INDEX(products!$A$1:$G$49,MATCH(orders!$D859,products!$A$1:$A$49,0),MATCH(orders!L$1,products!$A$1:$G$1,0))</f>
        <v>27.484999999999996</v>
      </c>
      <c r="M859" s="10">
        <f t="shared" si="39"/>
        <v>137.42499999999998</v>
      </c>
      <c r="N859" t="str">
        <f t="shared" si="40"/>
        <v>Robusta</v>
      </c>
      <c r="O859" t="str">
        <f t="shared" si="41"/>
        <v>Light</v>
      </c>
      <c r="P859" t="str">
        <f>_xlfn.XLOOKUP(Order[[#This Row],[Customer ID]],customers!$A$1:$A$1001,customers!$I$1:$I$1001,,0)</f>
        <v>No</v>
      </c>
    </row>
    <row r="860" spans="1:16" x14ac:dyDescent="0.35">
      <c r="A860" s="2" t="s">
        <v>5339</v>
      </c>
      <c r="B860" s="4">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10">
        <f>INDEX(products!$A$1:$G$49,MATCH(orders!$D860,products!$A$1:$A$49,0),MATCH(orders!L$1,products!$A$1:$G$1,0))</f>
        <v>8.73</v>
      </c>
      <c r="M860" s="10">
        <f t="shared" si="39"/>
        <v>34.92</v>
      </c>
      <c r="N860" t="str">
        <f t="shared" si="40"/>
        <v>Liberica</v>
      </c>
      <c r="O860" t="str">
        <f t="shared" si="41"/>
        <v>Medium</v>
      </c>
      <c r="P860" t="str">
        <f>_xlfn.XLOOKUP(Order[[#This Row],[Customer ID]],customers!$A$1:$A$1001,customers!$I$1:$I$1001,,0)</f>
        <v>No</v>
      </c>
    </row>
    <row r="861" spans="1:16" x14ac:dyDescent="0.35">
      <c r="A861" s="2" t="s">
        <v>5345</v>
      </c>
      <c r="B861" s="4">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10">
        <f>INDEX(products!$A$1:$G$49,MATCH(orders!$D861,products!$A$1:$A$49,0),MATCH(orders!L$1,products!$A$1:$G$1,0))</f>
        <v>29.784999999999997</v>
      </c>
      <c r="M861" s="10">
        <f t="shared" si="39"/>
        <v>178.70999999999998</v>
      </c>
      <c r="N861" t="str">
        <f t="shared" si="40"/>
        <v>Arabica</v>
      </c>
      <c r="O861" t="str">
        <f t="shared" si="41"/>
        <v>Light</v>
      </c>
      <c r="P861" t="str">
        <f>_xlfn.XLOOKUP(Order[[#This Row],[Customer ID]],customers!$A$1:$A$1001,customers!$I$1:$I$1001,,0)</f>
        <v>No</v>
      </c>
    </row>
    <row r="862" spans="1:16" x14ac:dyDescent="0.35">
      <c r="A862" s="2" t="s">
        <v>5351</v>
      </c>
      <c r="B862" s="4">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10">
        <f>INDEX(products!$A$1:$G$49,MATCH(orders!$D862,products!$A$1:$A$49,0),MATCH(orders!L$1,products!$A$1:$G$1,0))</f>
        <v>25.874999999999996</v>
      </c>
      <c r="M862" s="10">
        <f t="shared" si="39"/>
        <v>25.874999999999996</v>
      </c>
      <c r="N862" t="str">
        <f t="shared" si="40"/>
        <v>Arabica</v>
      </c>
      <c r="O862" t="str">
        <f t="shared" si="41"/>
        <v>Medium</v>
      </c>
      <c r="P862" t="str">
        <f>_xlfn.XLOOKUP(Order[[#This Row],[Customer ID]],customers!$A$1:$A$1001,customers!$I$1:$I$1001,,0)</f>
        <v>No</v>
      </c>
    </row>
    <row r="863" spans="1:16" x14ac:dyDescent="0.35">
      <c r="A863" s="2" t="s">
        <v>5356</v>
      </c>
      <c r="B863" s="4">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10">
        <f>INDEX(products!$A$1:$G$49,MATCH(orders!$D863,products!$A$1:$A$49,0),MATCH(orders!L$1,products!$A$1:$G$1,0))</f>
        <v>12.95</v>
      </c>
      <c r="M863" s="10">
        <f t="shared" si="39"/>
        <v>77.699999999999989</v>
      </c>
      <c r="N863" t="str">
        <f t="shared" si="40"/>
        <v>Liberica</v>
      </c>
      <c r="O863" t="str">
        <f t="shared" si="41"/>
        <v>Dark</v>
      </c>
      <c r="P863" t="str">
        <f>_xlfn.XLOOKUP(Order[[#This Row],[Customer ID]],customers!$A$1:$A$1001,customers!$I$1:$I$1001,,0)</f>
        <v>Yes</v>
      </c>
    </row>
    <row r="864" spans="1:16" x14ac:dyDescent="0.35">
      <c r="A864" s="2" t="s">
        <v>5362</v>
      </c>
      <c r="B864" s="4">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10">
        <f>INDEX(products!$A$1:$G$49,MATCH(orders!$D864,products!$A$1:$A$49,0),MATCH(orders!L$1,products!$A$1:$G$1,0))</f>
        <v>9.9499999999999993</v>
      </c>
      <c r="M864" s="10">
        <f t="shared" si="39"/>
        <v>9.9499999999999993</v>
      </c>
      <c r="N864" t="str">
        <f t="shared" si="40"/>
        <v>Robusta</v>
      </c>
      <c r="O864" t="str">
        <f t="shared" si="41"/>
        <v>Medium</v>
      </c>
      <c r="P864" t="str">
        <f>_xlfn.XLOOKUP(Order[[#This Row],[Customer ID]],customers!$A$1:$A$1001,customers!$I$1:$I$1001,,0)</f>
        <v>Yes</v>
      </c>
    </row>
    <row r="865" spans="1:16" x14ac:dyDescent="0.35">
      <c r="A865" s="2" t="s">
        <v>5368</v>
      </c>
      <c r="B865" s="4">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10">
        <f>INDEX(products!$A$1:$G$49,MATCH(orders!$D865,products!$A$1:$A$49,0),MATCH(orders!L$1,products!$A$1:$G$1,0))</f>
        <v>14.55</v>
      </c>
      <c r="M865" s="10">
        <f t="shared" si="39"/>
        <v>29.1</v>
      </c>
      <c r="N865" t="str">
        <f t="shared" si="40"/>
        <v>Liberica</v>
      </c>
      <c r="O865" t="str">
        <f t="shared" si="41"/>
        <v>Medium</v>
      </c>
      <c r="P865" t="str">
        <f>_xlfn.XLOOKUP(Order[[#This Row],[Customer ID]],customers!$A$1:$A$1001,customers!$I$1:$I$1001,,0)</f>
        <v>Yes</v>
      </c>
    </row>
    <row r="866" spans="1:16" x14ac:dyDescent="0.35">
      <c r="A866" s="2" t="s">
        <v>5374</v>
      </c>
      <c r="B866" s="4">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10">
        <f>INDEX(products!$A$1:$G$49,MATCH(orders!$D866,products!$A$1:$A$49,0),MATCH(orders!L$1,products!$A$1:$G$1,0))</f>
        <v>3.5849999999999995</v>
      </c>
      <c r="M866" s="10">
        <f t="shared" si="39"/>
        <v>21.509999999999998</v>
      </c>
      <c r="N866" t="str">
        <f t="shared" si="40"/>
        <v>Robusta</v>
      </c>
      <c r="O866" t="str">
        <f t="shared" si="41"/>
        <v>Light</v>
      </c>
      <c r="P866" t="str">
        <f>_xlfn.XLOOKUP(Order[[#This Row],[Customer ID]],customers!$A$1:$A$1001,customers!$I$1:$I$1001,,0)</f>
        <v>No</v>
      </c>
    </row>
    <row r="867" spans="1:16" x14ac:dyDescent="0.35">
      <c r="A867" s="2" t="s">
        <v>5380</v>
      </c>
      <c r="B867" s="4">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10">
        <f>INDEX(products!$A$1:$G$49,MATCH(orders!$D867,products!$A$1:$A$49,0),MATCH(orders!L$1,products!$A$1:$G$1,0))</f>
        <v>6.75</v>
      </c>
      <c r="M867" s="10">
        <f t="shared" si="39"/>
        <v>6.75</v>
      </c>
      <c r="N867" t="str">
        <f t="shared" si="40"/>
        <v>Arabica</v>
      </c>
      <c r="O867" t="str">
        <f t="shared" si="41"/>
        <v>Medium</v>
      </c>
      <c r="P867" t="str">
        <f>_xlfn.XLOOKUP(Order[[#This Row],[Customer ID]],customers!$A$1:$A$1001,customers!$I$1:$I$1001,,0)</f>
        <v>Yes</v>
      </c>
    </row>
    <row r="868" spans="1:16" x14ac:dyDescent="0.35">
      <c r="A868" s="2" t="s">
        <v>5385</v>
      </c>
      <c r="B868" s="4">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10">
        <f>INDEX(products!$A$1:$G$49,MATCH(orders!$D868,products!$A$1:$A$49,0),MATCH(orders!L$1,products!$A$1:$G$1,0))</f>
        <v>5.97</v>
      </c>
      <c r="M868" s="10">
        <f t="shared" si="39"/>
        <v>17.91</v>
      </c>
      <c r="N868" t="str">
        <f t="shared" si="40"/>
        <v>Arabica</v>
      </c>
      <c r="O868" t="str">
        <f t="shared" si="41"/>
        <v>Dark</v>
      </c>
      <c r="P868" t="str">
        <f>_xlfn.XLOOKUP(Order[[#This Row],[Customer ID]],customers!$A$1:$A$1001,customers!$I$1:$I$1001,,0)</f>
        <v>No</v>
      </c>
    </row>
    <row r="869" spans="1:16" x14ac:dyDescent="0.35">
      <c r="A869" s="2" t="s">
        <v>5391</v>
      </c>
      <c r="B869" s="4">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10">
        <f>INDEX(products!$A$1:$G$49,MATCH(orders!$D869,products!$A$1:$A$49,0),MATCH(orders!L$1,products!$A$1:$G$1,0))</f>
        <v>29.784999999999997</v>
      </c>
      <c r="M869" s="10">
        <f t="shared" si="39"/>
        <v>29.784999999999997</v>
      </c>
      <c r="N869" t="str">
        <f t="shared" si="40"/>
        <v>Arabica</v>
      </c>
      <c r="O869" t="str">
        <f t="shared" si="41"/>
        <v>Light</v>
      </c>
      <c r="P869" t="str">
        <f>_xlfn.XLOOKUP(Order[[#This Row],[Customer ID]],customers!$A$1:$A$1001,customers!$I$1:$I$1001,,0)</f>
        <v>Yes</v>
      </c>
    </row>
    <row r="870" spans="1:16" x14ac:dyDescent="0.35">
      <c r="A870" s="2" t="s">
        <v>5396</v>
      </c>
      <c r="B870" s="4">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10">
        <f>INDEX(products!$A$1:$G$49,MATCH(orders!$D870,products!$A$1:$A$49,0),MATCH(orders!L$1,products!$A$1:$G$1,0))</f>
        <v>8.25</v>
      </c>
      <c r="M870" s="10">
        <f t="shared" si="39"/>
        <v>41.25</v>
      </c>
      <c r="N870" t="str">
        <f t="shared" si="40"/>
        <v>Excelsa</v>
      </c>
      <c r="O870" t="str">
        <f t="shared" si="41"/>
        <v>Medium</v>
      </c>
      <c r="P870" t="str">
        <f>_xlfn.XLOOKUP(Order[[#This Row],[Customer ID]],customers!$A$1:$A$1001,customers!$I$1:$I$1001,,0)</f>
        <v>Yes</v>
      </c>
    </row>
    <row r="871" spans="1:16" x14ac:dyDescent="0.35">
      <c r="A871" s="2" t="s">
        <v>5402</v>
      </c>
      <c r="B871" s="4">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10">
        <f>INDEX(products!$A$1:$G$49,MATCH(orders!$D871,products!$A$1:$A$49,0),MATCH(orders!L$1,products!$A$1:$G$1,0))</f>
        <v>5.97</v>
      </c>
      <c r="M871" s="10">
        <f t="shared" si="39"/>
        <v>17.91</v>
      </c>
      <c r="N871" t="str">
        <f t="shared" si="40"/>
        <v>Robusta</v>
      </c>
      <c r="O871" t="str">
        <f t="shared" si="41"/>
        <v>Medium</v>
      </c>
      <c r="P871" t="str">
        <f>_xlfn.XLOOKUP(Order[[#This Row],[Customer ID]],customers!$A$1:$A$1001,customers!$I$1:$I$1001,,0)</f>
        <v>Yes</v>
      </c>
    </row>
    <row r="872" spans="1:16" x14ac:dyDescent="0.35">
      <c r="A872" s="2" t="s">
        <v>5407</v>
      </c>
      <c r="B872" s="4">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10">
        <f>INDEX(products!$A$1:$G$49,MATCH(orders!$D872,products!$A$1:$A$49,0),MATCH(orders!L$1,products!$A$1:$G$1,0))</f>
        <v>7.29</v>
      </c>
      <c r="M872" s="10">
        <f t="shared" si="39"/>
        <v>7.29</v>
      </c>
      <c r="N872" t="str">
        <f t="shared" si="40"/>
        <v>Excelsa</v>
      </c>
      <c r="O872" t="str">
        <f t="shared" si="41"/>
        <v>Dark</v>
      </c>
      <c r="P872" t="str">
        <f>_xlfn.XLOOKUP(Order[[#This Row],[Customer ID]],customers!$A$1:$A$1001,customers!$I$1:$I$1001,,0)</f>
        <v>Yes</v>
      </c>
    </row>
    <row r="873" spans="1:16" x14ac:dyDescent="0.35">
      <c r="A873" s="2" t="s">
        <v>5413</v>
      </c>
      <c r="B873" s="4">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10">
        <f>INDEX(products!$A$1:$G$49,MATCH(orders!$D873,products!$A$1:$A$49,0),MATCH(orders!L$1,products!$A$1:$G$1,0))</f>
        <v>14.85</v>
      </c>
      <c r="M873" s="10">
        <f t="shared" si="39"/>
        <v>29.7</v>
      </c>
      <c r="N873" t="str">
        <f t="shared" si="40"/>
        <v>Excelsa</v>
      </c>
      <c r="O873" t="str">
        <f t="shared" si="41"/>
        <v>Light</v>
      </c>
      <c r="P873" t="str">
        <f>_xlfn.XLOOKUP(Order[[#This Row],[Customer ID]],customers!$A$1:$A$1001,customers!$I$1:$I$1001,,0)</f>
        <v>Yes</v>
      </c>
    </row>
    <row r="874" spans="1:16" x14ac:dyDescent="0.35">
      <c r="A874" s="2" t="s">
        <v>5421</v>
      </c>
      <c r="B874" s="4">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10">
        <f>INDEX(products!$A$1:$G$49,MATCH(orders!$D874,products!$A$1:$A$49,0),MATCH(orders!L$1,products!$A$1:$G$1,0))</f>
        <v>11.25</v>
      </c>
      <c r="M874" s="10">
        <f t="shared" si="39"/>
        <v>22.5</v>
      </c>
      <c r="N874" t="str">
        <f t="shared" si="40"/>
        <v>Arabica</v>
      </c>
      <c r="O874" t="str">
        <f t="shared" si="41"/>
        <v>Medium</v>
      </c>
      <c r="P874" t="str">
        <f>_xlfn.XLOOKUP(Order[[#This Row],[Customer ID]],customers!$A$1:$A$1001,customers!$I$1:$I$1001,,0)</f>
        <v>No</v>
      </c>
    </row>
    <row r="875" spans="1:16" x14ac:dyDescent="0.35">
      <c r="A875" s="2" t="s">
        <v>5427</v>
      </c>
      <c r="B875" s="4">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10">
        <f>INDEX(products!$A$1:$G$49,MATCH(orders!$D875,products!$A$1:$A$49,0),MATCH(orders!L$1,products!$A$1:$G$1,0))</f>
        <v>2.9849999999999999</v>
      </c>
      <c r="M875" s="10">
        <f t="shared" si="39"/>
        <v>11.94</v>
      </c>
      <c r="N875" t="str">
        <f t="shared" si="40"/>
        <v>Robusta</v>
      </c>
      <c r="O875" t="str">
        <f t="shared" si="41"/>
        <v>Medium</v>
      </c>
      <c r="P875" t="str">
        <f>_xlfn.XLOOKUP(Order[[#This Row],[Customer ID]],customers!$A$1:$A$1001,customers!$I$1:$I$1001,,0)</f>
        <v>Yes</v>
      </c>
    </row>
    <row r="876" spans="1:16" x14ac:dyDescent="0.35">
      <c r="A876" s="2" t="s">
        <v>5433</v>
      </c>
      <c r="B876" s="4">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10">
        <f>INDEX(products!$A$1:$G$49,MATCH(orders!$D876,products!$A$1:$A$49,0),MATCH(orders!L$1,products!$A$1:$G$1,0))</f>
        <v>12.95</v>
      </c>
      <c r="M876" s="10">
        <f t="shared" si="39"/>
        <v>25.9</v>
      </c>
      <c r="N876" t="str">
        <f t="shared" si="40"/>
        <v>Arabica</v>
      </c>
      <c r="O876" t="str">
        <f t="shared" si="41"/>
        <v>Light</v>
      </c>
      <c r="P876" t="str">
        <f>_xlfn.XLOOKUP(Order[[#This Row],[Customer ID]],customers!$A$1:$A$1001,customers!$I$1:$I$1001,,0)</f>
        <v>No</v>
      </c>
    </row>
    <row r="877" spans="1:16" x14ac:dyDescent="0.35">
      <c r="A877" s="2" t="s">
        <v>5439</v>
      </c>
      <c r="B877" s="4">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10">
        <f>INDEX(products!$A$1:$G$49,MATCH(orders!$D877,products!$A$1:$A$49,0),MATCH(orders!L$1,products!$A$1:$G$1,0))</f>
        <v>8.73</v>
      </c>
      <c r="M877" s="10">
        <f t="shared" si="39"/>
        <v>43.650000000000006</v>
      </c>
      <c r="N877" t="str">
        <f t="shared" si="40"/>
        <v>Liberica</v>
      </c>
      <c r="O877" t="str">
        <f t="shared" si="41"/>
        <v>Medium</v>
      </c>
      <c r="P877" t="str">
        <f>_xlfn.XLOOKUP(Order[[#This Row],[Customer ID]],customers!$A$1:$A$1001,customers!$I$1:$I$1001,,0)</f>
        <v>No</v>
      </c>
    </row>
    <row r="878" spans="1:16" x14ac:dyDescent="0.35">
      <c r="A878" s="2" t="s">
        <v>5439</v>
      </c>
      <c r="B878" s="4">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10">
        <f>INDEX(products!$A$1:$G$49,MATCH(orders!$D878,products!$A$1:$A$49,0),MATCH(orders!L$1,products!$A$1:$G$1,0))</f>
        <v>7.77</v>
      </c>
      <c r="M878" s="10">
        <f t="shared" si="39"/>
        <v>46.62</v>
      </c>
      <c r="N878" t="str">
        <f t="shared" si="40"/>
        <v>Arabica</v>
      </c>
      <c r="O878" t="str">
        <f t="shared" si="41"/>
        <v>Light</v>
      </c>
      <c r="P878" t="str">
        <f>_xlfn.XLOOKUP(Order[[#This Row],[Customer ID]],customers!$A$1:$A$1001,customers!$I$1:$I$1001,,0)</f>
        <v>No</v>
      </c>
    </row>
    <row r="879" spans="1:16" x14ac:dyDescent="0.35">
      <c r="A879" s="2" t="s">
        <v>5450</v>
      </c>
      <c r="B879" s="4">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10">
        <f>INDEX(products!$A$1:$G$49,MATCH(orders!$D879,products!$A$1:$A$49,0),MATCH(orders!L$1,products!$A$1:$G$1,0))</f>
        <v>9.51</v>
      </c>
      <c r="M879" s="10">
        <f t="shared" si="39"/>
        <v>28.53</v>
      </c>
      <c r="N879" t="str">
        <f t="shared" si="40"/>
        <v>Liberica</v>
      </c>
      <c r="O879" t="str">
        <f t="shared" si="41"/>
        <v>Light</v>
      </c>
      <c r="P879" t="str">
        <f>_xlfn.XLOOKUP(Order[[#This Row],[Customer ID]],customers!$A$1:$A$1001,customers!$I$1:$I$1001,,0)</f>
        <v>No</v>
      </c>
    </row>
    <row r="880" spans="1:16" x14ac:dyDescent="0.35">
      <c r="A880" s="2" t="s">
        <v>5456</v>
      </c>
      <c r="B880" s="4">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10">
        <f>INDEX(products!$A$1:$G$49,MATCH(orders!$D880,products!$A$1:$A$49,0),MATCH(orders!L$1,products!$A$1:$G$1,0))</f>
        <v>27.484999999999996</v>
      </c>
      <c r="M880" s="10">
        <f t="shared" si="39"/>
        <v>27.484999999999996</v>
      </c>
      <c r="N880" t="str">
        <f t="shared" si="40"/>
        <v>Robusta</v>
      </c>
      <c r="O880" t="str">
        <f t="shared" si="41"/>
        <v>Light</v>
      </c>
      <c r="P880" t="str">
        <f>_xlfn.XLOOKUP(Order[[#This Row],[Customer ID]],customers!$A$1:$A$1001,customers!$I$1:$I$1001,,0)</f>
        <v>Yes</v>
      </c>
    </row>
    <row r="881" spans="1:16" x14ac:dyDescent="0.35">
      <c r="A881" s="2" t="s">
        <v>5461</v>
      </c>
      <c r="B881" s="4">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10">
        <f>INDEX(products!$A$1:$G$49,MATCH(orders!$D881,products!$A$1:$A$49,0),MATCH(orders!L$1,products!$A$1:$G$1,0))</f>
        <v>3.645</v>
      </c>
      <c r="M881" s="10">
        <f t="shared" si="39"/>
        <v>10.935</v>
      </c>
      <c r="N881" t="str">
        <f t="shared" si="40"/>
        <v>Excelsa</v>
      </c>
      <c r="O881" t="str">
        <f t="shared" si="41"/>
        <v>Dark</v>
      </c>
      <c r="P881" t="str">
        <f>_xlfn.XLOOKUP(Order[[#This Row],[Customer ID]],customers!$A$1:$A$1001,customers!$I$1:$I$1001,,0)</f>
        <v>No</v>
      </c>
    </row>
    <row r="882" spans="1:16" x14ac:dyDescent="0.35">
      <c r="A882" s="2" t="s">
        <v>5466</v>
      </c>
      <c r="B882" s="4">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10">
        <f>INDEX(products!$A$1:$G$49,MATCH(orders!$D882,products!$A$1:$A$49,0),MATCH(orders!L$1,products!$A$1:$G$1,0))</f>
        <v>3.5849999999999995</v>
      </c>
      <c r="M882" s="10">
        <f t="shared" si="39"/>
        <v>7.169999999999999</v>
      </c>
      <c r="N882" t="str">
        <f t="shared" si="40"/>
        <v>Robusta</v>
      </c>
      <c r="O882" t="str">
        <f t="shared" si="41"/>
        <v>Light</v>
      </c>
      <c r="P882" t="str">
        <f>_xlfn.XLOOKUP(Order[[#This Row],[Customer ID]],customers!$A$1:$A$1001,customers!$I$1:$I$1001,,0)</f>
        <v>No</v>
      </c>
    </row>
    <row r="883" spans="1:16" x14ac:dyDescent="0.35">
      <c r="A883" s="2" t="s">
        <v>5472</v>
      </c>
      <c r="B883" s="4">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10">
        <f>INDEX(products!$A$1:$G$49,MATCH(orders!$D883,products!$A$1:$A$49,0),MATCH(orders!L$1,products!$A$1:$G$1,0))</f>
        <v>3.8849999999999998</v>
      </c>
      <c r="M883" s="10">
        <f t="shared" si="39"/>
        <v>23.31</v>
      </c>
      <c r="N883" t="str">
        <f t="shared" si="40"/>
        <v>Arabica</v>
      </c>
      <c r="O883" t="str">
        <f t="shared" si="41"/>
        <v>Light</v>
      </c>
      <c r="P883" t="str">
        <f>_xlfn.XLOOKUP(Order[[#This Row],[Customer ID]],customers!$A$1:$A$1001,customers!$I$1:$I$1001,,0)</f>
        <v>Yes</v>
      </c>
    </row>
    <row r="884" spans="1:16" x14ac:dyDescent="0.35">
      <c r="A884" s="2" t="s">
        <v>5477</v>
      </c>
      <c r="B884" s="4">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10">
        <f>INDEX(products!$A$1:$G$49,MATCH(orders!$D884,products!$A$1:$A$49,0),MATCH(orders!L$1,products!$A$1:$G$1,0))</f>
        <v>22.884999999999998</v>
      </c>
      <c r="M884" s="10">
        <f t="shared" si="39"/>
        <v>114.42499999999998</v>
      </c>
      <c r="N884" t="str">
        <f t="shared" si="40"/>
        <v>Arabica</v>
      </c>
      <c r="O884" t="str">
        <f t="shared" si="41"/>
        <v>Dark</v>
      </c>
      <c r="P884" t="str">
        <f>_xlfn.XLOOKUP(Order[[#This Row],[Customer ID]],customers!$A$1:$A$1001,customers!$I$1:$I$1001,,0)</f>
        <v>Yes</v>
      </c>
    </row>
    <row r="885" spans="1:16" x14ac:dyDescent="0.35">
      <c r="A885" s="2" t="s">
        <v>5483</v>
      </c>
      <c r="B885" s="4">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10">
        <f>INDEX(products!$A$1:$G$49,MATCH(orders!$D885,products!$A$1:$A$49,0),MATCH(orders!L$1,products!$A$1:$G$1,0))</f>
        <v>25.874999999999996</v>
      </c>
      <c r="M885" s="10">
        <f t="shared" si="39"/>
        <v>77.624999999999986</v>
      </c>
      <c r="N885" t="str">
        <f t="shared" si="40"/>
        <v>Arabica</v>
      </c>
      <c r="O885" t="str">
        <f t="shared" si="41"/>
        <v>Medium</v>
      </c>
      <c r="P885" t="str">
        <f>_xlfn.XLOOKUP(Order[[#This Row],[Customer ID]],customers!$A$1:$A$1001,customers!$I$1:$I$1001,,0)</f>
        <v>Yes</v>
      </c>
    </row>
    <row r="886" spans="1:16" x14ac:dyDescent="0.35">
      <c r="A886" s="2" t="s">
        <v>5489</v>
      </c>
      <c r="B886" s="4">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10">
        <f>INDEX(products!$A$1:$G$49,MATCH(orders!$D886,products!$A$1:$A$49,0),MATCH(orders!L$1,products!$A$1:$G$1,0))</f>
        <v>5.3699999999999992</v>
      </c>
      <c r="M886" s="10">
        <f t="shared" si="39"/>
        <v>5.3699999999999992</v>
      </c>
      <c r="N886" t="str">
        <f t="shared" si="40"/>
        <v>Robusta</v>
      </c>
      <c r="O886" t="str">
        <f t="shared" si="41"/>
        <v>Dark</v>
      </c>
      <c r="P886" t="str">
        <f>_xlfn.XLOOKUP(Order[[#This Row],[Customer ID]],customers!$A$1:$A$1001,customers!$I$1:$I$1001,,0)</f>
        <v>Yes</v>
      </c>
    </row>
    <row r="887" spans="1:16" x14ac:dyDescent="0.35">
      <c r="A887" s="2" t="s">
        <v>5495</v>
      </c>
      <c r="B887" s="4">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10">
        <f>INDEX(products!$A$1:$G$49,MATCH(orders!$D887,products!$A$1:$A$49,0),MATCH(orders!L$1,products!$A$1:$G$1,0))</f>
        <v>20.584999999999997</v>
      </c>
      <c r="M887" s="10">
        <f t="shared" si="39"/>
        <v>123.50999999999999</v>
      </c>
      <c r="N887" t="str">
        <f t="shared" si="40"/>
        <v>Robusta</v>
      </c>
      <c r="O887" t="str">
        <f t="shared" si="41"/>
        <v>Dark</v>
      </c>
      <c r="P887" t="str">
        <f>_xlfn.XLOOKUP(Order[[#This Row],[Customer ID]],customers!$A$1:$A$1001,customers!$I$1:$I$1001,,0)</f>
        <v>No</v>
      </c>
    </row>
    <row r="888" spans="1:16" x14ac:dyDescent="0.35">
      <c r="A888" s="2" t="s">
        <v>5501</v>
      </c>
      <c r="B888" s="4">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10">
        <f>INDEX(products!$A$1:$G$49,MATCH(orders!$D888,products!$A$1:$A$49,0),MATCH(orders!L$1,products!$A$1:$G$1,0))</f>
        <v>8.73</v>
      </c>
      <c r="M888" s="10">
        <f t="shared" si="39"/>
        <v>17.46</v>
      </c>
      <c r="N888" t="str">
        <f t="shared" si="40"/>
        <v>Liberica</v>
      </c>
      <c r="O888" t="str">
        <f t="shared" si="41"/>
        <v>Medium</v>
      </c>
      <c r="P888" t="str">
        <f>_xlfn.XLOOKUP(Order[[#This Row],[Customer ID]],customers!$A$1:$A$1001,customers!$I$1:$I$1001,,0)</f>
        <v>No</v>
      </c>
    </row>
    <row r="889" spans="1:16" x14ac:dyDescent="0.35">
      <c r="A889" s="2" t="s">
        <v>5507</v>
      </c>
      <c r="B889" s="4">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10">
        <f>INDEX(products!$A$1:$G$49,MATCH(orders!$D889,products!$A$1:$A$49,0),MATCH(orders!L$1,products!$A$1:$G$1,0))</f>
        <v>4.4550000000000001</v>
      </c>
      <c r="M889" s="10">
        <f t="shared" si="39"/>
        <v>13.365</v>
      </c>
      <c r="N889" t="str">
        <f t="shared" si="40"/>
        <v>Excelsa</v>
      </c>
      <c r="O889" t="str">
        <f t="shared" si="41"/>
        <v>Light</v>
      </c>
      <c r="P889" t="str">
        <f>_xlfn.XLOOKUP(Order[[#This Row],[Customer ID]],customers!$A$1:$A$1001,customers!$I$1:$I$1001,,0)</f>
        <v>No</v>
      </c>
    </row>
    <row r="890" spans="1:16" x14ac:dyDescent="0.35">
      <c r="A890" s="2" t="s">
        <v>5513</v>
      </c>
      <c r="B890" s="4">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10">
        <f>INDEX(products!$A$1:$G$49,MATCH(orders!$D890,products!$A$1:$A$49,0),MATCH(orders!L$1,products!$A$1:$G$1,0))</f>
        <v>3.8849999999999998</v>
      </c>
      <c r="M890" s="10">
        <f t="shared" si="39"/>
        <v>7.77</v>
      </c>
      <c r="N890" t="str">
        <f t="shared" si="40"/>
        <v>Arabica</v>
      </c>
      <c r="O890" t="str">
        <f t="shared" si="41"/>
        <v>Light</v>
      </c>
      <c r="P890" t="str">
        <f>_xlfn.XLOOKUP(Order[[#This Row],[Customer ID]],customers!$A$1:$A$1001,customers!$I$1:$I$1001,,0)</f>
        <v>Yes</v>
      </c>
    </row>
    <row r="891" spans="1:16" x14ac:dyDescent="0.35">
      <c r="A891" s="2" t="s">
        <v>5519</v>
      </c>
      <c r="B891" s="4">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10">
        <f>INDEX(products!$A$1:$G$49,MATCH(orders!$D891,products!$A$1:$A$49,0),MATCH(orders!L$1,products!$A$1:$G$1,0))</f>
        <v>2.6849999999999996</v>
      </c>
      <c r="M891" s="10">
        <f t="shared" si="39"/>
        <v>2.6849999999999996</v>
      </c>
      <c r="N891" t="str">
        <f t="shared" si="40"/>
        <v>Robusta</v>
      </c>
      <c r="O891" t="str">
        <f t="shared" si="41"/>
        <v>Dark</v>
      </c>
      <c r="P891" t="str">
        <f>_xlfn.XLOOKUP(Order[[#This Row],[Customer ID]],customers!$A$1:$A$1001,customers!$I$1:$I$1001,,0)</f>
        <v>Yes</v>
      </c>
    </row>
    <row r="892" spans="1:16" x14ac:dyDescent="0.35">
      <c r="A892" s="2" t="s">
        <v>5525</v>
      </c>
      <c r="B892" s="4">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10">
        <f>INDEX(products!$A$1:$G$49,MATCH(orders!$D892,products!$A$1:$A$49,0),MATCH(orders!L$1,products!$A$1:$G$1,0))</f>
        <v>20.584999999999997</v>
      </c>
      <c r="M892" s="10">
        <f t="shared" si="39"/>
        <v>20.584999999999997</v>
      </c>
      <c r="N892" t="str">
        <f t="shared" si="40"/>
        <v>Robusta</v>
      </c>
      <c r="O892" t="str">
        <f t="shared" si="41"/>
        <v>Dark</v>
      </c>
      <c r="P892" t="str">
        <f>_xlfn.XLOOKUP(Order[[#This Row],[Customer ID]],customers!$A$1:$A$1001,customers!$I$1:$I$1001,,0)</f>
        <v>Yes</v>
      </c>
    </row>
    <row r="893" spans="1:16" x14ac:dyDescent="0.35">
      <c r="A893" s="2" t="s">
        <v>5531</v>
      </c>
      <c r="B893" s="4">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10">
        <f>INDEX(products!$A$1:$G$49,MATCH(orders!$D893,products!$A$1:$A$49,0),MATCH(orders!L$1,products!$A$1:$G$1,0))</f>
        <v>22.884999999999998</v>
      </c>
      <c r="M893" s="10">
        <f t="shared" si="39"/>
        <v>114.42499999999998</v>
      </c>
      <c r="N893" t="str">
        <f t="shared" si="40"/>
        <v>Arabica</v>
      </c>
      <c r="O893" t="str">
        <f t="shared" si="41"/>
        <v>Dark</v>
      </c>
      <c r="P893" t="str">
        <f>_xlfn.XLOOKUP(Order[[#This Row],[Customer ID]],customers!$A$1:$A$1001,customers!$I$1:$I$1001,,0)</f>
        <v>Yes</v>
      </c>
    </row>
    <row r="894" spans="1:16" x14ac:dyDescent="0.35">
      <c r="A894" s="2" t="s">
        <v>5537</v>
      </c>
      <c r="B894" s="4">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10">
        <f>INDEX(products!$A$1:$G$49,MATCH(orders!$D894,products!$A$1:$A$49,0),MATCH(orders!L$1,products!$A$1:$G$1,0))</f>
        <v>4.125</v>
      </c>
      <c r="M894" s="10">
        <f t="shared" si="39"/>
        <v>20.625</v>
      </c>
      <c r="N894" t="str">
        <f t="shared" si="40"/>
        <v>Excelsa</v>
      </c>
      <c r="O894" t="str">
        <f t="shared" si="41"/>
        <v>Medium</v>
      </c>
      <c r="P894" t="str">
        <f>_xlfn.XLOOKUP(Order[[#This Row],[Customer ID]],customers!$A$1:$A$1001,customers!$I$1:$I$1001,,0)</f>
        <v>No</v>
      </c>
    </row>
    <row r="895" spans="1:16" x14ac:dyDescent="0.35">
      <c r="A895" s="2" t="s">
        <v>5543</v>
      </c>
      <c r="B895" s="4">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10">
        <f>INDEX(products!$A$1:$G$49,MATCH(orders!$D895,products!$A$1:$A$49,0),MATCH(orders!L$1,products!$A$1:$G$1,0))</f>
        <v>9.51</v>
      </c>
      <c r="M895" s="10">
        <f t="shared" si="39"/>
        <v>57.06</v>
      </c>
      <c r="N895" t="str">
        <f t="shared" si="40"/>
        <v>Liberica</v>
      </c>
      <c r="O895" t="str">
        <f t="shared" si="41"/>
        <v>Light</v>
      </c>
      <c r="P895" t="str">
        <f>_xlfn.XLOOKUP(Order[[#This Row],[Customer ID]],customers!$A$1:$A$1001,customers!$I$1:$I$1001,,0)</f>
        <v>Yes</v>
      </c>
    </row>
    <row r="896" spans="1:16" x14ac:dyDescent="0.35">
      <c r="A896" s="2" t="s">
        <v>5548</v>
      </c>
      <c r="B896" s="4">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10">
        <f>INDEX(products!$A$1:$G$49,MATCH(orders!$D896,products!$A$1:$A$49,0),MATCH(orders!L$1,products!$A$1:$G$1,0))</f>
        <v>20.584999999999997</v>
      </c>
      <c r="M896" s="10">
        <f t="shared" si="39"/>
        <v>82.339999999999989</v>
      </c>
      <c r="N896" t="str">
        <f t="shared" si="40"/>
        <v>Robusta</v>
      </c>
      <c r="O896" t="str">
        <f t="shared" si="41"/>
        <v>Dark</v>
      </c>
      <c r="P896" t="str">
        <f>_xlfn.XLOOKUP(Order[[#This Row],[Customer ID]],customers!$A$1:$A$1001,customers!$I$1:$I$1001,,0)</f>
        <v>Yes</v>
      </c>
    </row>
    <row r="897" spans="1:16" x14ac:dyDescent="0.35">
      <c r="A897" s="2" t="s">
        <v>5553</v>
      </c>
      <c r="B897" s="4">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10">
        <f>INDEX(products!$A$1:$G$49,MATCH(orders!$D897,products!$A$1:$A$49,0),MATCH(orders!L$1,products!$A$1:$G$1,0))</f>
        <v>31.624999999999996</v>
      </c>
      <c r="M897" s="10">
        <f t="shared" si="39"/>
        <v>158.12499999999997</v>
      </c>
      <c r="N897" t="str">
        <f t="shared" si="40"/>
        <v>Excelsa</v>
      </c>
      <c r="O897" t="str">
        <f t="shared" si="41"/>
        <v>Medium</v>
      </c>
      <c r="P897" t="str">
        <f>_xlfn.XLOOKUP(Order[[#This Row],[Customer ID]],customers!$A$1:$A$1001,customers!$I$1:$I$1001,,0)</f>
        <v>No</v>
      </c>
    </row>
    <row r="898" spans="1:16" x14ac:dyDescent="0.35">
      <c r="A898" s="2" t="s">
        <v>5558</v>
      </c>
      <c r="B898" s="4">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10">
        <f>INDEX(products!$A$1:$G$49,MATCH(orders!$D898,products!$A$1:$A$49,0),MATCH(orders!L$1,products!$A$1:$G$1,0))</f>
        <v>5.3699999999999992</v>
      </c>
      <c r="M898" s="10">
        <f t="shared" si="39"/>
        <v>32.22</v>
      </c>
      <c r="N898" t="str">
        <f t="shared" si="40"/>
        <v>Robusta</v>
      </c>
      <c r="O898" t="str">
        <f t="shared" si="41"/>
        <v>Dark</v>
      </c>
      <c r="P898" t="str">
        <f>_xlfn.XLOOKUP(Order[[#This Row],[Customer ID]],customers!$A$1:$A$1001,customers!$I$1:$I$1001,,0)</f>
        <v>Yes</v>
      </c>
    </row>
    <row r="899" spans="1:16" x14ac:dyDescent="0.35">
      <c r="A899" s="2" t="s">
        <v>5564</v>
      </c>
      <c r="B899" s="4">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10">
        <f>INDEX(products!$A$1:$G$49,MATCH(orders!$D899,products!$A$1:$A$49,0),MATCH(orders!L$1,products!$A$1:$G$1,0))</f>
        <v>12.15</v>
      </c>
      <c r="M899" s="10">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_xlfn.XLOOKUP(Order[[#This Row],[Customer ID]],customers!$A$1:$A$1001,customers!$I$1:$I$1001,,0)</f>
        <v>No</v>
      </c>
    </row>
    <row r="900" spans="1:16" x14ac:dyDescent="0.35">
      <c r="A900" s="2" t="s">
        <v>5570</v>
      </c>
      <c r="B900" s="4">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10">
        <f>INDEX(products!$A$1:$G$49,MATCH(orders!$D900,products!$A$1:$A$49,0),MATCH(orders!L$1,products!$A$1:$G$1,0))</f>
        <v>7.169999999999999</v>
      </c>
      <c r="M900" s="10">
        <f t="shared" si="42"/>
        <v>35.849999999999994</v>
      </c>
      <c r="N900" t="str">
        <f t="shared" si="43"/>
        <v>Robusta</v>
      </c>
      <c r="O900" t="str">
        <f t="shared" si="44"/>
        <v>Light</v>
      </c>
      <c r="P900" t="str">
        <f>_xlfn.XLOOKUP(Order[[#This Row],[Customer ID]],customers!$A$1:$A$1001,customers!$I$1:$I$1001,,0)</f>
        <v>No</v>
      </c>
    </row>
    <row r="901" spans="1:16" x14ac:dyDescent="0.35">
      <c r="A901" s="2" t="s">
        <v>5575</v>
      </c>
      <c r="B901" s="4">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10">
        <f>INDEX(products!$A$1:$G$49,MATCH(orders!$D901,products!$A$1:$A$49,0),MATCH(orders!L$1,products!$A$1:$G$1,0))</f>
        <v>14.55</v>
      </c>
      <c r="M901" s="10">
        <f t="shared" si="42"/>
        <v>72.75</v>
      </c>
      <c r="N901" t="str">
        <f t="shared" si="43"/>
        <v>Liberica</v>
      </c>
      <c r="O901" t="str">
        <f t="shared" si="44"/>
        <v>Medium</v>
      </c>
      <c r="P901" t="str">
        <f>_xlfn.XLOOKUP(Order[[#This Row],[Customer ID]],customers!$A$1:$A$1001,customers!$I$1:$I$1001,,0)</f>
        <v>No</v>
      </c>
    </row>
    <row r="902" spans="1:16" x14ac:dyDescent="0.35">
      <c r="A902" s="2" t="s">
        <v>5580</v>
      </c>
      <c r="B902" s="4">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10">
        <f>INDEX(products!$A$1:$G$49,MATCH(orders!$D902,products!$A$1:$A$49,0),MATCH(orders!L$1,products!$A$1:$G$1,0))</f>
        <v>15.85</v>
      </c>
      <c r="M902" s="10">
        <f t="shared" si="42"/>
        <v>47.55</v>
      </c>
      <c r="N902" t="str">
        <f t="shared" si="43"/>
        <v>Liberica</v>
      </c>
      <c r="O902" t="str">
        <f t="shared" si="44"/>
        <v>Light</v>
      </c>
      <c r="P902" t="str">
        <f>_xlfn.XLOOKUP(Order[[#This Row],[Customer ID]],customers!$A$1:$A$1001,customers!$I$1:$I$1001,,0)</f>
        <v>No</v>
      </c>
    </row>
    <row r="903" spans="1:16" x14ac:dyDescent="0.35">
      <c r="A903" s="2" t="s">
        <v>5585</v>
      </c>
      <c r="B903" s="4">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10">
        <f>INDEX(products!$A$1:$G$49,MATCH(orders!$D903,products!$A$1:$A$49,0),MATCH(orders!L$1,products!$A$1:$G$1,0))</f>
        <v>3.5849999999999995</v>
      </c>
      <c r="M903" s="10">
        <f t="shared" si="42"/>
        <v>3.5849999999999995</v>
      </c>
      <c r="N903" t="str">
        <f t="shared" si="43"/>
        <v>Robusta</v>
      </c>
      <c r="O903" t="str">
        <f t="shared" si="44"/>
        <v>Light</v>
      </c>
      <c r="P903" t="str">
        <f>_xlfn.XLOOKUP(Order[[#This Row],[Customer ID]],customers!$A$1:$A$1001,customers!$I$1:$I$1001,,0)</f>
        <v>Yes</v>
      </c>
    </row>
    <row r="904" spans="1:16" x14ac:dyDescent="0.35">
      <c r="A904" s="2" t="s">
        <v>5591</v>
      </c>
      <c r="B904" s="4">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10">
        <f>INDEX(products!$A$1:$G$49,MATCH(orders!$D904,products!$A$1:$A$49,0),MATCH(orders!L$1,products!$A$1:$G$1,0))</f>
        <v>31.624999999999996</v>
      </c>
      <c r="M904" s="10">
        <f t="shared" si="42"/>
        <v>158.12499999999997</v>
      </c>
      <c r="N904" t="str">
        <f t="shared" si="43"/>
        <v>Excelsa</v>
      </c>
      <c r="O904" t="str">
        <f t="shared" si="44"/>
        <v>Medium</v>
      </c>
      <c r="P904" t="str">
        <f>_xlfn.XLOOKUP(Order[[#This Row],[Customer ID]],customers!$A$1:$A$1001,customers!$I$1:$I$1001,,0)</f>
        <v>No</v>
      </c>
    </row>
    <row r="905" spans="1:16" x14ac:dyDescent="0.35">
      <c r="A905" s="2" t="s">
        <v>5597</v>
      </c>
      <c r="B905" s="4">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10">
        <f>INDEX(products!$A$1:$G$49,MATCH(orders!$D905,products!$A$1:$A$49,0),MATCH(orders!L$1,products!$A$1:$G$1,0))</f>
        <v>8.73</v>
      </c>
      <c r="M905" s="10">
        <f t="shared" si="42"/>
        <v>17.46</v>
      </c>
      <c r="N905" t="str">
        <f t="shared" si="43"/>
        <v>Liberica</v>
      </c>
      <c r="O905" t="str">
        <f t="shared" si="44"/>
        <v>Medium</v>
      </c>
      <c r="P905" t="str">
        <f>_xlfn.XLOOKUP(Order[[#This Row],[Customer ID]],customers!$A$1:$A$1001,customers!$I$1:$I$1001,,0)</f>
        <v>No</v>
      </c>
    </row>
    <row r="906" spans="1:16" x14ac:dyDescent="0.35">
      <c r="A906" s="2" t="s">
        <v>5603</v>
      </c>
      <c r="B906" s="4">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10">
        <f>INDEX(products!$A$1:$G$49,MATCH(orders!$D906,products!$A$1:$A$49,0),MATCH(orders!L$1,products!$A$1:$G$1,0))</f>
        <v>29.784999999999997</v>
      </c>
      <c r="M906" s="10">
        <f t="shared" si="42"/>
        <v>148.92499999999998</v>
      </c>
      <c r="N906" t="str">
        <f t="shared" si="43"/>
        <v>Arabica</v>
      </c>
      <c r="O906" t="str">
        <f t="shared" si="44"/>
        <v>Light</v>
      </c>
      <c r="P906" t="str">
        <f>_xlfn.XLOOKUP(Order[[#This Row],[Customer ID]],customers!$A$1:$A$1001,customers!$I$1:$I$1001,,0)</f>
        <v>No</v>
      </c>
    </row>
    <row r="907" spans="1:16" x14ac:dyDescent="0.35">
      <c r="A907" s="2" t="s">
        <v>5609</v>
      </c>
      <c r="B907" s="4">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10">
        <f>INDEX(products!$A$1:$G$49,MATCH(orders!$D907,products!$A$1:$A$49,0),MATCH(orders!L$1,products!$A$1:$G$1,0))</f>
        <v>6.75</v>
      </c>
      <c r="M907" s="10">
        <f t="shared" si="42"/>
        <v>40.5</v>
      </c>
      <c r="N907" t="str">
        <f t="shared" si="43"/>
        <v>Arabica</v>
      </c>
      <c r="O907" t="str">
        <f t="shared" si="44"/>
        <v>Medium</v>
      </c>
      <c r="P907" t="str">
        <f>_xlfn.XLOOKUP(Order[[#This Row],[Customer ID]],customers!$A$1:$A$1001,customers!$I$1:$I$1001,,0)</f>
        <v>Yes</v>
      </c>
    </row>
    <row r="908" spans="1:16" x14ac:dyDescent="0.35">
      <c r="A908" s="2" t="s">
        <v>5614</v>
      </c>
      <c r="B908" s="4">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10">
        <f>INDEX(products!$A$1:$G$49,MATCH(orders!$D908,products!$A$1:$A$49,0),MATCH(orders!L$1,products!$A$1:$G$1,0))</f>
        <v>6.75</v>
      </c>
      <c r="M908" s="10">
        <f t="shared" si="42"/>
        <v>27</v>
      </c>
      <c r="N908" t="str">
        <f t="shared" si="43"/>
        <v>Arabica</v>
      </c>
      <c r="O908" t="str">
        <f t="shared" si="44"/>
        <v>Medium</v>
      </c>
      <c r="P908" t="str">
        <f>_xlfn.XLOOKUP(Order[[#This Row],[Customer ID]],customers!$A$1:$A$1001,customers!$I$1:$I$1001,,0)</f>
        <v>Yes</v>
      </c>
    </row>
    <row r="909" spans="1:16" x14ac:dyDescent="0.35">
      <c r="A909" s="2" t="s">
        <v>5620</v>
      </c>
      <c r="B909" s="4">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10">
        <f>INDEX(products!$A$1:$G$49,MATCH(orders!$D909,products!$A$1:$A$49,0),MATCH(orders!L$1,products!$A$1:$G$1,0))</f>
        <v>12.95</v>
      </c>
      <c r="M909" s="10">
        <f t="shared" si="42"/>
        <v>38.849999999999994</v>
      </c>
      <c r="N909" t="str">
        <f t="shared" si="43"/>
        <v>Liberica</v>
      </c>
      <c r="O909" t="str">
        <f t="shared" si="44"/>
        <v>Dark</v>
      </c>
      <c r="P909" t="str">
        <f>_xlfn.XLOOKUP(Order[[#This Row],[Customer ID]],customers!$A$1:$A$1001,customers!$I$1:$I$1001,,0)</f>
        <v>No</v>
      </c>
    </row>
    <row r="910" spans="1:16" x14ac:dyDescent="0.35">
      <c r="A910" s="2" t="s">
        <v>5626</v>
      </c>
      <c r="B910" s="4">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10">
        <f>INDEX(products!$A$1:$G$49,MATCH(orders!$D910,products!$A$1:$A$49,0),MATCH(orders!L$1,products!$A$1:$G$1,0))</f>
        <v>11.95</v>
      </c>
      <c r="M910" s="10">
        <f t="shared" si="42"/>
        <v>59.75</v>
      </c>
      <c r="N910" t="str">
        <f t="shared" si="43"/>
        <v>Robusta</v>
      </c>
      <c r="O910" t="str">
        <f t="shared" si="44"/>
        <v>Light</v>
      </c>
      <c r="P910" t="str">
        <f>_xlfn.XLOOKUP(Order[[#This Row],[Customer ID]],customers!$A$1:$A$1001,customers!$I$1:$I$1001,,0)</f>
        <v>No</v>
      </c>
    </row>
    <row r="911" spans="1:16" x14ac:dyDescent="0.35">
      <c r="A911" s="2" t="s">
        <v>5632</v>
      </c>
      <c r="B911" s="4">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10">
        <f>INDEX(products!$A$1:$G$49,MATCH(orders!$D911,products!$A$1:$A$49,0),MATCH(orders!L$1,products!$A$1:$G$1,0))</f>
        <v>3.5849999999999995</v>
      </c>
      <c r="M911" s="10">
        <f t="shared" si="42"/>
        <v>10.754999999999999</v>
      </c>
      <c r="N911" t="str">
        <f t="shared" si="43"/>
        <v>Robusta</v>
      </c>
      <c r="O911" t="str">
        <f t="shared" si="44"/>
        <v>Light</v>
      </c>
      <c r="P911" t="str">
        <f>_xlfn.XLOOKUP(Order[[#This Row],[Customer ID]],customers!$A$1:$A$1001,customers!$I$1:$I$1001,,0)</f>
        <v>No</v>
      </c>
    </row>
    <row r="912" spans="1:16" x14ac:dyDescent="0.35">
      <c r="A912" s="2" t="s">
        <v>5637</v>
      </c>
      <c r="B912" s="4">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10">
        <f>INDEX(products!$A$1:$G$49,MATCH(orders!$D912,products!$A$1:$A$49,0),MATCH(orders!L$1,products!$A$1:$G$1,0))</f>
        <v>22.884999999999998</v>
      </c>
      <c r="M912" s="10">
        <f t="shared" si="42"/>
        <v>91.539999999999992</v>
      </c>
      <c r="N912" t="str">
        <f t="shared" si="43"/>
        <v>Arabica</v>
      </c>
      <c r="O912" t="str">
        <f t="shared" si="44"/>
        <v>Dark</v>
      </c>
      <c r="P912" t="str">
        <f>_xlfn.XLOOKUP(Order[[#This Row],[Customer ID]],customers!$A$1:$A$1001,customers!$I$1:$I$1001,,0)</f>
        <v>No</v>
      </c>
    </row>
    <row r="913" spans="1:16" x14ac:dyDescent="0.35">
      <c r="A913" s="2" t="s">
        <v>5643</v>
      </c>
      <c r="B913" s="4">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10">
        <f>INDEX(products!$A$1:$G$49,MATCH(orders!$D913,products!$A$1:$A$49,0),MATCH(orders!L$1,products!$A$1:$G$1,0))</f>
        <v>11.25</v>
      </c>
      <c r="M913" s="10">
        <f t="shared" si="42"/>
        <v>45</v>
      </c>
      <c r="N913" t="str">
        <f t="shared" si="43"/>
        <v>Arabica</v>
      </c>
      <c r="O913" t="str">
        <f t="shared" si="44"/>
        <v>Medium</v>
      </c>
      <c r="P913" t="str">
        <f>_xlfn.XLOOKUP(Order[[#This Row],[Customer ID]],customers!$A$1:$A$1001,customers!$I$1:$I$1001,,0)</f>
        <v>Yes</v>
      </c>
    </row>
    <row r="914" spans="1:16" x14ac:dyDescent="0.35">
      <c r="A914" s="2" t="s">
        <v>5649</v>
      </c>
      <c r="B914" s="4">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10">
        <f>INDEX(products!$A$1:$G$49,MATCH(orders!$D914,products!$A$1:$A$49,0),MATCH(orders!L$1,products!$A$1:$G$1,0))</f>
        <v>22.884999999999998</v>
      </c>
      <c r="M914" s="10">
        <f t="shared" si="42"/>
        <v>137.31</v>
      </c>
      <c r="N914" t="str">
        <f t="shared" si="43"/>
        <v>Robusta</v>
      </c>
      <c r="O914" t="str">
        <f t="shared" si="44"/>
        <v>Medium</v>
      </c>
      <c r="P914" t="str">
        <f>_xlfn.XLOOKUP(Order[[#This Row],[Customer ID]],customers!$A$1:$A$1001,customers!$I$1:$I$1001,,0)</f>
        <v>Yes</v>
      </c>
    </row>
    <row r="915" spans="1:16" x14ac:dyDescent="0.35">
      <c r="A915" s="2" t="s">
        <v>5654</v>
      </c>
      <c r="B915" s="4">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10">
        <f>INDEX(products!$A$1:$G$49,MATCH(orders!$D915,products!$A$1:$A$49,0),MATCH(orders!L$1,products!$A$1:$G$1,0))</f>
        <v>6.75</v>
      </c>
      <c r="M915" s="10">
        <f t="shared" si="42"/>
        <v>6.75</v>
      </c>
      <c r="N915" t="str">
        <f t="shared" si="43"/>
        <v>Arabica</v>
      </c>
      <c r="O915" t="str">
        <f t="shared" si="44"/>
        <v>Medium</v>
      </c>
      <c r="P915" t="str">
        <f>_xlfn.XLOOKUP(Order[[#This Row],[Customer ID]],customers!$A$1:$A$1001,customers!$I$1:$I$1001,,0)</f>
        <v>No</v>
      </c>
    </row>
    <row r="916" spans="1:16" x14ac:dyDescent="0.35">
      <c r="A916" s="2" t="s">
        <v>5660</v>
      </c>
      <c r="B916" s="4">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10">
        <f>INDEX(products!$A$1:$G$49,MATCH(orders!$D916,products!$A$1:$A$49,0),MATCH(orders!L$1,products!$A$1:$G$1,0))</f>
        <v>11.25</v>
      </c>
      <c r="M916" s="10">
        <f t="shared" si="42"/>
        <v>45</v>
      </c>
      <c r="N916" t="str">
        <f t="shared" si="43"/>
        <v>Arabica</v>
      </c>
      <c r="O916" t="str">
        <f t="shared" si="44"/>
        <v>Medium</v>
      </c>
      <c r="P916" t="str">
        <f>_xlfn.XLOOKUP(Order[[#This Row],[Customer ID]],customers!$A$1:$A$1001,customers!$I$1:$I$1001,,0)</f>
        <v>No</v>
      </c>
    </row>
    <row r="917" spans="1:16" x14ac:dyDescent="0.35">
      <c r="A917" s="2" t="s">
        <v>5666</v>
      </c>
      <c r="B917" s="4">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10">
        <f>INDEX(products!$A$1:$G$49,MATCH(orders!$D917,products!$A$1:$A$49,0),MATCH(orders!L$1,products!$A$1:$G$1,0))</f>
        <v>27.945</v>
      </c>
      <c r="M917" s="10">
        <f t="shared" si="42"/>
        <v>83.835000000000008</v>
      </c>
      <c r="N917" t="str">
        <f t="shared" si="43"/>
        <v>Excelsa</v>
      </c>
      <c r="O917" t="str">
        <f t="shared" si="44"/>
        <v>Dark</v>
      </c>
      <c r="P917" t="str">
        <f>_xlfn.XLOOKUP(Order[[#This Row],[Customer ID]],customers!$A$1:$A$1001,customers!$I$1:$I$1001,,0)</f>
        <v>Yes</v>
      </c>
    </row>
    <row r="918" spans="1:16" x14ac:dyDescent="0.35">
      <c r="A918" s="2" t="s">
        <v>5672</v>
      </c>
      <c r="B918" s="4">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10">
        <f>INDEX(products!$A$1:$G$49,MATCH(orders!$D918,products!$A$1:$A$49,0),MATCH(orders!L$1,products!$A$1:$G$1,0))</f>
        <v>3.645</v>
      </c>
      <c r="M918" s="10">
        <f t="shared" si="42"/>
        <v>3.645</v>
      </c>
      <c r="N918" t="str">
        <f t="shared" si="43"/>
        <v>Excelsa</v>
      </c>
      <c r="O918" t="str">
        <f t="shared" si="44"/>
        <v>Dark</v>
      </c>
      <c r="P918" t="str">
        <f>_xlfn.XLOOKUP(Order[[#This Row],[Customer ID]],customers!$A$1:$A$1001,customers!$I$1:$I$1001,,0)</f>
        <v>Yes</v>
      </c>
    </row>
    <row r="919" spans="1:16" x14ac:dyDescent="0.35">
      <c r="A919" s="2" t="s">
        <v>5676</v>
      </c>
      <c r="B919" s="4">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10">
        <f>INDEX(products!$A$1:$G$49,MATCH(orders!$D919,products!$A$1:$A$49,0),MATCH(orders!L$1,products!$A$1:$G$1,0))</f>
        <v>6.75</v>
      </c>
      <c r="M919" s="10">
        <f t="shared" si="42"/>
        <v>6.75</v>
      </c>
      <c r="N919" t="str">
        <f t="shared" si="43"/>
        <v>Arabica</v>
      </c>
      <c r="O919" t="str">
        <f t="shared" si="44"/>
        <v>Medium</v>
      </c>
      <c r="P919" t="str">
        <f>_xlfn.XLOOKUP(Order[[#This Row],[Customer ID]],customers!$A$1:$A$1001,customers!$I$1:$I$1001,,0)</f>
        <v>No</v>
      </c>
    </row>
    <row r="920" spans="1:16" x14ac:dyDescent="0.35">
      <c r="A920" s="2" t="s">
        <v>5676</v>
      </c>
      <c r="B920" s="4">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10">
        <f>INDEX(products!$A$1:$G$49,MATCH(orders!$D920,products!$A$1:$A$49,0),MATCH(orders!L$1,products!$A$1:$G$1,0))</f>
        <v>7.29</v>
      </c>
      <c r="M920" s="10">
        <f t="shared" si="42"/>
        <v>21.87</v>
      </c>
      <c r="N920" t="str">
        <f t="shared" si="43"/>
        <v>Excelsa</v>
      </c>
      <c r="O920" t="str">
        <f t="shared" si="44"/>
        <v>Dark</v>
      </c>
      <c r="P920" t="str">
        <f>_xlfn.XLOOKUP(Order[[#This Row],[Customer ID]],customers!$A$1:$A$1001,customers!$I$1:$I$1001,,0)</f>
        <v>No</v>
      </c>
    </row>
    <row r="921" spans="1:16" x14ac:dyDescent="0.35">
      <c r="A921" s="2" t="s">
        <v>5687</v>
      </c>
      <c r="B921" s="4">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10">
        <f>INDEX(products!$A$1:$G$49,MATCH(orders!$D921,products!$A$1:$A$49,0),MATCH(orders!L$1,products!$A$1:$G$1,0))</f>
        <v>2.6849999999999996</v>
      </c>
      <c r="M921" s="10">
        <f t="shared" si="42"/>
        <v>13.424999999999997</v>
      </c>
      <c r="N921" t="str">
        <f t="shared" si="43"/>
        <v>Robusta</v>
      </c>
      <c r="O921" t="str">
        <f t="shared" si="44"/>
        <v>Dark</v>
      </c>
      <c r="P921" t="str">
        <f>_xlfn.XLOOKUP(Order[[#This Row],[Customer ID]],customers!$A$1:$A$1001,customers!$I$1:$I$1001,,0)</f>
        <v>Yes</v>
      </c>
    </row>
    <row r="922" spans="1:16" x14ac:dyDescent="0.35">
      <c r="A922" s="2" t="s">
        <v>5693</v>
      </c>
      <c r="B922" s="4">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10">
        <f>INDEX(products!$A$1:$G$49,MATCH(orders!$D922,products!$A$1:$A$49,0),MATCH(orders!L$1,products!$A$1:$G$1,0))</f>
        <v>20.584999999999997</v>
      </c>
      <c r="M922" s="10">
        <f t="shared" si="42"/>
        <v>123.50999999999999</v>
      </c>
      <c r="N922" t="str">
        <f t="shared" si="43"/>
        <v>Robusta</v>
      </c>
      <c r="O922" t="str">
        <f t="shared" si="44"/>
        <v>Dark</v>
      </c>
      <c r="P922" t="str">
        <f>_xlfn.XLOOKUP(Order[[#This Row],[Customer ID]],customers!$A$1:$A$1001,customers!$I$1:$I$1001,,0)</f>
        <v>No</v>
      </c>
    </row>
    <row r="923" spans="1:16" x14ac:dyDescent="0.35">
      <c r="A923" s="2" t="s">
        <v>5699</v>
      </c>
      <c r="B923" s="4">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10">
        <f>INDEX(products!$A$1:$G$49,MATCH(orders!$D923,products!$A$1:$A$49,0),MATCH(orders!L$1,products!$A$1:$G$1,0))</f>
        <v>3.8849999999999998</v>
      </c>
      <c r="M923" s="10">
        <f t="shared" si="42"/>
        <v>7.77</v>
      </c>
      <c r="N923" t="str">
        <f t="shared" si="43"/>
        <v>Liberica</v>
      </c>
      <c r="O923" t="str">
        <f t="shared" si="44"/>
        <v>Dark</v>
      </c>
      <c r="P923" t="str">
        <f>_xlfn.XLOOKUP(Order[[#This Row],[Customer ID]],customers!$A$1:$A$1001,customers!$I$1:$I$1001,,0)</f>
        <v>No</v>
      </c>
    </row>
    <row r="924" spans="1:16" x14ac:dyDescent="0.35">
      <c r="A924" s="2" t="s">
        <v>5705</v>
      </c>
      <c r="B924" s="4">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10">
        <f>INDEX(products!$A$1:$G$49,MATCH(orders!$D924,products!$A$1:$A$49,0),MATCH(orders!L$1,products!$A$1:$G$1,0))</f>
        <v>11.25</v>
      </c>
      <c r="M924" s="10">
        <f t="shared" si="42"/>
        <v>67.5</v>
      </c>
      <c r="N924" t="str">
        <f t="shared" si="43"/>
        <v>Arabica</v>
      </c>
      <c r="O924" t="str">
        <f t="shared" si="44"/>
        <v>Medium</v>
      </c>
      <c r="P924" t="str">
        <f>_xlfn.XLOOKUP(Order[[#This Row],[Customer ID]],customers!$A$1:$A$1001,customers!$I$1:$I$1001,,0)</f>
        <v>Yes</v>
      </c>
    </row>
    <row r="925" spans="1:16" x14ac:dyDescent="0.35">
      <c r="A925" s="2" t="s">
        <v>5709</v>
      </c>
      <c r="B925" s="4">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10">
        <f>INDEX(products!$A$1:$G$49,MATCH(orders!$D925,products!$A$1:$A$49,0),MATCH(orders!L$1,products!$A$1:$G$1,0))</f>
        <v>27.945</v>
      </c>
      <c r="M925" s="10">
        <f t="shared" si="42"/>
        <v>27.945</v>
      </c>
      <c r="N925" t="str">
        <f t="shared" si="43"/>
        <v>Excelsa</v>
      </c>
      <c r="O925" t="str">
        <f t="shared" si="44"/>
        <v>Dark</v>
      </c>
      <c r="P925" t="str">
        <f>_xlfn.XLOOKUP(Order[[#This Row],[Customer ID]],customers!$A$1:$A$1001,customers!$I$1:$I$1001,,0)</f>
        <v>No</v>
      </c>
    </row>
    <row r="926" spans="1:16" x14ac:dyDescent="0.35">
      <c r="A926" s="2" t="s">
        <v>5715</v>
      </c>
      <c r="B926" s="4">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10">
        <f>INDEX(products!$A$1:$G$49,MATCH(orders!$D926,products!$A$1:$A$49,0),MATCH(orders!L$1,products!$A$1:$G$1,0))</f>
        <v>29.784999999999997</v>
      </c>
      <c r="M926" s="10">
        <f t="shared" si="42"/>
        <v>89.35499999999999</v>
      </c>
      <c r="N926" t="str">
        <f t="shared" si="43"/>
        <v>Arabica</v>
      </c>
      <c r="O926" t="str">
        <f t="shared" si="44"/>
        <v>Light</v>
      </c>
      <c r="P926" t="str">
        <f>_xlfn.XLOOKUP(Order[[#This Row],[Customer ID]],customers!$A$1:$A$1001,customers!$I$1:$I$1001,,0)</f>
        <v>No</v>
      </c>
    </row>
    <row r="927" spans="1:16" x14ac:dyDescent="0.35">
      <c r="A927" s="2" t="s">
        <v>5720</v>
      </c>
      <c r="B927" s="4">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10">
        <f>INDEX(products!$A$1:$G$49,MATCH(orders!$D927,products!$A$1:$A$49,0),MATCH(orders!L$1,products!$A$1:$G$1,0))</f>
        <v>6.75</v>
      </c>
      <c r="M927" s="10">
        <f t="shared" si="42"/>
        <v>20.25</v>
      </c>
      <c r="N927" t="str">
        <f t="shared" si="43"/>
        <v>Arabica</v>
      </c>
      <c r="O927" t="str">
        <f t="shared" si="44"/>
        <v>Medium</v>
      </c>
      <c r="P927" t="str">
        <f>_xlfn.XLOOKUP(Order[[#This Row],[Customer ID]],customers!$A$1:$A$1001,customers!$I$1:$I$1001,,0)</f>
        <v>No</v>
      </c>
    </row>
    <row r="928" spans="1:16" x14ac:dyDescent="0.35">
      <c r="A928" s="2" t="s">
        <v>5725</v>
      </c>
      <c r="B928" s="4">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10">
        <f>INDEX(products!$A$1:$G$49,MATCH(orders!$D928,products!$A$1:$A$49,0),MATCH(orders!L$1,products!$A$1:$G$1,0))</f>
        <v>6.75</v>
      </c>
      <c r="M928" s="10">
        <f t="shared" si="42"/>
        <v>33.75</v>
      </c>
      <c r="N928" t="str">
        <f t="shared" si="43"/>
        <v>Arabica</v>
      </c>
      <c r="O928" t="str">
        <f t="shared" si="44"/>
        <v>Medium</v>
      </c>
      <c r="P928" t="str">
        <f>_xlfn.XLOOKUP(Order[[#This Row],[Customer ID]],customers!$A$1:$A$1001,customers!$I$1:$I$1001,,0)</f>
        <v>Yes</v>
      </c>
    </row>
    <row r="929" spans="1:16" x14ac:dyDescent="0.35">
      <c r="A929" s="2" t="s">
        <v>5731</v>
      </c>
      <c r="B929" s="4">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10">
        <f>INDEX(products!$A$1:$G$49,MATCH(orders!$D929,products!$A$1:$A$49,0),MATCH(orders!L$1,products!$A$1:$G$1,0))</f>
        <v>27.945</v>
      </c>
      <c r="M929" s="10">
        <f t="shared" si="42"/>
        <v>111.78</v>
      </c>
      <c r="N929" t="str">
        <f t="shared" si="43"/>
        <v>Excelsa</v>
      </c>
      <c r="O929" t="str">
        <f t="shared" si="44"/>
        <v>Dark</v>
      </c>
      <c r="P929" t="str">
        <f>_xlfn.XLOOKUP(Order[[#This Row],[Customer ID]],customers!$A$1:$A$1001,customers!$I$1:$I$1001,,0)</f>
        <v>No</v>
      </c>
    </row>
    <row r="930" spans="1:16" x14ac:dyDescent="0.35">
      <c r="A930" s="2" t="s">
        <v>5737</v>
      </c>
      <c r="B930" s="4">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10">
        <f>INDEX(products!$A$1:$G$49,MATCH(orders!$D930,products!$A$1:$A$49,0),MATCH(orders!L$1,products!$A$1:$G$1,0))</f>
        <v>31.624999999999996</v>
      </c>
      <c r="M930" s="10">
        <f t="shared" si="42"/>
        <v>63.249999999999993</v>
      </c>
      <c r="N930" t="str">
        <f t="shared" si="43"/>
        <v>Excelsa</v>
      </c>
      <c r="O930" t="str">
        <f t="shared" si="44"/>
        <v>Medium</v>
      </c>
      <c r="P930" t="str">
        <f>_xlfn.XLOOKUP(Order[[#This Row],[Customer ID]],customers!$A$1:$A$1001,customers!$I$1:$I$1001,,0)</f>
        <v>Yes</v>
      </c>
    </row>
    <row r="931" spans="1:16" x14ac:dyDescent="0.35">
      <c r="A931" s="2" t="s">
        <v>5742</v>
      </c>
      <c r="B931" s="4">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10">
        <f>INDEX(products!$A$1:$G$49,MATCH(orders!$D931,products!$A$1:$A$49,0),MATCH(orders!L$1,products!$A$1:$G$1,0))</f>
        <v>4.4550000000000001</v>
      </c>
      <c r="M931" s="10">
        <f t="shared" si="42"/>
        <v>8.91</v>
      </c>
      <c r="N931" t="str">
        <f t="shared" si="43"/>
        <v>Excelsa</v>
      </c>
      <c r="O931" t="str">
        <f t="shared" si="44"/>
        <v>Light</v>
      </c>
      <c r="P931" t="str">
        <f>_xlfn.XLOOKUP(Order[[#This Row],[Customer ID]],customers!$A$1:$A$1001,customers!$I$1:$I$1001,,0)</f>
        <v>Yes</v>
      </c>
    </row>
    <row r="932" spans="1:16" x14ac:dyDescent="0.35">
      <c r="A932" s="2" t="s">
        <v>5748</v>
      </c>
      <c r="B932" s="4">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10">
        <f>INDEX(products!$A$1:$G$49,MATCH(orders!$D932,products!$A$1:$A$49,0),MATCH(orders!L$1,products!$A$1:$G$1,0))</f>
        <v>12.15</v>
      </c>
      <c r="M932" s="10">
        <f t="shared" si="42"/>
        <v>12.15</v>
      </c>
      <c r="N932" t="str">
        <f t="shared" si="43"/>
        <v>Excelsa</v>
      </c>
      <c r="O932" t="str">
        <f t="shared" si="44"/>
        <v>Dark</v>
      </c>
      <c r="P932" t="str">
        <f>_xlfn.XLOOKUP(Order[[#This Row],[Customer ID]],customers!$A$1:$A$1001,customers!$I$1:$I$1001,,0)</f>
        <v>Yes</v>
      </c>
    </row>
    <row r="933" spans="1:16" x14ac:dyDescent="0.35">
      <c r="A933" s="2" t="s">
        <v>5753</v>
      </c>
      <c r="B933" s="4">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10">
        <f>INDEX(products!$A$1:$G$49,MATCH(orders!$D933,products!$A$1:$A$49,0),MATCH(orders!L$1,products!$A$1:$G$1,0))</f>
        <v>5.97</v>
      </c>
      <c r="M933" s="10">
        <f t="shared" si="42"/>
        <v>23.88</v>
      </c>
      <c r="N933" t="str">
        <f t="shared" si="43"/>
        <v>Arabica</v>
      </c>
      <c r="O933" t="str">
        <f t="shared" si="44"/>
        <v>Dark</v>
      </c>
      <c r="P933" t="str">
        <f>_xlfn.XLOOKUP(Order[[#This Row],[Customer ID]],customers!$A$1:$A$1001,customers!$I$1:$I$1001,,0)</f>
        <v>Yes</v>
      </c>
    </row>
    <row r="934" spans="1:16" x14ac:dyDescent="0.35">
      <c r="A934" s="2" t="s">
        <v>5757</v>
      </c>
      <c r="B934" s="4">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10">
        <f>INDEX(products!$A$1:$G$49,MATCH(orders!$D934,products!$A$1:$A$49,0),MATCH(orders!L$1,products!$A$1:$G$1,0))</f>
        <v>13.75</v>
      </c>
      <c r="M934" s="10">
        <f t="shared" si="42"/>
        <v>55</v>
      </c>
      <c r="N934" t="str">
        <f t="shared" si="43"/>
        <v>Excelsa</v>
      </c>
      <c r="O934" t="str">
        <f t="shared" si="44"/>
        <v>Medium</v>
      </c>
      <c r="P934" t="str">
        <f>_xlfn.XLOOKUP(Order[[#This Row],[Customer ID]],customers!$A$1:$A$1001,customers!$I$1:$I$1001,,0)</f>
        <v>No</v>
      </c>
    </row>
    <row r="935" spans="1:16" x14ac:dyDescent="0.35">
      <c r="A935" s="2" t="s">
        <v>5763</v>
      </c>
      <c r="B935" s="4">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10">
        <f>INDEX(products!$A$1:$G$49,MATCH(orders!$D935,products!$A$1:$A$49,0),MATCH(orders!L$1,products!$A$1:$G$1,0))</f>
        <v>8.9499999999999993</v>
      </c>
      <c r="M935" s="10">
        <f t="shared" si="42"/>
        <v>26.849999999999998</v>
      </c>
      <c r="N935" t="str">
        <f t="shared" si="43"/>
        <v>Robusta</v>
      </c>
      <c r="O935" t="str">
        <f t="shared" si="44"/>
        <v>Dark</v>
      </c>
      <c r="P935" t="str">
        <f>_xlfn.XLOOKUP(Order[[#This Row],[Customer ID]],customers!$A$1:$A$1001,customers!$I$1:$I$1001,,0)</f>
        <v>Yes</v>
      </c>
    </row>
    <row r="936" spans="1:16" x14ac:dyDescent="0.35">
      <c r="A936" s="2" t="s">
        <v>5768</v>
      </c>
      <c r="B936" s="4">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10">
        <f>INDEX(products!$A$1:$G$49,MATCH(orders!$D936,products!$A$1:$A$49,0),MATCH(orders!L$1,products!$A$1:$G$1,0))</f>
        <v>22.884999999999998</v>
      </c>
      <c r="M936" s="10">
        <f t="shared" si="42"/>
        <v>114.42499999999998</v>
      </c>
      <c r="N936" t="str">
        <f t="shared" si="43"/>
        <v>Robusta</v>
      </c>
      <c r="O936" t="str">
        <f t="shared" si="44"/>
        <v>Medium</v>
      </c>
      <c r="P936" t="str">
        <f>_xlfn.XLOOKUP(Order[[#This Row],[Customer ID]],customers!$A$1:$A$1001,customers!$I$1:$I$1001,,0)</f>
        <v>No</v>
      </c>
    </row>
    <row r="937" spans="1:16" x14ac:dyDescent="0.35">
      <c r="A937" s="2" t="s">
        <v>5774</v>
      </c>
      <c r="B937" s="4">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10">
        <f>INDEX(products!$A$1:$G$49,MATCH(orders!$D937,products!$A$1:$A$49,0),MATCH(orders!L$1,products!$A$1:$G$1,0))</f>
        <v>25.874999999999996</v>
      </c>
      <c r="M937" s="10">
        <f t="shared" si="42"/>
        <v>155.24999999999997</v>
      </c>
      <c r="N937" t="str">
        <f t="shared" si="43"/>
        <v>Arabica</v>
      </c>
      <c r="O937" t="str">
        <f t="shared" si="44"/>
        <v>Medium</v>
      </c>
      <c r="P937" t="str">
        <f>_xlfn.XLOOKUP(Order[[#This Row],[Customer ID]],customers!$A$1:$A$1001,customers!$I$1:$I$1001,,0)</f>
        <v>Yes</v>
      </c>
    </row>
    <row r="938" spans="1:16" x14ac:dyDescent="0.35">
      <c r="A938" s="2" t="s">
        <v>5780</v>
      </c>
      <c r="B938" s="4">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10">
        <f>INDEX(products!$A$1:$G$49,MATCH(orders!$D938,products!$A$1:$A$49,0),MATCH(orders!L$1,products!$A$1:$G$1,0))</f>
        <v>7.77</v>
      </c>
      <c r="M938" s="10">
        <f t="shared" si="42"/>
        <v>23.31</v>
      </c>
      <c r="N938" t="str">
        <f t="shared" si="43"/>
        <v>Liberica</v>
      </c>
      <c r="O938" t="str">
        <f t="shared" si="44"/>
        <v>Dark</v>
      </c>
      <c r="P938" t="str">
        <f>_xlfn.XLOOKUP(Order[[#This Row],[Customer ID]],customers!$A$1:$A$1001,customers!$I$1:$I$1001,,0)</f>
        <v>Yes</v>
      </c>
    </row>
    <row r="939" spans="1:16" x14ac:dyDescent="0.35">
      <c r="A939" s="2" t="s">
        <v>5780</v>
      </c>
      <c r="B939" s="4">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10">
        <f>INDEX(products!$A$1:$G$49,MATCH(orders!$D939,products!$A$1:$A$49,0),MATCH(orders!L$1,products!$A$1:$G$1,0))</f>
        <v>22.884999999999998</v>
      </c>
      <c r="M939" s="10">
        <f t="shared" si="42"/>
        <v>91.539999999999992</v>
      </c>
      <c r="N939" t="str">
        <f t="shared" si="43"/>
        <v>Robusta</v>
      </c>
      <c r="O939" t="str">
        <f t="shared" si="44"/>
        <v>Medium</v>
      </c>
      <c r="P939" t="str">
        <f>_xlfn.XLOOKUP(Order[[#This Row],[Customer ID]],customers!$A$1:$A$1001,customers!$I$1:$I$1001,,0)</f>
        <v>Yes</v>
      </c>
    </row>
    <row r="940" spans="1:16" x14ac:dyDescent="0.35">
      <c r="A940" s="2" t="s">
        <v>5791</v>
      </c>
      <c r="B940" s="4">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10">
        <f>INDEX(products!$A$1:$G$49,MATCH(orders!$D940,products!$A$1:$A$49,0),MATCH(orders!L$1,products!$A$1:$G$1,0))</f>
        <v>14.85</v>
      </c>
      <c r="M940" s="10">
        <f t="shared" si="42"/>
        <v>74.25</v>
      </c>
      <c r="N940" t="str">
        <f t="shared" si="43"/>
        <v>Excelsa</v>
      </c>
      <c r="O940" t="str">
        <f t="shared" si="44"/>
        <v>Light</v>
      </c>
      <c r="P940" t="str">
        <f>_xlfn.XLOOKUP(Order[[#This Row],[Customer ID]],customers!$A$1:$A$1001,customers!$I$1:$I$1001,,0)</f>
        <v>Yes</v>
      </c>
    </row>
    <row r="941" spans="1:16" x14ac:dyDescent="0.35">
      <c r="A941" s="2" t="s">
        <v>5797</v>
      </c>
      <c r="B941" s="4">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10">
        <f>INDEX(products!$A$1:$G$49,MATCH(orders!$D941,products!$A$1:$A$49,0),MATCH(orders!L$1,products!$A$1:$G$1,0))</f>
        <v>4.7549999999999999</v>
      </c>
      <c r="M941" s="10">
        <f t="shared" si="42"/>
        <v>28.53</v>
      </c>
      <c r="N941" t="str">
        <f t="shared" si="43"/>
        <v>Liberica</v>
      </c>
      <c r="O941" t="str">
        <f t="shared" si="44"/>
        <v>Light</v>
      </c>
      <c r="P941" t="str">
        <f>_xlfn.XLOOKUP(Order[[#This Row],[Customer ID]],customers!$A$1:$A$1001,customers!$I$1:$I$1001,,0)</f>
        <v>No</v>
      </c>
    </row>
    <row r="942" spans="1:16" x14ac:dyDescent="0.35">
      <c r="A942" s="2" t="s">
        <v>5803</v>
      </c>
      <c r="B942" s="4">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10">
        <f>INDEX(products!$A$1:$G$49,MATCH(orders!$D942,products!$A$1:$A$49,0),MATCH(orders!L$1,products!$A$1:$G$1,0))</f>
        <v>7.169999999999999</v>
      </c>
      <c r="M942" s="10">
        <f t="shared" si="42"/>
        <v>14.339999999999998</v>
      </c>
      <c r="N942" t="str">
        <f t="shared" si="43"/>
        <v>Robusta</v>
      </c>
      <c r="O942" t="str">
        <f t="shared" si="44"/>
        <v>Light</v>
      </c>
      <c r="P942" t="str">
        <f>_xlfn.XLOOKUP(Order[[#This Row],[Customer ID]],customers!$A$1:$A$1001,customers!$I$1:$I$1001,,0)</f>
        <v>Yes</v>
      </c>
    </row>
    <row r="943" spans="1:16" x14ac:dyDescent="0.35">
      <c r="A943" s="2" t="s">
        <v>5809</v>
      </c>
      <c r="B943" s="4">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10">
        <f>INDEX(products!$A$1:$G$49,MATCH(orders!$D943,products!$A$1:$A$49,0),MATCH(orders!L$1,products!$A$1:$G$1,0))</f>
        <v>7.77</v>
      </c>
      <c r="M943" s="10">
        <f t="shared" si="42"/>
        <v>15.54</v>
      </c>
      <c r="N943" t="str">
        <f t="shared" si="43"/>
        <v>Arabica</v>
      </c>
      <c r="O943" t="str">
        <f t="shared" si="44"/>
        <v>Light</v>
      </c>
      <c r="P943" t="str">
        <f>_xlfn.XLOOKUP(Order[[#This Row],[Customer ID]],customers!$A$1:$A$1001,customers!$I$1:$I$1001,,0)</f>
        <v>Yes</v>
      </c>
    </row>
    <row r="944" spans="1:16" x14ac:dyDescent="0.35">
      <c r="A944" s="2" t="s">
        <v>5816</v>
      </c>
      <c r="B944" s="4">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10">
        <f>INDEX(products!$A$1:$G$49,MATCH(orders!$D944,products!$A$1:$A$49,0),MATCH(orders!L$1,products!$A$1:$G$1,0))</f>
        <v>11.95</v>
      </c>
      <c r="M944" s="10">
        <f t="shared" si="42"/>
        <v>35.849999999999994</v>
      </c>
      <c r="N944" t="str">
        <f t="shared" si="43"/>
        <v>Robusta</v>
      </c>
      <c r="O944" t="str">
        <f t="shared" si="44"/>
        <v>Light</v>
      </c>
      <c r="P944" t="str">
        <f>_xlfn.XLOOKUP(Order[[#This Row],[Customer ID]],customers!$A$1:$A$1001,customers!$I$1:$I$1001,,0)</f>
        <v>No</v>
      </c>
    </row>
    <row r="945" spans="1:16" x14ac:dyDescent="0.35">
      <c r="A945" s="2" t="s">
        <v>5822</v>
      </c>
      <c r="B945" s="4">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10">
        <f>INDEX(products!$A$1:$G$49,MATCH(orders!$D945,products!$A$1:$A$49,0),MATCH(orders!L$1,products!$A$1:$G$1,0))</f>
        <v>7.77</v>
      </c>
      <c r="M945" s="10">
        <f t="shared" si="42"/>
        <v>46.62</v>
      </c>
      <c r="N945" t="str">
        <f t="shared" si="43"/>
        <v>Arabica</v>
      </c>
      <c r="O945" t="str">
        <f t="shared" si="44"/>
        <v>Light</v>
      </c>
      <c r="P945" t="str">
        <f>_xlfn.XLOOKUP(Order[[#This Row],[Customer ID]],customers!$A$1:$A$1001,customers!$I$1:$I$1001,,0)</f>
        <v>No</v>
      </c>
    </row>
    <row r="946" spans="1:16" x14ac:dyDescent="0.35">
      <c r="A946" s="2" t="s">
        <v>5828</v>
      </c>
      <c r="B946" s="4">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10">
        <f>INDEX(products!$A$1:$G$49,MATCH(orders!$D946,products!$A$1:$A$49,0),MATCH(orders!L$1,products!$A$1:$G$1,0))</f>
        <v>7.169999999999999</v>
      </c>
      <c r="M946" s="10">
        <f t="shared" si="42"/>
        <v>35.849999999999994</v>
      </c>
      <c r="N946" t="str">
        <f t="shared" si="43"/>
        <v>Robusta</v>
      </c>
      <c r="O946" t="str">
        <f t="shared" si="44"/>
        <v>Light</v>
      </c>
      <c r="P946" t="str">
        <f>_xlfn.XLOOKUP(Order[[#This Row],[Customer ID]],customers!$A$1:$A$1001,customers!$I$1:$I$1001,,0)</f>
        <v>No</v>
      </c>
    </row>
    <row r="947" spans="1:16" x14ac:dyDescent="0.35">
      <c r="A947" s="2" t="s">
        <v>5834</v>
      </c>
      <c r="B947" s="4">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10">
        <f>INDEX(products!$A$1:$G$49,MATCH(orders!$D947,products!$A$1:$A$49,0),MATCH(orders!L$1,products!$A$1:$G$1,0))</f>
        <v>29.784999999999997</v>
      </c>
      <c r="M947" s="10">
        <f t="shared" si="42"/>
        <v>119.13999999999999</v>
      </c>
      <c r="N947" t="str">
        <f t="shared" si="43"/>
        <v>Liberica</v>
      </c>
      <c r="O947" t="str">
        <f t="shared" si="44"/>
        <v>Dark</v>
      </c>
      <c r="P947" t="str">
        <f>_xlfn.XLOOKUP(Order[[#This Row],[Customer ID]],customers!$A$1:$A$1001,customers!$I$1:$I$1001,,0)</f>
        <v>No</v>
      </c>
    </row>
    <row r="948" spans="1:16" x14ac:dyDescent="0.35">
      <c r="A948" s="2" t="s">
        <v>5839</v>
      </c>
      <c r="B948" s="4">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10">
        <f>INDEX(products!$A$1:$G$49,MATCH(orders!$D948,products!$A$1:$A$49,0),MATCH(orders!L$1,products!$A$1:$G$1,0))</f>
        <v>7.77</v>
      </c>
      <c r="M948" s="10">
        <f t="shared" si="42"/>
        <v>23.31</v>
      </c>
      <c r="N948" t="str">
        <f t="shared" si="43"/>
        <v>Liberica</v>
      </c>
      <c r="O948" t="str">
        <f t="shared" si="44"/>
        <v>Dark</v>
      </c>
      <c r="P948" t="str">
        <f>_xlfn.XLOOKUP(Order[[#This Row],[Customer ID]],customers!$A$1:$A$1001,customers!$I$1:$I$1001,,0)</f>
        <v>No</v>
      </c>
    </row>
    <row r="949" spans="1:16" x14ac:dyDescent="0.35">
      <c r="A949" s="2" t="s">
        <v>5844</v>
      </c>
      <c r="B949" s="4">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10">
        <f>INDEX(products!$A$1:$G$49,MATCH(orders!$D949,products!$A$1:$A$49,0),MATCH(orders!L$1,products!$A$1:$G$1,0))</f>
        <v>11.25</v>
      </c>
      <c r="M949" s="10">
        <f t="shared" si="42"/>
        <v>11.25</v>
      </c>
      <c r="N949" t="str">
        <f t="shared" si="43"/>
        <v>Arabica</v>
      </c>
      <c r="O949" t="str">
        <f t="shared" si="44"/>
        <v>Medium</v>
      </c>
      <c r="P949" t="str">
        <f>_xlfn.XLOOKUP(Order[[#This Row],[Customer ID]],customers!$A$1:$A$1001,customers!$I$1:$I$1001,,0)</f>
        <v>No</v>
      </c>
    </row>
    <row r="950" spans="1:16" x14ac:dyDescent="0.35">
      <c r="A950" s="2" t="s">
        <v>5849</v>
      </c>
      <c r="B950" s="4">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10">
        <f>INDEX(products!$A$1:$G$49,MATCH(orders!$D950,products!$A$1:$A$49,0),MATCH(orders!L$1,products!$A$1:$G$1,0))</f>
        <v>27.945</v>
      </c>
      <c r="M950" s="10">
        <f t="shared" si="42"/>
        <v>83.835000000000008</v>
      </c>
      <c r="N950" t="str">
        <f t="shared" si="43"/>
        <v>Excelsa</v>
      </c>
      <c r="O950" t="str">
        <f t="shared" si="44"/>
        <v>Dark</v>
      </c>
      <c r="P950" t="str">
        <f>_xlfn.XLOOKUP(Order[[#This Row],[Customer ID]],customers!$A$1:$A$1001,customers!$I$1:$I$1001,,0)</f>
        <v>Yes</v>
      </c>
    </row>
    <row r="951" spans="1:16" x14ac:dyDescent="0.35">
      <c r="A951" s="2" t="s">
        <v>5855</v>
      </c>
      <c r="B951" s="4">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10">
        <f>INDEX(products!$A$1:$G$49,MATCH(orders!$D951,products!$A$1:$A$49,0),MATCH(orders!L$1,products!$A$1:$G$1,0))</f>
        <v>27.484999999999996</v>
      </c>
      <c r="M951" s="10">
        <f t="shared" si="42"/>
        <v>109.93999999999998</v>
      </c>
      <c r="N951" t="str">
        <f t="shared" si="43"/>
        <v>Robusta</v>
      </c>
      <c r="O951" t="str">
        <f t="shared" si="44"/>
        <v>Light</v>
      </c>
      <c r="P951" t="str">
        <f>_xlfn.XLOOKUP(Order[[#This Row],[Customer ID]],customers!$A$1:$A$1001,customers!$I$1:$I$1001,,0)</f>
        <v>No</v>
      </c>
    </row>
    <row r="952" spans="1:16" x14ac:dyDescent="0.35">
      <c r="A952" s="2" t="s">
        <v>5861</v>
      </c>
      <c r="B952" s="4">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10">
        <f>INDEX(products!$A$1:$G$49,MATCH(orders!$D952,products!$A$1:$A$49,0),MATCH(orders!L$1,products!$A$1:$G$1,0))</f>
        <v>3.5849999999999995</v>
      </c>
      <c r="M952" s="10">
        <f t="shared" si="42"/>
        <v>14.339999999999998</v>
      </c>
      <c r="N952" t="str">
        <f t="shared" si="43"/>
        <v>Robusta</v>
      </c>
      <c r="O952" t="str">
        <f t="shared" si="44"/>
        <v>Light</v>
      </c>
      <c r="P952" t="str">
        <f>_xlfn.XLOOKUP(Order[[#This Row],[Customer ID]],customers!$A$1:$A$1001,customers!$I$1:$I$1001,,0)</f>
        <v>Yes</v>
      </c>
    </row>
    <row r="953" spans="1:16" x14ac:dyDescent="0.35">
      <c r="A953" s="2" t="s">
        <v>5866</v>
      </c>
      <c r="B953" s="4">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10">
        <f>INDEX(products!$A$1:$G$49,MATCH(orders!$D953,products!$A$1:$A$49,0),MATCH(orders!L$1,products!$A$1:$G$1,0))</f>
        <v>3.5849999999999995</v>
      </c>
      <c r="M953" s="10">
        <f t="shared" si="42"/>
        <v>21.509999999999998</v>
      </c>
      <c r="N953" t="str">
        <f t="shared" si="43"/>
        <v>Robusta</v>
      </c>
      <c r="O953" t="str">
        <f t="shared" si="44"/>
        <v>Light</v>
      </c>
      <c r="P953" t="str">
        <f>_xlfn.XLOOKUP(Order[[#This Row],[Customer ID]],customers!$A$1:$A$1001,customers!$I$1:$I$1001,,0)</f>
        <v>No</v>
      </c>
    </row>
    <row r="954" spans="1:16" x14ac:dyDescent="0.35">
      <c r="A954" s="2" t="s">
        <v>5872</v>
      </c>
      <c r="B954" s="4">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10">
        <f>INDEX(products!$A$1:$G$49,MATCH(orders!$D954,products!$A$1:$A$49,0),MATCH(orders!L$1,products!$A$1:$G$1,0))</f>
        <v>11.25</v>
      </c>
      <c r="M954" s="10">
        <f t="shared" si="42"/>
        <v>22.5</v>
      </c>
      <c r="N954" t="str">
        <f t="shared" si="43"/>
        <v>Arabica</v>
      </c>
      <c r="O954" t="str">
        <f t="shared" si="44"/>
        <v>Medium</v>
      </c>
      <c r="P954" t="str">
        <f>_xlfn.XLOOKUP(Order[[#This Row],[Customer ID]],customers!$A$1:$A$1001,customers!$I$1:$I$1001,,0)</f>
        <v>Yes</v>
      </c>
    </row>
    <row r="955" spans="1:16" x14ac:dyDescent="0.35">
      <c r="A955" s="2" t="s">
        <v>5878</v>
      </c>
      <c r="B955" s="4">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10">
        <f>INDEX(products!$A$1:$G$49,MATCH(orders!$D955,products!$A$1:$A$49,0),MATCH(orders!L$1,products!$A$1:$G$1,0))</f>
        <v>3.8849999999999998</v>
      </c>
      <c r="M955" s="10">
        <f t="shared" si="42"/>
        <v>3.8849999999999998</v>
      </c>
      <c r="N955" t="str">
        <f t="shared" si="43"/>
        <v>Arabica</v>
      </c>
      <c r="O955" t="str">
        <f t="shared" si="44"/>
        <v>Light</v>
      </c>
      <c r="P955" t="str">
        <f>_xlfn.XLOOKUP(Order[[#This Row],[Customer ID]],customers!$A$1:$A$1001,customers!$I$1:$I$1001,,0)</f>
        <v>Yes</v>
      </c>
    </row>
    <row r="956" spans="1:16" x14ac:dyDescent="0.35">
      <c r="A956" s="2" t="s">
        <v>5884</v>
      </c>
      <c r="B956" s="4">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10">
        <f>INDEX(products!$A$1:$G$49,MATCH(orders!$D956,products!$A$1:$A$49,0),MATCH(orders!L$1,products!$A$1:$G$1,0))</f>
        <v>27.945</v>
      </c>
      <c r="M956" s="10">
        <f t="shared" si="42"/>
        <v>27.945</v>
      </c>
      <c r="N956" t="str">
        <f t="shared" si="43"/>
        <v>Excelsa</v>
      </c>
      <c r="O956" t="str">
        <f t="shared" si="44"/>
        <v>Dark</v>
      </c>
      <c r="P956" t="str">
        <f>_xlfn.XLOOKUP(Order[[#This Row],[Customer ID]],customers!$A$1:$A$1001,customers!$I$1:$I$1001,,0)</f>
        <v>Yes</v>
      </c>
    </row>
    <row r="957" spans="1:16" x14ac:dyDescent="0.35">
      <c r="A957" s="2" t="s">
        <v>5890</v>
      </c>
      <c r="B957" s="4">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10">
        <f>INDEX(products!$A$1:$G$49,MATCH(orders!$D957,products!$A$1:$A$49,0),MATCH(orders!L$1,products!$A$1:$G$1,0))</f>
        <v>34.154999999999994</v>
      </c>
      <c r="M957" s="10">
        <f t="shared" si="42"/>
        <v>170.77499999999998</v>
      </c>
      <c r="N957" t="str">
        <f t="shared" si="43"/>
        <v>Excelsa</v>
      </c>
      <c r="O957" t="str">
        <f t="shared" si="44"/>
        <v>Light</v>
      </c>
      <c r="P957" t="str">
        <f>_xlfn.XLOOKUP(Order[[#This Row],[Customer ID]],customers!$A$1:$A$1001,customers!$I$1:$I$1001,,0)</f>
        <v>Yes</v>
      </c>
    </row>
    <row r="958" spans="1:16" x14ac:dyDescent="0.35">
      <c r="A958" s="2" t="s">
        <v>5890</v>
      </c>
      <c r="B958" s="4">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10">
        <f>INDEX(products!$A$1:$G$49,MATCH(orders!$D958,products!$A$1:$A$49,0),MATCH(orders!L$1,products!$A$1:$G$1,0))</f>
        <v>27.484999999999996</v>
      </c>
      <c r="M958" s="10">
        <f t="shared" si="42"/>
        <v>54.969999999999992</v>
      </c>
      <c r="N958" t="str">
        <f t="shared" si="43"/>
        <v>Robusta</v>
      </c>
      <c r="O958" t="str">
        <f t="shared" si="44"/>
        <v>Light</v>
      </c>
      <c r="P958" t="str">
        <f>_xlfn.XLOOKUP(Order[[#This Row],[Customer ID]],customers!$A$1:$A$1001,customers!$I$1:$I$1001,,0)</f>
        <v>Yes</v>
      </c>
    </row>
    <row r="959" spans="1:16" x14ac:dyDescent="0.35">
      <c r="A959" s="2" t="s">
        <v>5890</v>
      </c>
      <c r="B959" s="4">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10">
        <f>INDEX(products!$A$1:$G$49,MATCH(orders!$D959,products!$A$1:$A$49,0),MATCH(orders!L$1,products!$A$1:$G$1,0))</f>
        <v>14.85</v>
      </c>
      <c r="M959" s="10">
        <f t="shared" si="42"/>
        <v>14.85</v>
      </c>
      <c r="N959" t="str">
        <f t="shared" si="43"/>
        <v>Excelsa</v>
      </c>
      <c r="O959" t="str">
        <f t="shared" si="44"/>
        <v>Light</v>
      </c>
      <c r="P959" t="str">
        <f>_xlfn.XLOOKUP(Order[[#This Row],[Customer ID]],customers!$A$1:$A$1001,customers!$I$1:$I$1001,,0)</f>
        <v>Yes</v>
      </c>
    </row>
    <row r="960" spans="1:16" x14ac:dyDescent="0.35">
      <c r="A960" s="2" t="s">
        <v>5890</v>
      </c>
      <c r="B960" s="4">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10">
        <f>INDEX(products!$A$1:$G$49,MATCH(orders!$D960,products!$A$1:$A$49,0),MATCH(orders!L$1,products!$A$1:$G$1,0))</f>
        <v>3.8849999999999998</v>
      </c>
      <c r="M960" s="10">
        <f t="shared" si="42"/>
        <v>7.77</v>
      </c>
      <c r="N960" t="str">
        <f t="shared" si="43"/>
        <v>Arabica</v>
      </c>
      <c r="O960" t="str">
        <f t="shared" si="44"/>
        <v>Light</v>
      </c>
      <c r="P960" t="str">
        <f>_xlfn.XLOOKUP(Order[[#This Row],[Customer ID]],customers!$A$1:$A$1001,customers!$I$1:$I$1001,,0)</f>
        <v>Yes</v>
      </c>
    </row>
    <row r="961" spans="1:16" x14ac:dyDescent="0.35">
      <c r="A961" s="2" t="s">
        <v>5910</v>
      </c>
      <c r="B961" s="4">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10">
        <f>INDEX(products!$A$1:$G$49,MATCH(orders!$D961,products!$A$1:$A$49,0),MATCH(orders!L$1,products!$A$1:$G$1,0))</f>
        <v>4.7549999999999999</v>
      </c>
      <c r="M961" s="10">
        <f t="shared" si="42"/>
        <v>23.774999999999999</v>
      </c>
      <c r="N961" t="str">
        <f t="shared" si="43"/>
        <v>Liberica</v>
      </c>
      <c r="O961" t="str">
        <f t="shared" si="44"/>
        <v>Light</v>
      </c>
      <c r="P961" t="str">
        <f>_xlfn.XLOOKUP(Order[[#This Row],[Customer ID]],customers!$A$1:$A$1001,customers!$I$1:$I$1001,,0)</f>
        <v>Yes</v>
      </c>
    </row>
    <row r="962" spans="1:16" x14ac:dyDescent="0.35">
      <c r="A962" s="2" t="s">
        <v>5915</v>
      </c>
      <c r="B962" s="4">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10">
        <f>INDEX(products!$A$1:$G$49,MATCH(orders!$D962,products!$A$1:$A$49,0),MATCH(orders!L$1,products!$A$1:$G$1,0))</f>
        <v>15.85</v>
      </c>
      <c r="M962" s="10">
        <f t="shared" si="42"/>
        <v>79.25</v>
      </c>
      <c r="N962" t="str">
        <f t="shared" si="43"/>
        <v>Liberica</v>
      </c>
      <c r="O962" t="str">
        <f t="shared" si="44"/>
        <v>Light</v>
      </c>
      <c r="P962" t="str">
        <f>_xlfn.XLOOKUP(Order[[#This Row],[Customer ID]],customers!$A$1:$A$1001,customers!$I$1:$I$1001,,0)</f>
        <v>Yes</v>
      </c>
    </row>
    <row r="963" spans="1:16" x14ac:dyDescent="0.35">
      <c r="A963" s="2" t="s">
        <v>5921</v>
      </c>
      <c r="B963" s="4">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10">
        <f>INDEX(products!$A$1:$G$49,MATCH(orders!$D963,products!$A$1:$A$49,0),MATCH(orders!L$1,products!$A$1:$G$1,0))</f>
        <v>22.884999999999998</v>
      </c>
      <c r="M963" s="10">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_xlfn.XLOOKUP(Order[[#This Row],[Customer ID]],customers!$A$1:$A$1001,customers!$I$1:$I$1001,,0)</f>
        <v>Yes</v>
      </c>
    </row>
    <row r="964" spans="1:16" x14ac:dyDescent="0.35">
      <c r="A964" s="2" t="s">
        <v>5926</v>
      </c>
      <c r="B964" s="4">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10">
        <f>INDEX(products!$A$1:$G$49,MATCH(orders!$D964,products!$A$1:$A$49,0),MATCH(orders!L$1,products!$A$1:$G$1,0))</f>
        <v>8.9499999999999993</v>
      </c>
      <c r="M964" s="10">
        <f t="shared" si="45"/>
        <v>8.9499999999999993</v>
      </c>
      <c r="N964" t="str">
        <f t="shared" si="46"/>
        <v>Robusta</v>
      </c>
      <c r="O964" t="str">
        <f t="shared" si="47"/>
        <v>Dark</v>
      </c>
      <c r="P964" t="str">
        <f>_xlfn.XLOOKUP(Order[[#This Row],[Customer ID]],customers!$A$1:$A$1001,customers!$I$1:$I$1001,,0)</f>
        <v>Yes</v>
      </c>
    </row>
    <row r="965" spans="1:16" x14ac:dyDescent="0.35">
      <c r="A965" s="2" t="s">
        <v>5932</v>
      </c>
      <c r="B965" s="4">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10">
        <f>INDEX(products!$A$1:$G$49,MATCH(orders!$D965,products!$A$1:$A$49,0),MATCH(orders!L$1,products!$A$1:$G$1,0))</f>
        <v>5.97</v>
      </c>
      <c r="M965" s="10">
        <f t="shared" si="45"/>
        <v>23.88</v>
      </c>
      <c r="N965" t="str">
        <f t="shared" si="46"/>
        <v>Robusta</v>
      </c>
      <c r="O965" t="str">
        <f t="shared" si="47"/>
        <v>Medium</v>
      </c>
      <c r="P965" t="str">
        <f>_xlfn.XLOOKUP(Order[[#This Row],[Customer ID]],customers!$A$1:$A$1001,customers!$I$1:$I$1001,,0)</f>
        <v>Yes</v>
      </c>
    </row>
    <row r="966" spans="1:16" x14ac:dyDescent="0.35">
      <c r="A966" s="2" t="s">
        <v>5938</v>
      </c>
      <c r="B966" s="4">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10">
        <f>INDEX(products!$A$1:$G$49,MATCH(orders!$D966,products!$A$1:$A$49,0),MATCH(orders!L$1,products!$A$1:$G$1,0))</f>
        <v>4.4550000000000001</v>
      </c>
      <c r="M966" s="10">
        <f t="shared" si="45"/>
        <v>22.274999999999999</v>
      </c>
      <c r="N966" t="str">
        <f t="shared" si="46"/>
        <v>Excelsa</v>
      </c>
      <c r="O966" t="str">
        <f t="shared" si="47"/>
        <v>Light</v>
      </c>
      <c r="P966" t="str">
        <f>_xlfn.XLOOKUP(Order[[#This Row],[Customer ID]],customers!$A$1:$A$1001,customers!$I$1:$I$1001,,0)</f>
        <v>No</v>
      </c>
    </row>
    <row r="967" spans="1:16" x14ac:dyDescent="0.35">
      <c r="A967" s="2" t="s">
        <v>5944</v>
      </c>
      <c r="B967" s="4">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10">
        <f>INDEX(products!$A$1:$G$49,MATCH(orders!$D967,products!$A$1:$A$49,0),MATCH(orders!L$1,products!$A$1:$G$1,0))</f>
        <v>9.9499999999999993</v>
      </c>
      <c r="M967" s="10">
        <f t="shared" si="45"/>
        <v>29.849999999999998</v>
      </c>
      <c r="N967" t="str">
        <f t="shared" si="46"/>
        <v>Robusta</v>
      </c>
      <c r="O967" t="str">
        <f t="shared" si="47"/>
        <v>Medium</v>
      </c>
      <c r="P967" t="str">
        <f>_xlfn.XLOOKUP(Order[[#This Row],[Customer ID]],customers!$A$1:$A$1001,customers!$I$1:$I$1001,,0)</f>
        <v>Yes</v>
      </c>
    </row>
    <row r="968" spans="1:16" x14ac:dyDescent="0.35">
      <c r="A968" s="2" t="s">
        <v>5949</v>
      </c>
      <c r="B968" s="4">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10">
        <f>INDEX(products!$A$1:$G$49,MATCH(orders!$D968,products!$A$1:$A$49,0),MATCH(orders!L$1,products!$A$1:$G$1,0))</f>
        <v>8.91</v>
      </c>
      <c r="M968" s="10">
        <f t="shared" si="45"/>
        <v>53.46</v>
      </c>
      <c r="N968" t="str">
        <f t="shared" si="46"/>
        <v>Excelsa</v>
      </c>
      <c r="O968" t="str">
        <f t="shared" si="47"/>
        <v>Light</v>
      </c>
      <c r="P968" t="str">
        <f>_xlfn.XLOOKUP(Order[[#This Row],[Customer ID]],customers!$A$1:$A$1001,customers!$I$1:$I$1001,,0)</f>
        <v>Yes</v>
      </c>
    </row>
    <row r="969" spans="1:16" x14ac:dyDescent="0.35">
      <c r="A969" s="2" t="s">
        <v>5955</v>
      </c>
      <c r="B969" s="4">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10">
        <f>INDEX(products!$A$1:$G$49,MATCH(orders!$D969,products!$A$1:$A$49,0),MATCH(orders!L$1,products!$A$1:$G$1,0))</f>
        <v>2.6849999999999996</v>
      </c>
      <c r="M969" s="10">
        <f t="shared" si="45"/>
        <v>2.6849999999999996</v>
      </c>
      <c r="N969" t="str">
        <f t="shared" si="46"/>
        <v>Robusta</v>
      </c>
      <c r="O969" t="str">
        <f t="shared" si="47"/>
        <v>Dark</v>
      </c>
      <c r="P969" t="str">
        <f>_xlfn.XLOOKUP(Order[[#This Row],[Customer ID]],customers!$A$1:$A$1001,customers!$I$1:$I$1001,,0)</f>
        <v>Yes</v>
      </c>
    </row>
    <row r="970" spans="1:16" x14ac:dyDescent="0.35">
      <c r="A970" s="2" t="s">
        <v>5961</v>
      </c>
      <c r="B970" s="4">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10">
        <f>INDEX(products!$A$1:$G$49,MATCH(orders!$D970,products!$A$1:$A$49,0),MATCH(orders!L$1,products!$A$1:$G$1,0))</f>
        <v>2.9849999999999999</v>
      </c>
      <c r="M970" s="10">
        <f t="shared" si="45"/>
        <v>5.97</v>
      </c>
      <c r="N970" t="str">
        <f t="shared" si="46"/>
        <v>Robusta</v>
      </c>
      <c r="O970" t="str">
        <f t="shared" si="47"/>
        <v>Medium</v>
      </c>
      <c r="P970" t="str">
        <f>_xlfn.XLOOKUP(Order[[#This Row],[Customer ID]],customers!$A$1:$A$1001,customers!$I$1:$I$1001,,0)</f>
        <v>No</v>
      </c>
    </row>
    <row r="971" spans="1:16" x14ac:dyDescent="0.35">
      <c r="A971" s="2" t="s">
        <v>5967</v>
      </c>
      <c r="B971" s="4">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10">
        <f>INDEX(products!$A$1:$G$49,MATCH(orders!$D971,products!$A$1:$A$49,0),MATCH(orders!L$1,products!$A$1:$G$1,0))</f>
        <v>12.95</v>
      </c>
      <c r="M971" s="10">
        <f t="shared" si="45"/>
        <v>12.95</v>
      </c>
      <c r="N971" t="str">
        <f t="shared" si="46"/>
        <v>Liberica</v>
      </c>
      <c r="O971" t="str">
        <f t="shared" si="47"/>
        <v>Dark</v>
      </c>
      <c r="P971" t="str">
        <f>_xlfn.XLOOKUP(Order[[#This Row],[Customer ID]],customers!$A$1:$A$1001,customers!$I$1:$I$1001,,0)</f>
        <v>Yes</v>
      </c>
    </row>
    <row r="972" spans="1:16" x14ac:dyDescent="0.35">
      <c r="A972" s="2" t="s">
        <v>5973</v>
      </c>
      <c r="B972" s="4">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10">
        <f>INDEX(products!$A$1:$G$49,MATCH(orders!$D972,products!$A$1:$A$49,0),MATCH(orders!L$1,products!$A$1:$G$1,0))</f>
        <v>8.25</v>
      </c>
      <c r="M972" s="10">
        <f t="shared" si="45"/>
        <v>8.25</v>
      </c>
      <c r="N972" t="str">
        <f t="shared" si="46"/>
        <v>Excelsa</v>
      </c>
      <c r="O972" t="str">
        <f t="shared" si="47"/>
        <v>Medium</v>
      </c>
      <c r="P972" t="str">
        <f>_xlfn.XLOOKUP(Order[[#This Row],[Customer ID]],customers!$A$1:$A$1001,customers!$I$1:$I$1001,,0)</f>
        <v>No</v>
      </c>
    </row>
    <row r="973" spans="1:16" x14ac:dyDescent="0.35">
      <c r="A973" s="2" t="s">
        <v>5978</v>
      </c>
      <c r="B973" s="4">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10">
        <f>INDEX(products!$A$1:$G$49,MATCH(orders!$D973,products!$A$1:$A$49,0),MATCH(orders!L$1,products!$A$1:$G$1,0))</f>
        <v>29.784999999999997</v>
      </c>
      <c r="M973" s="10">
        <f t="shared" si="45"/>
        <v>148.92499999999998</v>
      </c>
      <c r="N973" t="str">
        <f t="shared" si="46"/>
        <v>Arabica</v>
      </c>
      <c r="O973" t="str">
        <f t="shared" si="47"/>
        <v>Light</v>
      </c>
      <c r="P973" t="str">
        <f>_xlfn.XLOOKUP(Order[[#This Row],[Customer ID]],customers!$A$1:$A$1001,customers!$I$1:$I$1001,,0)</f>
        <v>No</v>
      </c>
    </row>
    <row r="974" spans="1:16" x14ac:dyDescent="0.35">
      <c r="A974" s="2" t="s">
        <v>5984</v>
      </c>
      <c r="B974" s="4">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10">
        <f>INDEX(products!$A$1:$G$49,MATCH(orders!$D974,products!$A$1:$A$49,0),MATCH(orders!L$1,products!$A$1:$G$1,0))</f>
        <v>29.784999999999997</v>
      </c>
      <c r="M974" s="10">
        <f t="shared" si="45"/>
        <v>89.35499999999999</v>
      </c>
      <c r="N974" t="str">
        <f t="shared" si="46"/>
        <v>Arabica</v>
      </c>
      <c r="O974" t="str">
        <f t="shared" si="47"/>
        <v>Light</v>
      </c>
      <c r="P974" t="str">
        <f>_xlfn.XLOOKUP(Order[[#This Row],[Customer ID]],customers!$A$1:$A$1001,customers!$I$1:$I$1001,,0)</f>
        <v>Yes</v>
      </c>
    </row>
    <row r="975" spans="1:16" x14ac:dyDescent="0.35">
      <c r="A975" s="2" t="s">
        <v>5989</v>
      </c>
      <c r="B975" s="4">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10">
        <f>INDEX(products!$A$1:$G$49,MATCH(orders!$D975,products!$A$1:$A$49,0),MATCH(orders!L$1,products!$A$1:$G$1,0))</f>
        <v>14.55</v>
      </c>
      <c r="M975" s="10">
        <f t="shared" si="45"/>
        <v>87.300000000000011</v>
      </c>
      <c r="N975" t="str">
        <f t="shared" si="46"/>
        <v>Liberica</v>
      </c>
      <c r="O975" t="str">
        <f t="shared" si="47"/>
        <v>Medium</v>
      </c>
      <c r="P975" t="str">
        <f>_xlfn.XLOOKUP(Order[[#This Row],[Customer ID]],customers!$A$1:$A$1001,customers!$I$1:$I$1001,,0)</f>
        <v>No</v>
      </c>
    </row>
    <row r="976" spans="1:16" x14ac:dyDescent="0.35">
      <c r="A976" s="2" t="s">
        <v>5995</v>
      </c>
      <c r="B976" s="4">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10">
        <f>INDEX(products!$A$1:$G$49,MATCH(orders!$D976,products!$A$1:$A$49,0),MATCH(orders!L$1,products!$A$1:$G$1,0))</f>
        <v>5.3699999999999992</v>
      </c>
      <c r="M976" s="10">
        <f t="shared" si="45"/>
        <v>5.3699999999999992</v>
      </c>
      <c r="N976" t="str">
        <f t="shared" si="46"/>
        <v>Robusta</v>
      </c>
      <c r="O976" t="str">
        <f t="shared" si="47"/>
        <v>Dark</v>
      </c>
      <c r="P976" t="str">
        <f>_xlfn.XLOOKUP(Order[[#This Row],[Customer ID]],customers!$A$1:$A$1001,customers!$I$1:$I$1001,,0)</f>
        <v>Yes</v>
      </c>
    </row>
    <row r="977" spans="1:16" x14ac:dyDescent="0.35">
      <c r="A977" s="2" t="s">
        <v>6001</v>
      </c>
      <c r="B977" s="4">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10">
        <f>INDEX(products!$A$1:$G$49,MATCH(orders!$D977,products!$A$1:$A$49,0),MATCH(orders!L$1,products!$A$1:$G$1,0))</f>
        <v>2.9849999999999999</v>
      </c>
      <c r="M977" s="10">
        <f t="shared" si="45"/>
        <v>8.9550000000000001</v>
      </c>
      <c r="N977" t="str">
        <f t="shared" si="46"/>
        <v>Arabica</v>
      </c>
      <c r="O977" t="str">
        <f t="shared" si="47"/>
        <v>Dark</v>
      </c>
      <c r="P977" t="str">
        <f>_xlfn.XLOOKUP(Order[[#This Row],[Customer ID]],customers!$A$1:$A$1001,customers!$I$1:$I$1001,,0)</f>
        <v>Yes</v>
      </c>
    </row>
    <row r="978" spans="1:16" x14ac:dyDescent="0.35">
      <c r="A978" s="2" t="s">
        <v>6007</v>
      </c>
      <c r="B978" s="4">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10">
        <f>INDEX(products!$A$1:$G$49,MATCH(orders!$D978,products!$A$1:$A$49,0),MATCH(orders!L$1,products!$A$1:$G$1,0))</f>
        <v>27.484999999999996</v>
      </c>
      <c r="M978" s="10">
        <f t="shared" si="45"/>
        <v>137.42499999999998</v>
      </c>
      <c r="N978" t="str">
        <f t="shared" si="46"/>
        <v>Robusta</v>
      </c>
      <c r="O978" t="str">
        <f t="shared" si="47"/>
        <v>Light</v>
      </c>
      <c r="P978" t="str">
        <f>_xlfn.XLOOKUP(Order[[#This Row],[Customer ID]],customers!$A$1:$A$1001,customers!$I$1:$I$1001,,0)</f>
        <v>Yes</v>
      </c>
    </row>
    <row r="979" spans="1:16" x14ac:dyDescent="0.35">
      <c r="A979" s="2" t="s">
        <v>6013</v>
      </c>
      <c r="B979" s="4">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10">
        <f>INDEX(products!$A$1:$G$49,MATCH(orders!$D979,products!$A$1:$A$49,0),MATCH(orders!L$1,products!$A$1:$G$1,0))</f>
        <v>11.95</v>
      </c>
      <c r="M979" s="10">
        <f t="shared" si="45"/>
        <v>59.75</v>
      </c>
      <c r="N979" t="str">
        <f t="shared" si="46"/>
        <v>Robusta</v>
      </c>
      <c r="O979" t="str">
        <f t="shared" si="47"/>
        <v>Light</v>
      </c>
      <c r="P979" t="str">
        <f>_xlfn.XLOOKUP(Order[[#This Row],[Customer ID]],customers!$A$1:$A$1001,customers!$I$1:$I$1001,,0)</f>
        <v>No</v>
      </c>
    </row>
    <row r="980" spans="1:16" x14ac:dyDescent="0.35">
      <c r="A980" s="2" t="s">
        <v>6019</v>
      </c>
      <c r="B980" s="4">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10">
        <f>INDEX(products!$A$1:$G$49,MATCH(orders!$D980,products!$A$1:$A$49,0),MATCH(orders!L$1,products!$A$1:$G$1,0))</f>
        <v>7.77</v>
      </c>
      <c r="M980" s="10">
        <f t="shared" si="45"/>
        <v>23.31</v>
      </c>
      <c r="N980" t="str">
        <f t="shared" si="46"/>
        <v>Arabica</v>
      </c>
      <c r="O980" t="str">
        <f t="shared" si="47"/>
        <v>Light</v>
      </c>
      <c r="P980" t="str">
        <f>_xlfn.XLOOKUP(Order[[#This Row],[Customer ID]],customers!$A$1:$A$1001,customers!$I$1:$I$1001,,0)</f>
        <v>No</v>
      </c>
    </row>
    <row r="981" spans="1:16" x14ac:dyDescent="0.35">
      <c r="A981" s="2" t="s">
        <v>6025</v>
      </c>
      <c r="B981" s="4">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10">
        <f>INDEX(products!$A$1:$G$49,MATCH(orders!$D981,products!$A$1:$A$49,0),MATCH(orders!L$1,products!$A$1:$G$1,0))</f>
        <v>5.3699999999999992</v>
      </c>
      <c r="M981" s="10">
        <f t="shared" si="45"/>
        <v>10.739999999999998</v>
      </c>
      <c r="N981" t="str">
        <f t="shared" si="46"/>
        <v>Robusta</v>
      </c>
      <c r="O981" t="str">
        <f t="shared" si="47"/>
        <v>Dark</v>
      </c>
      <c r="P981" t="str">
        <f>_xlfn.XLOOKUP(Order[[#This Row],[Customer ID]],customers!$A$1:$A$1001,customers!$I$1:$I$1001,,0)</f>
        <v>No</v>
      </c>
    </row>
    <row r="982" spans="1:16" x14ac:dyDescent="0.35">
      <c r="A982" s="2" t="s">
        <v>6030</v>
      </c>
      <c r="B982" s="4">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10">
        <f>INDEX(products!$A$1:$G$49,MATCH(orders!$D982,products!$A$1:$A$49,0),MATCH(orders!L$1,products!$A$1:$G$1,0))</f>
        <v>27.945</v>
      </c>
      <c r="M982" s="10">
        <f t="shared" si="45"/>
        <v>167.67000000000002</v>
      </c>
      <c r="N982" t="str">
        <f t="shared" si="46"/>
        <v>Excelsa</v>
      </c>
      <c r="O982" t="str">
        <f t="shared" si="47"/>
        <v>Dark</v>
      </c>
      <c r="P982" t="str">
        <f>_xlfn.XLOOKUP(Order[[#This Row],[Customer ID]],customers!$A$1:$A$1001,customers!$I$1:$I$1001,,0)</f>
        <v>Yes</v>
      </c>
    </row>
    <row r="983" spans="1:16" x14ac:dyDescent="0.35">
      <c r="A983" s="2" t="s">
        <v>6035</v>
      </c>
      <c r="B983" s="4">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10">
        <f>INDEX(products!$A$1:$G$49,MATCH(orders!$D983,products!$A$1:$A$49,0),MATCH(orders!L$1,products!$A$1:$G$1,0))</f>
        <v>3.645</v>
      </c>
      <c r="M983" s="10">
        <f t="shared" si="45"/>
        <v>21.87</v>
      </c>
      <c r="N983" t="str">
        <f t="shared" si="46"/>
        <v>Excelsa</v>
      </c>
      <c r="O983" t="str">
        <f t="shared" si="47"/>
        <v>Dark</v>
      </c>
      <c r="P983" t="str">
        <f>_xlfn.XLOOKUP(Order[[#This Row],[Customer ID]],customers!$A$1:$A$1001,customers!$I$1:$I$1001,,0)</f>
        <v>Yes</v>
      </c>
    </row>
    <row r="984" spans="1:16" x14ac:dyDescent="0.35">
      <c r="A984" s="2" t="s">
        <v>6041</v>
      </c>
      <c r="B984" s="4">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10">
        <f>INDEX(products!$A$1:$G$49,MATCH(orders!$D984,products!$A$1:$A$49,0),MATCH(orders!L$1,products!$A$1:$G$1,0))</f>
        <v>11.95</v>
      </c>
      <c r="M984" s="10">
        <f t="shared" si="45"/>
        <v>23.9</v>
      </c>
      <c r="N984" t="str">
        <f t="shared" si="46"/>
        <v>Robusta</v>
      </c>
      <c r="O984" t="str">
        <f t="shared" si="47"/>
        <v>Light</v>
      </c>
      <c r="P984" t="str">
        <f>_xlfn.XLOOKUP(Order[[#This Row],[Customer ID]],customers!$A$1:$A$1001,customers!$I$1:$I$1001,,0)</f>
        <v>Yes</v>
      </c>
    </row>
    <row r="985" spans="1:16" x14ac:dyDescent="0.35">
      <c r="A985" s="2" t="s">
        <v>6047</v>
      </c>
      <c r="B985" s="4">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10">
        <f>INDEX(products!$A$1:$G$49,MATCH(orders!$D985,products!$A$1:$A$49,0),MATCH(orders!L$1,products!$A$1:$G$1,0))</f>
        <v>3.375</v>
      </c>
      <c r="M985" s="10">
        <f t="shared" si="45"/>
        <v>6.75</v>
      </c>
      <c r="N985" t="str">
        <f t="shared" si="46"/>
        <v>Arabica</v>
      </c>
      <c r="O985" t="str">
        <f t="shared" si="47"/>
        <v>Medium</v>
      </c>
      <c r="P985" t="str">
        <f>_xlfn.XLOOKUP(Order[[#This Row],[Customer ID]],customers!$A$1:$A$1001,customers!$I$1:$I$1001,,0)</f>
        <v>Yes</v>
      </c>
    </row>
    <row r="986" spans="1:16" x14ac:dyDescent="0.35">
      <c r="A986" s="2" t="s">
        <v>6053</v>
      </c>
      <c r="B986" s="4">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10">
        <f>INDEX(products!$A$1:$G$49,MATCH(orders!$D986,products!$A$1:$A$49,0),MATCH(orders!L$1,products!$A$1:$G$1,0))</f>
        <v>31.624999999999996</v>
      </c>
      <c r="M986" s="10">
        <f t="shared" si="45"/>
        <v>31.624999999999996</v>
      </c>
      <c r="N986" t="str">
        <f t="shared" si="46"/>
        <v>Excelsa</v>
      </c>
      <c r="O986" t="str">
        <f t="shared" si="47"/>
        <v>Medium</v>
      </c>
      <c r="P986" t="str">
        <f>_xlfn.XLOOKUP(Order[[#This Row],[Customer ID]],customers!$A$1:$A$1001,customers!$I$1:$I$1001,,0)</f>
        <v>Yes</v>
      </c>
    </row>
    <row r="987" spans="1:16" x14ac:dyDescent="0.35">
      <c r="A987" s="2" t="s">
        <v>6058</v>
      </c>
      <c r="B987" s="4">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10">
        <f>INDEX(products!$A$1:$G$49,MATCH(orders!$D987,products!$A$1:$A$49,0),MATCH(orders!L$1,products!$A$1:$G$1,0))</f>
        <v>11.95</v>
      </c>
      <c r="M987" s="10">
        <f t="shared" si="45"/>
        <v>47.8</v>
      </c>
      <c r="N987" t="str">
        <f t="shared" si="46"/>
        <v>Robusta</v>
      </c>
      <c r="O987" t="str">
        <f t="shared" si="47"/>
        <v>Light</v>
      </c>
      <c r="P987" t="str">
        <f>_xlfn.XLOOKUP(Order[[#This Row],[Customer ID]],customers!$A$1:$A$1001,customers!$I$1:$I$1001,,0)</f>
        <v>No</v>
      </c>
    </row>
    <row r="988" spans="1:16" x14ac:dyDescent="0.35">
      <c r="A988" s="2" t="s">
        <v>6064</v>
      </c>
      <c r="B988" s="4">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10">
        <f>INDEX(products!$A$1:$G$49,MATCH(orders!$D988,products!$A$1:$A$49,0),MATCH(orders!L$1,products!$A$1:$G$1,0))</f>
        <v>33.464999999999996</v>
      </c>
      <c r="M988" s="10">
        <f t="shared" si="45"/>
        <v>33.464999999999996</v>
      </c>
      <c r="N988" t="str">
        <f t="shared" si="46"/>
        <v>Liberica</v>
      </c>
      <c r="O988" t="str">
        <f t="shared" si="47"/>
        <v>Medium</v>
      </c>
      <c r="P988" t="str">
        <f>_xlfn.XLOOKUP(Order[[#This Row],[Customer ID]],customers!$A$1:$A$1001,customers!$I$1:$I$1001,,0)</f>
        <v>No</v>
      </c>
    </row>
    <row r="989" spans="1:16" x14ac:dyDescent="0.35">
      <c r="A989" s="2" t="s">
        <v>6070</v>
      </c>
      <c r="B989" s="4">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10">
        <f>INDEX(products!$A$1:$G$49,MATCH(orders!$D989,products!$A$1:$A$49,0),MATCH(orders!L$1,products!$A$1:$G$1,0))</f>
        <v>5.97</v>
      </c>
      <c r="M989" s="10">
        <f t="shared" si="45"/>
        <v>29.849999999999998</v>
      </c>
      <c r="N989" t="str">
        <f t="shared" si="46"/>
        <v>Arabica</v>
      </c>
      <c r="O989" t="str">
        <f t="shared" si="47"/>
        <v>Dark</v>
      </c>
      <c r="P989" t="str">
        <f>_xlfn.XLOOKUP(Order[[#This Row],[Customer ID]],customers!$A$1:$A$1001,customers!$I$1:$I$1001,,0)</f>
        <v>Yes</v>
      </c>
    </row>
    <row r="990" spans="1:16" x14ac:dyDescent="0.35">
      <c r="A990" s="2" t="s">
        <v>6076</v>
      </c>
      <c r="B990" s="4">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10">
        <f>INDEX(products!$A$1:$G$49,MATCH(orders!$D990,products!$A$1:$A$49,0),MATCH(orders!L$1,products!$A$1:$G$1,0))</f>
        <v>9.9499999999999993</v>
      </c>
      <c r="M990" s="10">
        <f t="shared" si="45"/>
        <v>29.849999999999998</v>
      </c>
      <c r="N990" t="str">
        <f t="shared" si="46"/>
        <v>Robusta</v>
      </c>
      <c r="O990" t="str">
        <f t="shared" si="47"/>
        <v>Medium</v>
      </c>
      <c r="P990" t="str">
        <f>_xlfn.XLOOKUP(Order[[#This Row],[Customer ID]],customers!$A$1:$A$1001,customers!$I$1:$I$1001,,0)</f>
        <v>Yes</v>
      </c>
    </row>
    <row r="991" spans="1:16" x14ac:dyDescent="0.35">
      <c r="A991" s="2" t="s">
        <v>6081</v>
      </c>
      <c r="B991" s="4">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10">
        <f>INDEX(products!$A$1:$G$49,MATCH(orders!$D991,products!$A$1:$A$49,0),MATCH(orders!L$1,products!$A$1:$G$1,0))</f>
        <v>25.874999999999996</v>
      </c>
      <c r="M991" s="10">
        <f t="shared" si="45"/>
        <v>155.24999999999997</v>
      </c>
      <c r="N991" t="str">
        <f t="shared" si="46"/>
        <v>Arabica</v>
      </c>
      <c r="O991" t="str">
        <f t="shared" si="47"/>
        <v>Medium</v>
      </c>
      <c r="P991" t="str">
        <f>_xlfn.XLOOKUP(Order[[#This Row],[Customer ID]],customers!$A$1:$A$1001,customers!$I$1:$I$1001,,0)</f>
        <v>Yes</v>
      </c>
    </row>
    <row r="992" spans="1:16" x14ac:dyDescent="0.35">
      <c r="A992" s="2" t="s">
        <v>6086</v>
      </c>
      <c r="B992" s="4">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10">
        <f>INDEX(products!$A$1:$G$49,MATCH(orders!$D992,products!$A$1:$A$49,0),MATCH(orders!L$1,products!$A$1:$G$1,0))</f>
        <v>3.645</v>
      </c>
      <c r="M992" s="10">
        <f t="shared" si="45"/>
        <v>18.225000000000001</v>
      </c>
      <c r="N992" t="str">
        <f t="shared" si="46"/>
        <v>Excelsa</v>
      </c>
      <c r="O992" t="str">
        <f t="shared" si="47"/>
        <v>Dark</v>
      </c>
      <c r="P992" t="str">
        <f>_xlfn.XLOOKUP(Order[[#This Row],[Customer ID]],customers!$A$1:$A$1001,customers!$I$1:$I$1001,,0)</f>
        <v>No</v>
      </c>
    </row>
    <row r="993" spans="1:16" x14ac:dyDescent="0.35">
      <c r="A993" s="2" t="s">
        <v>6086</v>
      </c>
      <c r="B993" s="4">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10">
        <f>INDEX(products!$A$1:$G$49,MATCH(orders!$D993,products!$A$1:$A$49,0),MATCH(orders!L$1,products!$A$1:$G$1,0))</f>
        <v>7.77</v>
      </c>
      <c r="M993" s="10">
        <f t="shared" si="45"/>
        <v>15.54</v>
      </c>
      <c r="N993" t="str">
        <f t="shared" si="46"/>
        <v>Liberica</v>
      </c>
      <c r="O993" t="str">
        <f t="shared" si="47"/>
        <v>Dark</v>
      </c>
      <c r="P993" t="str">
        <f>_xlfn.XLOOKUP(Order[[#This Row],[Customer ID]],customers!$A$1:$A$1001,customers!$I$1:$I$1001,,0)</f>
        <v>No</v>
      </c>
    </row>
    <row r="994" spans="1:16" x14ac:dyDescent="0.35">
      <c r="A994" s="2" t="s">
        <v>6096</v>
      </c>
      <c r="B994" s="4">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10">
        <f>INDEX(products!$A$1:$G$49,MATCH(orders!$D994,products!$A$1:$A$49,0),MATCH(orders!L$1,products!$A$1:$G$1,0))</f>
        <v>36.454999999999998</v>
      </c>
      <c r="M994" s="10">
        <f t="shared" si="45"/>
        <v>109.36499999999999</v>
      </c>
      <c r="N994" t="str">
        <f t="shared" si="46"/>
        <v>Liberica</v>
      </c>
      <c r="O994" t="str">
        <f t="shared" si="47"/>
        <v>Light</v>
      </c>
      <c r="P994" t="str">
        <f>_xlfn.XLOOKUP(Order[[#This Row],[Customer ID]],customers!$A$1:$A$1001,customers!$I$1:$I$1001,,0)</f>
        <v>No</v>
      </c>
    </row>
    <row r="995" spans="1:16" x14ac:dyDescent="0.35">
      <c r="A995" s="2" t="s">
        <v>6101</v>
      </c>
      <c r="B995" s="4">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10">
        <f>INDEX(products!$A$1:$G$49,MATCH(orders!$D995,products!$A$1:$A$49,0),MATCH(orders!L$1,products!$A$1:$G$1,0))</f>
        <v>12.95</v>
      </c>
      <c r="M995" s="10">
        <f t="shared" si="45"/>
        <v>77.699999999999989</v>
      </c>
      <c r="N995" t="str">
        <f t="shared" si="46"/>
        <v>Arabica</v>
      </c>
      <c r="O995" t="str">
        <f t="shared" si="47"/>
        <v>Light</v>
      </c>
      <c r="P995" t="str">
        <f>_xlfn.XLOOKUP(Order[[#This Row],[Customer ID]],customers!$A$1:$A$1001,customers!$I$1:$I$1001,,0)</f>
        <v>No</v>
      </c>
    </row>
    <row r="996" spans="1:16" x14ac:dyDescent="0.35">
      <c r="A996" s="2" t="s">
        <v>6106</v>
      </c>
      <c r="B996" s="4">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10">
        <f>INDEX(products!$A$1:$G$49,MATCH(orders!$D996,products!$A$1:$A$49,0),MATCH(orders!L$1,products!$A$1:$G$1,0))</f>
        <v>2.9849999999999999</v>
      </c>
      <c r="M996" s="10">
        <f t="shared" si="45"/>
        <v>8.9550000000000001</v>
      </c>
      <c r="N996" t="str">
        <f t="shared" si="46"/>
        <v>Arabica</v>
      </c>
      <c r="O996" t="str">
        <f t="shared" si="47"/>
        <v>Dark</v>
      </c>
      <c r="P996" t="str">
        <f>_xlfn.XLOOKUP(Order[[#This Row],[Customer ID]],customers!$A$1:$A$1001,customers!$I$1:$I$1001,,0)</f>
        <v>No</v>
      </c>
    </row>
    <row r="997" spans="1:16" x14ac:dyDescent="0.35">
      <c r="A997" s="2" t="s">
        <v>6111</v>
      </c>
      <c r="B997" s="4">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10">
        <f>INDEX(products!$A$1:$G$49,MATCH(orders!$D997,products!$A$1:$A$49,0),MATCH(orders!L$1,products!$A$1:$G$1,0))</f>
        <v>27.484999999999996</v>
      </c>
      <c r="M997" s="10">
        <f t="shared" si="45"/>
        <v>27.484999999999996</v>
      </c>
      <c r="N997" t="str">
        <f t="shared" si="46"/>
        <v>Robusta</v>
      </c>
      <c r="O997" t="str">
        <f t="shared" si="47"/>
        <v>Light</v>
      </c>
      <c r="P997" t="str">
        <f>_xlfn.XLOOKUP(Order[[#This Row],[Customer ID]],customers!$A$1:$A$1001,customers!$I$1:$I$1001,,0)</f>
        <v>No</v>
      </c>
    </row>
    <row r="998" spans="1:16" x14ac:dyDescent="0.35">
      <c r="A998" s="2" t="s">
        <v>6117</v>
      </c>
      <c r="B998" s="4">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10">
        <f>INDEX(products!$A$1:$G$49,MATCH(orders!$D998,products!$A$1:$A$49,0),MATCH(orders!L$1,products!$A$1:$G$1,0))</f>
        <v>5.97</v>
      </c>
      <c r="M998" s="10">
        <f t="shared" si="45"/>
        <v>29.849999999999998</v>
      </c>
      <c r="N998" t="str">
        <f t="shared" si="46"/>
        <v>Robusta</v>
      </c>
      <c r="O998" t="str">
        <f t="shared" si="47"/>
        <v>Medium</v>
      </c>
      <c r="P998" t="str">
        <f>_xlfn.XLOOKUP(Order[[#This Row],[Customer ID]],customers!$A$1:$A$1001,customers!$I$1:$I$1001,,0)</f>
        <v>No</v>
      </c>
    </row>
    <row r="999" spans="1:16" x14ac:dyDescent="0.35">
      <c r="A999" s="2" t="s">
        <v>6122</v>
      </c>
      <c r="B999" s="4">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10">
        <f>INDEX(products!$A$1:$G$49,MATCH(orders!$D999,products!$A$1:$A$49,0),MATCH(orders!L$1,products!$A$1:$G$1,0))</f>
        <v>6.75</v>
      </c>
      <c r="M999" s="10">
        <f t="shared" si="45"/>
        <v>27</v>
      </c>
      <c r="N999" t="str">
        <f t="shared" si="46"/>
        <v>Arabica</v>
      </c>
      <c r="O999" t="str">
        <f t="shared" si="47"/>
        <v>Medium</v>
      </c>
      <c r="P999" t="str">
        <f>_xlfn.XLOOKUP(Order[[#This Row],[Customer ID]],customers!$A$1:$A$1001,customers!$I$1:$I$1001,,0)</f>
        <v>No</v>
      </c>
    </row>
    <row r="1000" spans="1:16" x14ac:dyDescent="0.35">
      <c r="A1000" s="2" t="s">
        <v>6127</v>
      </c>
      <c r="B1000" s="4">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10">
        <f>INDEX(products!$A$1:$G$49,MATCH(orders!$D1000,products!$A$1:$A$49,0),MATCH(orders!L$1,products!$A$1:$G$1,0))</f>
        <v>9.9499999999999993</v>
      </c>
      <c r="M1000" s="10">
        <f t="shared" si="45"/>
        <v>9.9499999999999993</v>
      </c>
      <c r="N1000" t="str">
        <f t="shared" si="46"/>
        <v>Arabica</v>
      </c>
      <c r="O1000" t="str">
        <f t="shared" si="47"/>
        <v>Dark</v>
      </c>
      <c r="P1000" t="str">
        <f>_xlfn.XLOOKUP(Order[[#This Row],[Customer ID]],customers!$A$1:$A$1001,customers!$I$1:$I$1001,,0)</f>
        <v>No</v>
      </c>
    </row>
    <row r="1001" spans="1:16" x14ac:dyDescent="0.35">
      <c r="A1001" s="2" t="s">
        <v>6133</v>
      </c>
      <c r="B1001" s="5">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10">
        <f>INDEX(products!$A$1:$G$49,MATCH(orders!$D1001,products!$A$1:$A$49,0),MATCH(orders!L$1,products!$A$1:$G$1,0))</f>
        <v>4.125</v>
      </c>
      <c r="M1001" s="10">
        <f t="shared" si="45"/>
        <v>12.375</v>
      </c>
      <c r="N1001" t="str">
        <f t="shared" si="46"/>
        <v>Excelsa</v>
      </c>
      <c r="O1001" t="str">
        <f t="shared" si="47"/>
        <v>Medium</v>
      </c>
      <c r="P1001" t="str">
        <f>_xlfn.XLOOKUP(Order[[#This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55" sqref="C55"/>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55" sqref="C55"/>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 Pivot Table</vt:lpstr>
      <vt:lpstr>Country Pivot Table</vt:lpstr>
      <vt:lpstr>Coffee type Pivot Table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Frank DOSU</cp:lastModifiedBy>
  <cp:revision/>
  <dcterms:created xsi:type="dcterms:W3CDTF">2022-11-26T09:51:45Z</dcterms:created>
  <dcterms:modified xsi:type="dcterms:W3CDTF">2024-07-21T22:17:02Z</dcterms:modified>
  <cp:category/>
  <cp:contentStatus/>
</cp:coreProperties>
</file>