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fried\Dropbox\DOCTORAT\THÈSE\TEA BAG DONNEES\co2_Projet\data\"/>
    </mc:Choice>
  </mc:AlternateContent>
  <xr:revisionPtr revIDLastSave="0" documentId="8_{84A0591D-8575-444D-B530-B78A4F26F0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_carbon_cr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P27" i="1"/>
  <c r="F28" i="1"/>
  <c r="F27" i="1"/>
  <c r="E2" i="1"/>
  <c r="Q3" i="1"/>
  <c r="O2" i="1"/>
  <c r="Q14" i="1"/>
  <c r="H28" i="1" l="1"/>
  <c r="P28" i="1" s="1"/>
  <c r="H27" i="1"/>
  <c r="G14" i="1"/>
  <c r="G2" i="1"/>
  <c r="E25" i="1"/>
  <c r="F23" i="1" s="1"/>
  <c r="E24" i="1"/>
  <c r="E23" i="1"/>
  <c r="E22" i="1"/>
  <c r="E21" i="1"/>
  <c r="F20" i="1"/>
  <c r="E20" i="1"/>
  <c r="E19" i="1"/>
  <c r="E18" i="1"/>
  <c r="E17" i="1"/>
  <c r="E16" i="1"/>
  <c r="E15" i="1"/>
  <c r="F14" i="1" s="1"/>
  <c r="E14" i="1"/>
  <c r="E13" i="1"/>
  <c r="E12" i="1"/>
  <c r="E11" i="1"/>
  <c r="F11" i="1" s="1"/>
  <c r="E10" i="1"/>
  <c r="E9" i="1"/>
  <c r="E8" i="1"/>
  <c r="F8" i="1" s="1"/>
  <c r="E7" i="1"/>
  <c r="E6" i="1"/>
  <c r="F5" i="1"/>
  <c r="E5" i="1"/>
  <c r="F2" i="1"/>
  <c r="E3" i="1"/>
  <c r="E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F17" i="1" l="1"/>
  <c r="D28" i="1"/>
  <c r="D27" i="1"/>
  <c r="P11" i="1"/>
  <c r="P5" i="1"/>
  <c r="P8" i="1"/>
  <c r="P14" i="1"/>
  <c r="P17" i="1"/>
  <c r="P20" i="1"/>
  <c r="P23" i="1"/>
  <c r="P2" i="1"/>
  <c r="Q2" i="1" l="1"/>
  <c r="Q5" i="1" s="1"/>
  <c r="Q15" i="1"/>
  <c r="Q17" i="1" s="1"/>
</calcChain>
</file>

<file path=xl/sharedStrings.xml><?xml version="1.0" encoding="utf-8"?>
<sst xmlns="http://schemas.openxmlformats.org/spreadsheetml/2006/main" count="75" uniqueCount="30">
  <si>
    <t>Sample</t>
  </si>
  <si>
    <t>Location</t>
  </si>
  <si>
    <t>Deph(cm)</t>
  </si>
  <si>
    <t>Bulk density(kg m-3)</t>
  </si>
  <si>
    <t>pHCaCl2</t>
  </si>
  <si>
    <t xml:space="preserve">Carbone(%) </t>
  </si>
  <si>
    <t>Sulfur(%)</t>
  </si>
  <si>
    <t>Nitrogen(%)</t>
  </si>
  <si>
    <t xml:space="preserve">C stock(kg m-3) </t>
  </si>
  <si>
    <t>total porosity</t>
  </si>
  <si>
    <t>WFPS(70%)</t>
  </si>
  <si>
    <t>Site A9</t>
  </si>
  <si>
    <t>[0-10]</t>
  </si>
  <si>
    <t>[10-20]</t>
  </si>
  <si>
    <t>[20-30]</t>
  </si>
  <si>
    <t>Site 45</t>
  </si>
  <si>
    <t>gain</t>
  </si>
  <si>
    <t>gain moyen</t>
  </si>
  <si>
    <t>kg C/m2</t>
  </si>
  <si>
    <t>ton C/ha</t>
  </si>
  <si>
    <t>dans 0_30 cm</t>
  </si>
  <si>
    <t>Soil mass Mg/ha</t>
  </si>
  <si>
    <t>Ellert factor</t>
  </si>
  <si>
    <t>kg/ha/year</t>
  </si>
  <si>
    <t>year</t>
  </si>
  <si>
    <t>0_30 cm</t>
  </si>
  <si>
    <t>MVA max</t>
  </si>
  <si>
    <t>Mg/ha de 30 cm</t>
  </si>
  <si>
    <t>Moyenne</t>
  </si>
  <si>
    <t>Conc C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</si>
</sst>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18" fillId="0" borderId="0" xfId="0" applyNumberFormat="1" applyFont="1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1" fontId="0" fillId="34" borderId="0" xfId="0" applyNumberFormat="1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27" sqref="H27"/>
    </sheetView>
  </sheetViews>
  <sheetFormatPr baseColWidth="10" defaultColWidth="10.85546875" defaultRowHeight="15" x14ac:dyDescent="0.25"/>
  <cols>
    <col min="5" max="5" width="13.7109375" bestFit="1" customWidth="1"/>
    <col min="6" max="7" width="13.7109375" customWidth="1"/>
    <col min="17" max="17" width="10.85546875" style="2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27</v>
      </c>
      <c r="G1" t="s">
        <v>28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P1" t="s">
        <v>18</v>
      </c>
      <c r="Q1" s="2" t="s">
        <v>19</v>
      </c>
    </row>
    <row r="2" spans="1:18" x14ac:dyDescent="0.25">
      <c r="A2">
        <v>1</v>
      </c>
      <c r="B2" t="s">
        <v>11</v>
      </c>
      <c r="C2" t="s">
        <v>12</v>
      </c>
      <c r="D2">
        <v>925.8</v>
      </c>
      <c r="E2" s="6">
        <f>D2*10*0.1*(1-I2/100)</f>
        <v>909.13560000000007</v>
      </c>
      <c r="F2" s="6">
        <f>SUM(E2:E4)</f>
        <v>3596.3408000000004</v>
      </c>
      <c r="G2" s="6">
        <f>AVERAGE(F2:F11)</f>
        <v>3654.202475</v>
      </c>
      <c r="H2">
        <v>3.8</v>
      </c>
      <c r="I2">
        <v>1.8</v>
      </c>
      <c r="J2">
        <v>7.0000000000000007E-2</v>
      </c>
      <c r="K2">
        <v>0.08</v>
      </c>
      <c r="L2">
        <v>16.664400000000001</v>
      </c>
      <c r="M2">
        <v>0.7</v>
      </c>
      <c r="N2">
        <v>0.5</v>
      </c>
      <c r="O2">
        <f>D2*0.1*I2/100</f>
        <v>1.6664400000000001</v>
      </c>
      <c r="P2">
        <f>SUM(O2:O4)</f>
        <v>4.5059200000000006</v>
      </c>
      <c r="Q2" s="3">
        <f>10*AVERAGE(P2:P11)</f>
        <v>45.847525000000005</v>
      </c>
      <c r="R2" s="4" t="s">
        <v>25</v>
      </c>
    </row>
    <row r="3" spans="1:18" x14ac:dyDescent="0.25">
      <c r="A3">
        <v>2</v>
      </c>
      <c r="B3" t="s">
        <v>11</v>
      </c>
      <c r="C3" t="s">
        <v>13</v>
      </c>
      <c r="D3">
        <v>1238.8</v>
      </c>
      <c r="E3" s="6">
        <f t="shared" ref="E3:E4" si="0">D3*10*0.1*(1-I3/100)</f>
        <v>1225.1732000000002</v>
      </c>
      <c r="F3" s="5"/>
      <c r="G3" s="5"/>
      <c r="H3">
        <v>4</v>
      </c>
      <c r="I3">
        <v>1.1000000000000001</v>
      </c>
      <c r="J3">
        <v>0.05</v>
      </c>
      <c r="K3">
        <v>0.06</v>
      </c>
      <c r="L3">
        <v>13.626799999999999</v>
      </c>
      <c r="M3">
        <v>0.5</v>
      </c>
      <c r="N3">
        <v>0.3</v>
      </c>
      <c r="O3">
        <f t="shared" ref="O2:O25" si="1">D3*0.1*I3/100</f>
        <v>1.3626800000000001</v>
      </c>
      <c r="Q3" s="3">
        <f>Q2-10*P27</f>
        <v>34.860386094395174</v>
      </c>
      <c r="R3" s="4" t="s">
        <v>16</v>
      </c>
    </row>
    <row r="4" spans="1:18" x14ac:dyDescent="0.25">
      <c r="A4">
        <v>3</v>
      </c>
      <c r="B4" t="s">
        <v>11</v>
      </c>
      <c r="C4" t="s">
        <v>14</v>
      </c>
      <c r="D4">
        <v>1476.8</v>
      </c>
      <c r="E4" s="6">
        <f t="shared" si="0"/>
        <v>1462.0320000000002</v>
      </c>
      <c r="F4" s="5"/>
      <c r="G4" s="5"/>
      <c r="H4">
        <v>4.2</v>
      </c>
      <c r="I4">
        <v>1</v>
      </c>
      <c r="J4">
        <v>0.06</v>
      </c>
      <c r="K4">
        <v>0.05</v>
      </c>
      <c r="L4">
        <v>14.768000000000001</v>
      </c>
      <c r="M4">
        <v>0.5</v>
      </c>
      <c r="N4">
        <v>0.3</v>
      </c>
      <c r="O4">
        <f t="shared" si="1"/>
        <v>1.4768000000000001</v>
      </c>
      <c r="Q4" s="7">
        <v>14</v>
      </c>
      <c r="R4" s="8" t="s">
        <v>24</v>
      </c>
    </row>
    <row r="5" spans="1:18" x14ac:dyDescent="0.25">
      <c r="A5">
        <v>4</v>
      </c>
      <c r="B5" t="s">
        <v>11</v>
      </c>
      <c r="C5" t="s">
        <v>12</v>
      </c>
      <c r="D5">
        <v>821.6</v>
      </c>
      <c r="E5" s="6">
        <f>D5*10*0.1*(1-I5/100)</f>
        <v>801.88160000000005</v>
      </c>
      <c r="F5" s="6">
        <f>SUM(E5:E7)</f>
        <v>3773.4708000000001</v>
      </c>
      <c r="G5" s="6"/>
      <c r="H5">
        <v>3.8</v>
      </c>
      <c r="I5">
        <v>2.4</v>
      </c>
      <c r="J5">
        <v>7.0000000000000007E-2</v>
      </c>
      <c r="K5">
        <v>0.11</v>
      </c>
      <c r="L5">
        <v>19.718399999999999</v>
      </c>
      <c r="M5">
        <v>0.7</v>
      </c>
      <c r="N5">
        <v>0.5</v>
      </c>
      <c r="O5">
        <f t="shared" si="1"/>
        <v>1.9718400000000003</v>
      </c>
      <c r="P5">
        <f>SUM(O5:O7)</f>
        <v>4.5129200000000003</v>
      </c>
      <c r="Q5" s="7">
        <f>Q3*1000/Q4</f>
        <v>2490.0275781710839</v>
      </c>
      <c r="R5" s="8" t="s">
        <v>23</v>
      </c>
    </row>
    <row r="6" spans="1:18" x14ac:dyDescent="0.25">
      <c r="A6">
        <v>5</v>
      </c>
      <c r="B6" t="s">
        <v>11</v>
      </c>
      <c r="C6" t="s">
        <v>13</v>
      </c>
      <c r="D6">
        <v>1489.4</v>
      </c>
      <c r="E6" s="6">
        <f t="shared" ref="E6:E7" si="2">D6*10*0.1*(1-I6/100)</f>
        <v>1471.5272</v>
      </c>
      <c r="F6" s="5"/>
      <c r="G6" s="5"/>
      <c r="H6">
        <v>3.8</v>
      </c>
      <c r="I6">
        <v>1.2</v>
      </c>
      <c r="J6">
        <v>0.06</v>
      </c>
      <c r="K6">
        <v>0.06</v>
      </c>
      <c r="L6">
        <v>17.872800000000002</v>
      </c>
      <c r="M6">
        <v>0.5</v>
      </c>
      <c r="N6">
        <v>0.3</v>
      </c>
      <c r="O6">
        <f t="shared" si="1"/>
        <v>1.7872800000000004</v>
      </c>
    </row>
    <row r="7" spans="1:18" x14ac:dyDescent="0.25">
      <c r="A7">
        <v>6</v>
      </c>
      <c r="B7" t="s">
        <v>11</v>
      </c>
      <c r="C7" t="s">
        <v>14</v>
      </c>
      <c r="D7">
        <v>1507.6</v>
      </c>
      <c r="E7" s="6">
        <f t="shared" si="2"/>
        <v>1500.0620000000001</v>
      </c>
      <c r="F7" s="5"/>
      <c r="G7" s="5"/>
      <c r="H7">
        <v>3.9</v>
      </c>
      <c r="I7">
        <v>0.5</v>
      </c>
      <c r="J7">
        <v>0.05</v>
      </c>
      <c r="K7">
        <v>0.04</v>
      </c>
      <c r="L7">
        <v>7.5380000000000003</v>
      </c>
      <c r="M7">
        <v>0.5</v>
      </c>
      <c r="N7">
        <v>0.3</v>
      </c>
      <c r="O7">
        <f t="shared" si="1"/>
        <v>0.75379999999999991</v>
      </c>
    </row>
    <row r="8" spans="1:18" x14ac:dyDescent="0.25">
      <c r="A8">
        <v>7</v>
      </c>
      <c r="B8" t="s">
        <v>11</v>
      </c>
      <c r="C8" t="s">
        <v>12</v>
      </c>
      <c r="D8">
        <v>977.5</v>
      </c>
      <c r="E8" s="6">
        <f>D8*10*0.1*(1-I8/100)</f>
        <v>961.86</v>
      </c>
      <c r="F8" s="6">
        <f>SUM(E8:E10)</f>
        <v>3480.6031000000003</v>
      </c>
      <c r="G8" s="6"/>
      <c r="H8">
        <v>4</v>
      </c>
      <c r="I8">
        <v>1.6</v>
      </c>
      <c r="J8">
        <v>0.06</v>
      </c>
      <c r="K8">
        <v>0.08</v>
      </c>
      <c r="L8">
        <v>15.64</v>
      </c>
      <c r="M8">
        <v>0.7</v>
      </c>
      <c r="N8">
        <v>0.5</v>
      </c>
      <c r="O8">
        <f t="shared" si="1"/>
        <v>1.5640000000000001</v>
      </c>
      <c r="P8">
        <f>SUM(O8:O10)</f>
        <v>5.2296900000000006</v>
      </c>
    </row>
    <row r="9" spans="1:18" x14ac:dyDescent="0.25">
      <c r="A9">
        <v>8</v>
      </c>
      <c r="B9" t="s">
        <v>11</v>
      </c>
      <c r="C9" t="s">
        <v>13</v>
      </c>
      <c r="D9">
        <v>1404.7</v>
      </c>
      <c r="E9" s="6">
        <f t="shared" ref="E9:E10" si="3">D9*10*0.1*(1-I9/100)</f>
        <v>1373.7966000000001</v>
      </c>
      <c r="F9" s="5"/>
      <c r="G9" s="5"/>
      <c r="H9">
        <v>4.0999999999999996</v>
      </c>
      <c r="I9">
        <v>2.2000000000000002</v>
      </c>
      <c r="J9">
        <v>0.06</v>
      </c>
      <c r="K9">
        <v>0.09</v>
      </c>
      <c r="L9">
        <v>30.903400000000001</v>
      </c>
      <c r="M9">
        <v>0.5</v>
      </c>
      <c r="N9">
        <v>0.3</v>
      </c>
      <c r="O9">
        <f t="shared" si="1"/>
        <v>3.0903400000000003</v>
      </c>
    </row>
    <row r="10" spans="1:18" x14ac:dyDescent="0.25">
      <c r="A10">
        <v>9</v>
      </c>
      <c r="B10" t="s">
        <v>11</v>
      </c>
      <c r="C10" t="s">
        <v>14</v>
      </c>
      <c r="D10">
        <v>1150.7</v>
      </c>
      <c r="E10" s="6">
        <f t="shared" si="3"/>
        <v>1144.9465</v>
      </c>
      <c r="F10" s="5"/>
      <c r="G10" s="5"/>
      <c r="H10">
        <v>4.3</v>
      </c>
      <c r="I10">
        <v>0.5</v>
      </c>
      <c r="J10">
        <v>7.0000000000000007E-2</v>
      </c>
      <c r="K10">
        <v>0.13</v>
      </c>
      <c r="L10">
        <v>5.7534999999999998</v>
      </c>
      <c r="M10">
        <v>0.5</v>
      </c>
      <c r="N10">
        <v>0.3</v>
      </c>
      <c r="O10">
        <f t="shared" si="1"/>
        <v>0.57535000000000003</v>
      </c>
    </row>
    <row r="11" spans="1:18" x14ac:dyDescent="0.25">
      <c r="A11">
        <v>10</v>
      </c>
      <c r="B11" t="s">
        <v>11</v>
      </c>
      <c r="C11" t="s">
        <v>12</v>
      </c>
      <c r="D11">
        <v>925.8</v>
      </c>
      <c r="E11" s="6">
        <f>D11*10*0.1*(1-I11/100)</f>
        <v>909.13560000000007</v>
      </c>
      <c r="F11" s="6">
        <f>SUM(E11:E13)</f>
        <v>3766.3951999999999</v>
      </c>
      <c r="G11" s="6"/>
      <c r="H11">
        <v>3.8</v>
      </c>
      <c r="I11">
        <v>1.8</v>
      </c>
      <c r="J11">
        <v>7.0000000000000007E-2</v>
      </c>
      <c r="K11">
        <v>0.08</v>
      </c>
      <c r="L11">
        <v>16.664400000000001</v>
      </c>
      <c r="M11">
        <v>0.7</v>
      </c>
      <c r="N11">
        <v>0.5</v>
      </c>
      <c r="O11">
        <f t="shared" si="1"/>
        <v>1.6664400000000001</v>
      </c>
      <c r="P11">
        <f>SUM(O11:O13)</f>
        <v>4.0904800000000003</v>
      </c>
    </row>
    <row r="12" spans="1:18" x14ac:dyDescent="0.25">
      <c r="A12">
        <v>11</v>
      </c>
      <c r="B12" t="s">
        <v>11</v>
      </c>
      <c r="C12" t="s">
        <v>13</v>
      </c>
      <c r="D12">
        <v>1404.7</v>
      </c>
      <c r="E12" s="6">
        <f t="shared" ref="E12:E13" si="4">D12*10*0.1*(1-I12/100)</f>
        <v>1387.8435999999999</v>
      </c>
      <c r="F12" s="5"/>
      <c r="G12" s="5"/>
      <c r="H12">
        <v>4</v>
      </c>
      <c r="I12">
        <v>1.2</v>
      </c>
      <c r="J12">
        <v>0.06</v>
      </c>
      <c r="K12">
        <v>0.06</v>
      </c>
      <c r="L12">
        <v>16.856400000000001</v>
      </c>
      <c r="M12">
        <v>0.5</v>
      </c>
      <c r="N12">
        <v>0.3</v>
      </c>
      <c r="O12">
        <f t="shared" si="1"/>
        <v>1.68564</v>
      </c>
    </row>
    <row r="13" spans="1:18" x14ac:dyDescent="0.25">
      <c r="A13">
        <v>12</v>
      </c>
      <c r="B13" t="s">
        <v>11</v>
      </c>
      <c r="C13" t="s">
        <v>14</v>
      </c>
      <c r="D13">
        <v>1476.8</v>
      </c>
      <c r="E13" s="6">
        <f t="shared" si="4"/>
        <v>1469.4160000000002</v>
      </c>
      <c r="F13" s="5"/>
      <c r="G13" s="5"/>
      <c r="H13">
        <v>4.2</v>
      </c>
      <c r="I13">
        <v>0.5</v>
      </c>
      <c r="J13">
        <v>0.06</v>
      </c>
      <c r="K13">
        <v>0.05</v>
      </c>
      <c r="L13">
        <v>7.3840000000000003</v>
      </c>
      <c r="M13">
        <v>0.5</v>
      </c>
      <c r="N13">
        <v>0.3</v>
      </c>
      <c r="O13">
        <f t="shared" si="1"/>
        <v>0.73840000000000006</v>
      </c>
    </row>
    <row r="14" spans="1:18" x14ac:dyDescent="0.25">
      <c r="A14">
        <v>13</v>
      </c>
      <c r="B14" t="s">
        <v>15</v>
      </c>
      <c r="C14" t="s">
        <v>12</v>
      </c>
      <c r="D14">
        <v>942.1</v>
      </c>
      <c r="E14" s="6">
        <f>D14*10*0.1*(1-I14/100)</f>
        <v>927.02639999999997</v>
      </c>
      <c r="F14" s="6">
        <f>SUM(E14:E16)</f>
        <v>4202.1355000000003</v>
      </c>
      <c r="G14" s="6">
        <f>AVERAGE(F14:F23)</f>
        <v>4192.7865000000002</v>
      </c>
      <c r="H14">
        <v>3.7</v>
      </c>
      <c r="I14">
        <v>1.6</v>
      </c>
      <c r="J14">
        <v>7.0000000000000007E-2</v>
      </c>
      <c r="K14">
        <v>0.09</v>
      </c>
      <c r="L14">
        <v>15.073600000000001</v>
      </c>
      <c r="M14">
        <v>0.6</v>
      </c>
      <c r="N14">
        <v>0.5</v>
      </c>
      <c r="O14">
        <f t="shared" si="1"/>
        <v>1.5073600000000003</v>
      </c>
      <c r="P14">
        <f>SUM(O14:O16)</f>
        <v>2.6564500000000004</v>
      </c>
      <c r="Q14" s="3">
        <f>10*AVERAGE(P14:P23)</f>
        <v>26.688500000000008</v>
      </c>
      <c r="R14" s="4" t="s">
        <v>20</v>
      </c>
    </row>
    <row r="15" spans="1:18" x14ac:dyDescent="0.25">
      <c r="A15">
        <v>14</v>
      </c>
      <c r="B15" t="s">
        <v>15</v>
      </c>
      <c r="C15" t="s">
        <v>13</v>
      </c>
      <c r="D15">
        <v>1631.1</v>
      </c>
      <c r="E15" s="6">
        <f t="shared" ref="E15:E16" si="5">D15*10*0.1*(1-I15/100)</f>
        <v>1624.5756000000001</v>
      </c>
      <c r="F15" s="5"/>
      <c r="G15" s="5"/>
      <c r="H15">
        <v>4.4000000000000004</v>
      </c>
      <c r="I15">
        <v>0.4</v>
      </c>
      <c r="J15">
        <v>0.06</v>
      </c>
      <c r="K15">
        <v>0.04</v>
      </c>
      <c r="L15">
        <v>6.5244</v>
      </c>
      <c r="M15">
        <v>0.4</v>
      </c>
      <c r="N15">
        <v>0.3</v>
      </c>
      <c r="O15">
        <f t="shared" si="1"/>
        <v>0.65244000000000013</v>
      </c>
      <c r="Q15" s="3">
        <f>Q14-10*P28</f>
        <v>20.808477468520795</v>
      </c>
      <c r="R15" s="4" t="s">
        <v>17</v>
      </c>
    </row>
    <row r="16" spans="1:18" x14ac:dyDescent="0.25">
      <c r="A16">
        <v>15</v>
      </c>
      <c r="B16" t="s">
        <v>15</v>
      </c>
      <c r="C16" t="s">
        <v>14</v>
      </c>
      <c r="D16">
        <v>1655.5</v>
      </c>
      <c r="E16" s="6">
        <f t="shared" si="5"/>
        <v>1650.5335</v>
      </c>
      <c r="F16" s="5"/>
      <c r="G16" s="5"/>
      <c r="H16">
        <v>4.4000000000000004</v>
      </c>
      <c r="I16">
        <v>0.3</v>
      </c>
      <c r="J16">
        <v>0.05</v>
      </c>
      <c r="K16">
        <v>0.03</v>
      </c>
      <c r="L16">
        <v>4.9664999999999999</v>
      </c>
      <c r="M16">
        <v>0.4</v>
      </c>
      <c r="N16">
        <v>0.3</v>
      </c>
      <c r="O16">
        <f t="shared" si="1"/>
        <v>0.49664999999999998</v>
      </c>
      <c r="Q16" s="7">
        <v>19</v>
      </c>
      <c r="R16" s="8" t="s">
        <v>24</v>
      </c>
    </row>
    <row r="17" spans="1:18" x14ac:dyDescent="0.25">
      <c r="A17">
        <v>16</v>
      </c>
      <c r="B17" t="s">
        <v>15</v>
      </c>
      <c r="C17" t="s">
        <v>12</v>
      </c>
      <c r="D17">
        <v>793.7</v>
      </c>
      <c r="E17" s="6">
        <f>D17*10*0.1*(1-I17/100)</f>
        <v>771.47640000000001</v>
      </c>
      <c r="F17" s="6">
        <f>SUM(E17:E19)</f>
        <v>4057.3942000000006</v>
      </c>
      <c r="G17" s="6"/>
      <c r="H17">
        <v>3.7</v>
      </c>
      <c r="I17">
        <v>2.8</v>
      </c>
      <c r="J17">
        <v>0.08</v>
      </c>
      <c r="K17">
        <v>0.12</v>
      </c>
      <c r="L17">
        <v>22.223600000000001</v>
      </c>
      <c r="M17">
        <v>0.6</v>
      </c>
      <c r="N17">
        <v>0.5</v>
      </c>
      <c r="O17">
        <f t="shared" si="1"/>
        <v>2.2223600000000001</v>
      </c>
      <c r="P17">
        <f>SUM(O17:O19)</f>
        <v>3.5405800000000003</v>
      </c>
      <c r="Q17" s="7">
        <f>Q15*1000/Q16</f>
        <v>1095.1830246589893</v>
      </c>
      <c r="R17" s="8" t="s">
        <v>23</v>
      </c>
    </row>
    <row r="18" spans="1:18" x14ac:dyDescent="0.25">
      <c r="A18">
        <v>17</v>
      </c>
      <c r="B18" t="s">
        <v>15</v>
      </c>
      <c r="C18" t="s">
        <v>13</v>
      </c>
      <c r="D18">
        <v>1646</v>
      </c>
      <c r="E18" s="6">
        <f t="shared" ref="E18:E19" si="6">D18*10*0.1*(1-I18/100)</f>
        <v>1636.124</v>
      </c>
      <c r="F18" s="5"/>
      <c r="G18" s="5"/>
      <c r="H18">
        <v>4.3</v>
      </c>
      <c r="I18">
        <v>0.6</v>
      </c>
      <c r="J18">
        <v>0.06</v>
      </c>
      <c r="K18">
        <v>0.05</v>
      </c>
      <c r="L18">
        <v>9.8759999999999994</v>
      </c>
      <c r="M18">
        <v>0.4</v>
      </c>
      <c r="N18">
        <v>0.3</v>
      </c>
      <c r="O18">
        <f t="shared" si="1"/>
        <v>0.98760000000000003</v>
      </c>
    </row>
    <row r="19" spans="1:18" x14ac:dyDescent="0.25">
      <c r="A19">
        <v>18</v>
      </c>
      <c r="B19" t="s">
        <v>15</v>
      </c>
      <c r="C19" t="s">
        <v>14</v>
      </c>
      <c r="D19">
        <v>1653.1</v>
      </c>
      <c r="E19" s="6">
        <f t="shared" si="6"/>
        <v>1649.7938000000001</v>
      </c>
      <c r="F19" s="5"/>
      <c r="G19" s="5"/>
      <c r="H19">
        <v>4.7</v>
      </c>
      <c r="I19">
        <v>0.2</v>
      </c>
      <c r="J19">
        <v>0.06</v>
      </c>
      <c r="K19">
        <v>0.03</v>
      </c>
      <c r="L19">
        <v>3.3062</v>
      </c>
      <c r="M19">
        <v>0.4</v>
      </c>
      <c r="N19">
        <v>0.3</v>
      </c>
      <c r="O19">
        <f t="shared" si="1"/>
        <v>0.33062000000000002</v>
      </c>
    </row>
    <row r="20" spans="1:18" x14ac:dyDescent="0.25">
      <c r="A20">
        <v>19</v>
      </c>
      <c r="B20" t="s">
        <v>15</v>
      </c>
      <c r="C20" t="s">
        <v>12</v>
      </c>
      <c r="D20">
        <v>946.4</v>
      </c>
      <c r="E20" s="6">
        <f>D20*10*0.1*(1-I20/100)</f>
        <v>935.04320000000007</v>
      </c>
      <c r="F20" s="6">
        <f>SUM(E20:E22)</f>
        <v>4292.9849000000004</v>
      </c>
      <c r="G20" s="6"/>
      <c r="H20">
        <v>3.8</v>
      </c>
      <c r="I20">
        <v>1.2</v>
      </c>
      <c r="J20">
        <v>0.06</v>
      </c>
      <c r="K20">
        <v>0.08</v>
      </c>
      <c r="L20">
        <v>11.3568</v>
      </c>
      <c r="M20">
        <v>0.6</v>
      </c>
      <c r="N20">
        <v>0.5</v>
      </c>
      <c r="O20">
        <f t="shared" si="1"/>
        <v>1.13568</v>
      </c>
      <c r="P20">
        <f>SUM(O20:O22)</f>
        <v>1.9815100000000001</v>
      </c>
    </row>
    <row r="21" spans="1:18" x14ac:dyDescent="0.25">
      <c r="A21">
        <v>20</v>
      </c>
      <c r="B21" t="s">
        <v>15</v>
      </c>
      <c r="C21" t="s">
        <v>13</v>
      </c>
      <c r="D21">
        <v>1697.3</v>
      </c>
      <c r="E21" s="6">
        <f t="shared" ref="E21:E22" si="7">D21*10*0.1*(1-I21/100)</f>
        <v>1690.5108000000002</v>
      </c>
      <c r="F21" s="5"/>
      <c r="G21" s="5"/>
      <c r="H21">
        <v>4.9000000000000004</v>
      </c>
      <c r="I21">
        <v>0.4</v>
      </c>
      <c r="J21">
        <v>0.05</v>
      </c>
      <c r="K21">
        <v>0.03</v>
      </c>
      <c r="L21">
        <v>6.7892000000000001</v>
      </c>
      <c r="M21">
        <v>0.4</v>
      </c>
      <c r="N21">
        <v>0.3</v>
      </c>
      <c r="O21">
        <f t="shared" si="1"/>
        <v>0.67892000000000008</v>
      </c>
    </row>
    <row r="22" spans="1:18" x14ac:dyDescent="0.25">
      <c r="A22">
        <v>21</v>
      </c>
      <c r="B22" t="s">
        <v>15</v>
      </c>
      <c r="C22" t="s">
        <v>14</v>
      </c>
      <c r="D22">
        <v>1669.1</v>
      </c>
      <c r="E22" s="6">
        <f t="shared" si="7"/>
        <v>1667.4309000000001</v>
      </c>
      <c r="F22" s="5"/>
      <c r="G22" s="5"/>
      <c r="H22">
        <v>5.0999999999999996</v>
      </c>
      <c r="I22">
        <v>0.1</v>
      </c>
      <c r="J22">
        <v>0.05</v>
      </c>
      <c r="K22">
        <v>0.04</v>
      </c>
      <c r="L22">
        <v>1.6691</v>
      </c>
      <c r="M22">
        <v>0.4</v>
      </c>
      <c r="N22">
        <v>0.3</v>
      </c>
      <c r="O22">
        <f t="shared" si="1"/>
        <v>0.16691</v>
      </c>
    </row>
    <row r="23" spans="1:18" x14ac:dyDescent="0.25">
      <c r="A23">
        <v>22</v>
      </c>
      <c r="B23" t="s">
        <v>15</v>
      </c>
      <c r="C23" t="s">
        <v>12</v>
      </c>
      <c r="D23">
        <v>942.1</v>
      </c>
      <c r="E23" s="6">
        <f>D23*10*0.1*(1-I23/100)</f>
        <v>927.02639999999997</v>
      </c>
      <c r="F23" s="6">
        <f>SUM(E23:E25)</f>
        <v>4218.6314000000002</v>
      </c>
      <c r="G23" s="6"/>
      <c r="H23">
        <v>3.7</v>
      </c>
      <c r="I23">
        <v>1.6</v>
      </c>
      <c r="J23">
        <v>7.0000000000000007E-2</v>
      </c>
      <c r="K23">
        <v>0.09</v>
      </c>
      <c r="L23">
        <v>15.073600000000001</v>
      </c>
      <c r="M23">
        <v>0.6</v>
      </c>
      <c r="N23">
        <v>0.5</v>
      </c>
      <c r="O23">
        <f t="shared" si="1"/>
        <v>1.5073600000000003</v>
      </c>
      <c r="P23">
        <f>SUM(O23:O25)</f>
        <v>2.4968600000000007</v>
      </c>
    </row>
    <row r="24" spans="1:18" x14ac:dyDescent="0.25">
      <c r="A24">
        <v>23</v>
      </c>
      <c r="B24" t="s">
        <v>15</v>
      </c>
      <c r="C24" t="s">
        <v>13</v>
      </c>
      <c r="D24">
        <v>1646</v>
      </c>
      <c r="E24" s="6">
        <f t="shared" ref="E24:E25" si="8">D24*10*0.1*(1-I24/100)</f>
        <v>1639.4159999999999</v>
      </c>
      <c r="F24" s="5"/>
      <c r="G24" s="5"/>
      <c r="H24">
        <v>4.4000000000000004</v>
      </c>
      <c r="I24">
        <v>0.4</v>
      </c>
      <c r="J24">
        <v>0.06</v>
      </c>
      <c r="K24">
        <v>0.04</v>
      </c>
      <c r="L24">
        <v>6.5839999999999996</v>
      </c>
      <c r="M24">
        <v>0.4</v>
      </c>
      <c r="N24">
        <v>0.3</v>
      </c>
      <c r="O24">
        <f t="shared" si="1"/>
        <v>0.65840000000000021</v>
      </c>
    </row>
    <row r="25" spans="1:18" x14ac:dyDescent="0.25">
      <c r="A25">
        <v>24</v>
      </c>
      <c r="B25" t="s">
        <v>15</v>
      </c>
      <c r="C25" t="s">
        <v>14</v>
      </c>
      <c r="D25">
        <v>1655.5</v>
      </c>
      <c r="E25" s="6">
        <f t="shared" si="8"/>
        <v>1652.1890000000001</v>
      </c>
      <c r="F25" s="5"/>
      <c r="G25" s="5"/>
      <c r="H25">
        <v>4.7</v>
      </c>
      <c r="I25">
        <v>0.2</v>
      </c>
      <c r="J25">
        <v>0.05</v>
      </c>
      <c r="K25">
        <v>0.03</v>
      </c>
      <c r="L25">
        <v>3.3109999999999999</v>
      </c>
      <c r="M25">
        <v>0.4</v>
      </c>
      <c r="N25">
        <v>0.3</v>
      </c>
      <c r="O25">
        <f t="shared" si="1"/>
        <v>0.33110000000000006</v>
      </c>
    </row>
    <row r="26" spans="1:18" x14ac:dyDescent="0.25">
      <c r="D26" t="s">
        <v>26</v>
      </c>
      <c r="H26" t="s">
        <v>22</v>
      </c>
      <c r="I26" t="s">
        <v>29</v>
      </c>
    </row>
    <row r="27" spans="1:18" x14ac:dyDescent="0.25">
      <c r="D27">
        <f>MAX(D2:D13)</f>
        <v>1507.6</v>
      </c>
      <c r="F27" s="6">
        <f>D27*10*0.3*(1-I27/100)</f>
        <v>4509.2420024399999</v>
      </c>
      <c r="H27" s="2">
        <f>G2/F27</f>
        <v>0.81038065222994715</v>
      </c>
      <c r="I27" s="1">
        <v>0.29976999999999998</v>
      </c>
      <c r="P27">
        <f>D27*0.3*(I27/100)*H27</f>
        <v>1.0987138905604832</v>
      </c>
    </row>
    <row r="28" spans="1:18" x14ac:dyDescent="0.25">
      <c r="D28">
        <f>MAX(D14:D25)</f>
        <v>1697.3</v>
      </c>
      <c r="F28" s="6">
        <f>D28*10*0.3*(1-I28/100)</f>
        <v>5084.7690486449992</v>
      </c>
      <c r="H28" s="2">
        <f>G14/F28</f>
        <v>0.82457756879190092</v>
      </c>
      <c r="I28" s="1">
        <v>0.140045</v>
      </c>
      <c r="J28">
        <f>MEDIAN(I2:I13)</f>
        <v>1.2</v>
      </c>
      <c r="P28">
        <f>D28*0.3*(I28/100)*H28</f>
        <v>0.58800225314792121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data_carbon_credit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Wilfried DOSSOU-YOVO</dc:creator>
  <cp:lastModifiedBy>Wilfried</cp:lastModifiedBy>
  <dcterms:created xsi:type="dcterms:W3CDTF">2020-07-27T19:44:22Z</dcterms:created>
  <dcterms:modified xsi:type="dcterms:W3CDTF">2020-07-31T19:35:50Z</dcterms:modified>
</cp:coreProperties>
</file>