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fried\Dropbox\DOCTORAT\THÈSE\TEA BAG DONNEES\co2_Projet\data\"/>
    </mc:Choice>
  </mc:AlternateContent>
  <xr:revisionPtr revIDLastSave="0" documentId="13_ncr:1_{3568EDD1-D572-4A88-92F8-24044A263758}" xr6:coauthVersionLast="45" xr6:coauthVersionMax="45" xr10:uidLastSave="{00000000-0000-0000-0000-000000000000}"/>
  <bookViews>
    <workbookView minimized="1" xWindow="16560" yWindow="675" windowWidth="2415" windowHeight="915" xr2:uid="{00000000-000D-0000-FFFF-FFFF00000000}"/>
  </bookViews>
  <sheets>
    <sheet name="Analyses" sheetId="5" r:id="rId1"/>
    <sheet name="Taux_Temperature" sheetId="8" r:id="rId2"/>
    <sheet name="Arrhenius" sheetId="9" r:id="rId3"/>
    <sheet name="Donnees" sheetId="1" r:id="rId4"/>
    <sheet name="Feuil1" sheetId="6" r:id="rId5"/>
    <sheet name="Feuil2" sheetId="2" r:id="rId6"/>
    <sheet name="Feuil3" sheetId="3" r:id="rId7"/>
    <sheet name="Planilha1" sheetId="7" r:id="rId8"/>
  </sheets>
  <definedNames>
    <definedName name="_xlnm._FilterDatabase" localSheetId="1" hidden="1">Taux_Temperature!$A$1:$E$74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5" l="1"/>
  <c r="V2" i="5" l="1"/>
  <c r="W3" i="5" l="1"/>
  <c r="X3" i="5" s="1"/>
  <c r="W4" i="5"/>
  <c r="X4" i="5" s="1"/>
  <c r="W5" i="5"/>
  <c r="X5" i="5" s="1"/>
  <c r="W6" i="5"/>
  <c r="X6" i="5" s="1"/>
  <c r="W7" i="5"/>
  <c r="X7" i="5" s="1"/>
  <c r="W8" i="5"/>
  <c r="X8" i="5" s="1"/>
  <c r="W9" i="5"/>
  <c r="X9" i="5" s="1"/>
  <c r="W10" i="5"/>
  <c r="X10" i="5" s="1"/>
  <c r="W11" i="5"/>
  <c r="X11" i="5" s="1"/>
  <c r="W12" i="5"/>
  <c r="X12" i="5" s="1"/>
  <c r="W13" i="5"/>
  <c r="X13" i="5" s="1"/>
  <c r="W14" i="5"/>
  <c r="X14" i="5" s="1"/>
  <c r="W15" i="5"/>
  <c r="X15" i="5" s="1"/>
  <c r="W16" i="5"/>
  <c r="X16" i="5" s="1"/>
  <c r="W17" i="5"/>
  <c r="X17" i="5" s="1"/>
  <c r="W18" i="5"/>
  <c r="X18" i="5" s="1"/>
  <c r="W19" i="5"/>
  <c r="X19" i="5" s="1"/>
  <c r="W20" i="5"/>
  <c r="X20" i="5" s="1"/>
  <c r="W21" i="5"/>
  <c r="X21" i="5" s="1"/>
  <c r="W22" i="5"/>
  <c r="X22" i="5" s="1"/>
  <c r="W23" i="5"/>
  <c r="X23" i="5" s="1"/>
  <c r="W24" i="5"/>
  <c r="X24" i="5" s="1"/>
  <c r="W25" i="5"/>
  <c r="X25" i="5" s="1"/>
  <c r="W26" i="5"/>
  <c r="X26" i="5" s="1"/>
  <c r="W27" i="5"/>
  <c r="X27" i="5" s="1"/>
  <c r="W28" i="5"/>
  <c r="X28" i="5" s="1"/>
  <c r="W29" i="5"/>
  <c r="X29" i="5" s="1"/>
  <c r="W30" i="5"/>
  <c r="X30" i="5" s="1"/>
  <c r="W31" i="5"/>
  <c r="X31" i="5" s="1"/>
  <c r="W32" i="5"/>
  <c r="X32" i="5" s="1"/>
  <c r="W33" i="5"/>
  <c r="X33" i="5" s="1"/>
  <c r="W34" i="5"/>
  <c r="X34" i="5" s="1"/>
  <c r="W35" i="5"/>
  <c r="X35" i="5" s="1"/>
  <c r="W36" i="5"/>
  <c r="X36" i="5" s="1"/>
  <c r="W37" i="5"/>
  <c r="X37" i="5" s="1"/>
  <c r="W38" i="5"/>
  <c r="X38" i="5" s="1"/>
  <c r="W39" i="5"/>
  <c r="X39" i="5" s="1"/>
  <c r="W40" i="5"/>
  <c r="X40" i="5" s="1"/>
  <c r="W41" i="5"/>
  <c r="X41" i="5" s="1"/>
  <c r="W42" i="5"/>
  <c r="X42" i="5" s="1"/>
  <c r="W43" i="5"/>
  <c r="X43" i="5" s="1"/>
  <c r="W44" i="5"/>
  <c r="X44" i="5" s="1"/>
  <c r="W45" i="5"/>
  <c r="X45" i="5" s="1"/>
  <c r="W46" i="5"/>
  <c r="X46" i="5" s="1"/>
  <c r="W47" i="5"/>
  <c r="X47" i="5" s="1"/>
  <c r="W48" i="5"/>
  <c r="X48" i="5" s="1"/>
  <c r="W49" i="5"/>
  <c r="X49" i="5" s="1"/>
  <c r="W50" i="5"/>
  <c r="X50" i="5" s="1"/>
  <c r="W51" i="5"/>
  <c r="X51" i="5" s="1"/>
  <c r="W52" i="5"/>
  <c r="X52" i="5" s="1"/>
  <c r="W53" i="5"/>
  <c r="X53" i="5" s="1"/>
  <c r="W54" i="5"/>
  <c r="X54" i="5" s="1"/>
  <c r="W55" i="5"/>
  <c r="X55" i="5" s="1"/>
  <c r="W56" i="5"/>
  <c r="X56" i="5" s="1"/>
  <c r="W57" i="5"/>
  <c r="X57" i="5" s="1"/>
  <c r="W58" i="5"/>
  <c r="X58" i="5" s="1"/>
  <c r="W59" i="5"/>
  <c r="X59" i="5" s="1"/>
  <c r="W60" i="5"/>
  <c r="X60" i="5" s="1"/>
  <c r="W61" i="5"/>
  <c r="X61" i="5" s="1"/>
  <c r="W62" i="5"/>
  <c r="X62" i="5" s="1"/>
  <c r="W63" i="5"/>
  <c r="X63" i="5" s="1"/>
  <c r="W64" i="5"/>
  <c r="X64" i="5" s="1"/>
  <c r="W65" i="5"/>
  <c r="X65" i="5" s="1"/>
  <c r="W66" i="5"/>
  <c r="X66" i="5" s="1"/>
  <c r="W67" i="5"/>
  <c r="X67" i="5" s="1"/>
  <c r="W68" i="5"/>
  <c r="X68" i="5" s="1"/>
  <c r="W69" i="5"/>
  <c r="X69" i="5" s="1"/>
  <c r="W70" i="5"/>
  <c r="X70" i="5" s="1"/>
  <c r="W71" i="5"/>
  <c r="X71" i="5" s="1"/>
  <c r="W72" i="5"/>
  <c r="X72" i="5" s="1"/>
  <c r="W73" i="5"/>
  <c r="X73" i="5" s="1"/>
  <c r="W74" i="5"/>
  <c r="X74" i="5" s="1"/>
  <c r="W75" i="5"/>
  <c r="X75" i="5" s="1"/>
  <c r="W76" i="5"/>
  <c r="X76" i="5" s="1"/>
  <c r="W77" i="5"/>
  <c r="X77" i="5" s="1"/>
  <c r="W78" i="5"/>
  <c r="X78" i="5" s="1"/>
  <c r="W79" i="5"/>
  <c r="X79" i="5" s="1"/>
  <c r="W80" i="5"/>
  <c r="X80" i="5" s="1"/>
  <c r="W81" i="5"/>
  <c r="X81" i="5" s="1"/>
  <c r="W82" i="5"/>
  <c r="X82" i="5" s="1"/>
  <c r="W83" i="5"/>
  <c r="X83" i="5" s="1"/>
  <c r="W84" i="5"/>
  <c r="X84" i="5" s="1"/>
  <c r="W85" i="5"/>
  <c r="X85" i="5" s="1"/>
  <c r="W86" i="5"/>
  <c r="X86" i="5" s="1"/>
  <c r="W87" i="5"/>
  <c r="X87" i="5" s="1"/>
  <c r="W88" i="5"/>
  <c r="X88" i="5" s="1"/>
  <c r="W89" i="5"/>
  <c r="X89" i="5" s="1"/>
  <c r="W90" i="5"/>
  <c r="X90" i="5" s="1"/>
  <c r="W91" i="5"/>
  <c r="X91" i="5" s="1"/>
  <c r="W92" i="5"/>
  <c r="X92" i="5" s="1"/>
  <c r="W93" i="5"/>
  <c r="X93" i="5" s="1"/>
  <c r="W94" i="5"/>
  <c r="X94" i="5" s="1"/>
  <c r="W95" i="5"/>
  <c r="X95" i="5" s="1"/>
  <c r="W96" i="5"/>
  <c r="X96" i="5" s="1"/>
  <c r="W97" i="5"/>
  <c r="X97" i="5" s="1"/>
  <c r="W98" i="5"/>
  <c r="X98" i="5" s="1"/>
  <c r="W99" i="5"/>
  <c r="X99" i="5" s="1"/>
  <c r="W100" i="5"/>
  <c r="X100" i="5" s="1"/>
  <c r="W101" i="5"/>
  <c r="X101" i="5" s="1"/>
  <c r="W102" i="5"/>
  <c r="X102" i="5" s="1"/>
  <c r="W103" i="5"/>
  <c r="X103" i="5" s="1"/>
  <c r="W104" i="5"/>
  <c r="X104" i="5" s="1"/>
  <c r="W105" i="5"/>
  <c r="X105" i="5" s="1"/>
  <c r="W106" i="5"/>
  <c r="X106" i="5" s="1"/>
  <c r="W107" i="5"/>
  <c r="X107" i="5" s="1"/>
  <c r="W108" i="5"/>
  <c r="X108" i="5" s="1"/>
  <c r="W109" i="5"/>
  <c r="X109" i="5" s="1"/>
  <c r="W110" i="5"/>
  <c r="X110" i="5" s="1"/>
  <c r="W111" i="5"/>
  <c r="X111" i="5" s="1"/>
  <c r="W112" i="5"/>
  <c r="X112" i="5" s="1"/>
  <c r="W113" i="5"/>
  <c r="X113" i="5" s="1"/>
  <c r="W114" i="5"/>
  <c r="X114" i="5" s="1"/>
  <c r="W115" i="5"/>
  <c r="X115" i="5" s="1"/>
  <c r="W116" i="5"/>
  <c r="X116" i="5" s="1"/>
  <c r="W117" i="5"/>
  <c r="X117" i="5" s="1"/>
  <c r="W118" i="5"/>
  <c r="X118" i="5" s="1"/>
  <c r="W119" i="5"/>
  <c r="X119" i="5" s="1"/>
  <c r="W120" i="5"/>
  <c r="X120" i="5" s="1"/>
  <c r="W121" i="5"/>
  <c r="X121" i="5" s="1"/>
  <c r="W122" i="5"/>
  <c r="X122" i="5" s="1"/>
  <c r="W123" i="5"/>
  <c r="X123" i="5" s="1"/>
  <c r="W124" i="5"/>
  <c r="X124" i="5" s="1"/>
  <c r="W125" i="5"/>
  <c r="X125" i="5" s="1"/>
  <c r="W126" i="5"/>
  <c r="X126" i="5" s="1"/>
  <c r="W127" i="5"/>
  <c r="X127" i="5" s="1"/>
  <c r="W128" i="5"/>
  <c r="X128" i="5" s="1"/>
  <c r="W129" i="5"/>
  <c r="X129" i="5" s="1"/>
  <c r="W130" i="5"/>
  <c r="X130" i="5" s="1"/>
  <c r="W131" i="5"/>
  <c r="X131" i="5" s="1"/>
  <c r="W132" i="5"/>
  <c r="X132" i="5" s="1"/>
  <c r="W133" i="5"/>
  <c r="X133" i="5" s="1"/>
  <c r="W134" i="5"/>
  <c r="X134" i="5" s="1"/>
  <c r="W135" i="5"/>
  <c r="X135" i="5" s="1"/>
  <c r="W136" i="5"/>
  <c r="X136" i="5" s="1"/>
  <c r="W137" i="5"/>
  <c r="X137" i="5" s="1"/>
  <c r="W138" i="5"/>
  <c r="X138" i="5" s="1"/>
  <c r="W139" i="5"/>
  <c r="X139" i="5" s="1"/>
  <c r="W140" i="5"/>
  <c r="X140" i="5" s="1"/>
  <c r="W141" i="5"/>
  <c r="X141" i="5" s="1"/>
  <c r="W142" i="5"/>
  <c r="X142" i="5" s="1"/>
  <c r="W143" i="5"/>
  <c r="X143" i="5" s="1"/>
  <c r="W144" i="5"/>
  <c r="X144" i="5" s="1"/>
  <c r="W145" i="5"/>
  <c r="X145" i="5" s="1"/>
  <c r="W146" i="5"/>
  <c r="X146" i="5" s="1"/>
  <c r="W147" i="5"/>
  <c r="X147" i="5" s="1"/>
  <c r="W148" i="5"/>
  <c r="X148" i="5" s="1"/>
  <c r="W149" i="5"/>
  <c r="X149" i="5" s="1"/>
  <c r="W150" i="5"/>
  <c r="X150" i="5" s="1"/>
  <c r="W151" i="5"/>
  <c r="X151" i="5" s="1"/>
  <c r="W152" i="5"/>
  <c r="X152" i="5" s="1"/>
  <c r="W153" i="5"/>
  <c r="X153" i="5" s="1"/>
  <c r="W154" i="5"/>
  <c r="X154" i="5" s="1"/>
  <c r="W155" i="5"/>
  <c r="X155" i="5" s="1"/>
  <c r="W156" i="5"/>
  <c r="X156" i="5" s="1"/>
  <c r="W157" i="5"/>
  <c r="X157" i="5" s="1"/>
  <c r="W158" i="5"/>
  <c r="X158" i="5" s="1"/>
  <c r="W159" i="5"/>
  <c r="X159" i="5" s="1"/>
  <c r="W160" i="5"/>
  <c r="X160" i="5" s="1"/>
  <c r="W161" i="5"/>
  <c r="X161" i="5" s="1"/>
  <c r="W162" i="5"/>
  <c r="X162" i="5" s="1"/>
  <c r="W163" i="5"/>
  <c r="X163" i="5" s="1"/>
  <c r="W164" i="5"/>
  <c r="X164" i="5" s="1"/>
  <c r="W165" i="5"/>
  <c r="X165" i="5" s="1"/>
  <c r="W166" i="5"/>
  <c r="X166" i="5" s="1"/>
  <c r="W167" i="5"/>
  <c r="X167" i="5" s="1"/>
  <c r="W168" i="5"/>
  <c r="X168" i="5" s="1"/>
  <c r="W169" i="5"/>
  <c r="X169" i="5" s="1"/>
  <c r="W170" i="5"/>
  <c r="X170" i="5" s="1"/>
  <c r="W171" i="5"/>
  <c r="X171" i="5" s="1"/>
  <c r="W172" i="5"/>
  <c r="X172" i="5" s="1"/>
  <c r="W173" i="5"/>
  <c r="X173" i="5" s="1"/>
  <c r="W174" i="5"/>
  <c r="X174" i="5" s="1"/>
  <c r="W175" i="5"/>
  <c r="X175" i="5" s="1"/>
  <c r="W176" i="5"/>
  <c r="X176" i="5" s="1"/>
  <c r="W177" i="5"/>
  <c r="X177" i="5" s="1"/>
  <c r="W178" i="5"/>
  <c r="X178" i="5" s="1"/>
  <c r="W179" i="5"/>
  <c r="X179" i="5" s="1"/>
  <c r="W180" i="5"/>
  <c r="X180" i="5" s="1"/>
  <c r="W181" i="5"/>
  <c r="X181" i="5" s="1"/>
  <c r="W182" i="5"/>
  <c r="X182" i="5" s="1"/>
  <c r="W183" i="5"/>
  <c r="X183" i="5" s="1"/>
  <c r="W184" i="5"/>
  <c r="X184" i="5" s="1"/>
  <c r="W185" i="5"/>
  <c r="X185" i="5" s="1"/>
  <c r="W186" i="5"/>
  <c r="X186" i="5" s="1"/>
  <c r="W187" i="5"/>
  <c r="X187" i="5" s="1"/>
  <c r="W188" i="5"/>
  <c r="X188" i="5" s="1"/>
  <c r="W189" i="5"/>
  <c r="X189" i="5" s="1"/>
  <c r="W190" i="5"/>
  <c r="X190" i="5" s="1"/>
  <c r="W191" i="5"/>
  <c r="X191" i="5" s="1"/>
  <c r="W192" i="5"/>
  <c r="X192" i="5" s="1"/>
  <c r="W193" i="5"/>
  <c r="X193" i="5" s="1"/>
  <c r="W194" i="5"/>
  <c r="X194" i="5" s="1"/>
  <c r="W195" i="5"/>
  <c r="X195" i="5" s="1"/>
  <c r="W196" i="5"/>
  <c r="X196" i="5" s="1"/>
  <c r="W197" i="5"/>
  <c r="X197" i="5" s="1"/>
  <c r="W198" i="5"/>
  <c r="X198" i="5" s="1"/>
  <c r="W199" i="5"/>
  <c r="X199" i="5" s="1"/>
  <c r="W200" i="5"/>
  <c r="X200" i="5" s="1"/>
  <c r="W201" i="5"/>
  <c r="X201" i="5" s="1"/>
  <c r="W202" i="5"/>
  <c r="X202" i="5" s="1"/>
  <c r="W203" i="5"/>
  <c r="X203" i="5" s="1"/>
  <c r="W204" i="5"/>
  <c r="X204" i="5" s="1"/>
  <c r="W205" i="5"/>
  <c r="X205" i="5" s="1"/>
  <c r="W206" i="5"/>
  <c r="X206" i="5" s="1"/>
  <c r="W207" i="5"/>
  <c r="X207" i="5" s="1"/>
  <c r="W208" i="5"/>
  <c r="X208" i="5" s="1"/>
  <c r="W209" i="5"/>
  <c r="X209" i="5" s="1"/>
  <c r="W210" i="5"/>
  <c r="X210" i="5" s="1"/>
  <c r="W211" i="5"/>
  <c r="X211" i="5" s="1"/>
  <c r="W212" i="5"/>
  <c r="X212" i="5" s="1"/>
  <c r="W213" i="5"/>
  <c r="X213" i="5" s="1"/>
  <c r="W214" i="5"/>
  <c r="X214" i="5" s="1"/>
  <c r="W215" i="5"/>
  <c r="X215" i="5" s="1"/>
  <c r="W216" i="5"/>
  <c r="X216" i="5" s="1"/>
  <c r="W217" i="5"/>
  <c r="X217" i="5" s="1"/>
  <c r="W218" i="5"/>
  <c r="X218" i="5" s="1"/>
  <c r="W219" i="5"/>
  <c r="X219" i="5" s="1"/>
  <c r="W220" i="5"/>
  <c r="X220" i="5" s="1"/>
  <c r="W221" i="5"/>
  <c r="X221" i="5" s="1"/>
  <c r="W222" i="5"/>
  <c r="X222" i="5" s="1"/>
  <c r="W223" i="5"/>
  <c r="X223" i="5" s="1"/>
  <c r="W224" i="5"/>
  <c r="X224" i="5" s="1"/>
  <c r="W225" i="5"/>
  <c r="X225" i="5" s="1"/>
  <c r="W226" i="5"/>
  <c r="X226" i="5" s="1"/>
  <c r="W227" i="5"/>
  <c r="X227" i="5" s="1"/>
  <c r="W228" i="5"/>
  <c r="X228" i="5" s="1"/>
  <c r="W229" i="5"/>
  <c r="X229" i="5" s="1"/>
  <c r="W230" i="5"/>
  <c r="X230" i="5" s="1"/>
  <c r="W231" i="5"/>
  <c r="X231" i="5" s="1"/>
  <c r="W232" i="5"/>
  <c r="X232" i="5" s="1"/>
  <c r="W233" i="5"/>
  <c r="X233" i="5" s="1"/>
  <c r="W234" i="5"/>
  <c r="X234" i="5" s="1"/>
  <c r="W235" i="5"/>
  <c r="X235" i="5" s="1"/>
  <c r="W236" i="5"/>
  <c r="X236" i="5" s="1"/>
  <c r="W237" i="5"/>
  <c r="X237" i="5" s="1"/>
  <c r="W238" i="5"/>
  <c r="X238" i="5" s="1"/>
  <c r="W239" i="5"/>
  <c r="X239" i="5" s="1"/>
  <c r="W240" i="5"/>
  <c r="X240" i="5" s="1"/>
  <c r="W241" i="5"/>
  <c r="X241" i="5" s="1"/>
  <c r="W242" i="5"/>
  <c r="X242" i="5" s="1"/>
  <c r="W243" i="5"/>
  <c r="X243" i="5" s="1"/>
  <c r="W244" i="5"/>
  <c r="X244" i="5" s="1"/>
  <c r="W245" i="5"/>
  <c r="X245" i="5" s="1"/>
  <c r="W246" i="5"/>
  <c r="X246" i="5" s="1"/>
  <c r="W247" i="5"/>
  <c r="X247" i="5" s="1"/>
  <c r="W248" i="5"/>
  <c r="X248" i="5" s="1"/>
  <c r="W249" i="5"/>
  <c r="X249" i="5" s="1"/>
  <c r="W250" i="5"/>
  <c r="X250" i="5" s="1"/>
  <c r="W251" i="5"/>
  <c r="X251" i="5" s="1"/>
  <c r="W252" i="5"/>
  <c r="X252" i="5" s="1"/>
  <c r="W253" i="5"/>
  <c r="X253" i="5" s="1"/>
  <c r="W254" i="5"/>
  <c r="X254" i="5" s="1"/>
  <c r="W255" i="5"/>
  <c r="X255" i="5" s="1"/>
  <c r="W256" i="5"/>
  <c r="X256" i="5" s="1"/>
  <c r="W257" i="5"/>
  <c r="X257" i="5" s="1"/>
  <c r="W258" i="5"/>
  <c r="X258" i="5" s="1"/>
  <c r="W259" i="5"/>
  <c r="X259" i="5" s="1"/>
  <c r="W260" i="5"/>
  <c r="X260" i="5" s="1"/>
  <c r="W261" i="5"/>
  <c r="X261" i="5" s="1"/>
  <c r="W262" i="5"/>
  <c r="X262" i="5" s="1"/>
  <c r="W263" i="5"/>
  <c r="X263" i="5" s="1"/>
  <c r="W264" i="5"/>
  <c r="X264" i="5" s="1"/>
  <c r="W265" i="5"/>
  <c r="X265" i="5" s="1"/>
  <c r="W266" i="5"/>
  <c r="X266" i="5" s="1"/>
  <c r="W267" i="5"/>
  <c r="X267" i="5" s="1"/>
  <c r="W268" i="5"/>
  <c r="X268" i="5" s="1"/>
  <c r="W269" i="5"/>
  <c r="X269" i="5" s="1"/>
  <c r="W270" i="5"/>
  <c r="X270" i="5" s="1"/>
  <c r="W271" i="5"/>
  <c r="X271" i="5" s="1"/>
  <c r="W272" i="5"/>
  <c r="X272" i="5" s="1"/>
  <c r="W273" i="5"/>
  <c r="X273" i="5" s="1"/>
  <c r="W274" i="5"/>
  <c r="X274" i="5" s="1"/>
  <c r="W275" i="5"/>
  <c r="X275" i="5" s="1"/>
  <c r="W276" i="5"/>
  <c r="X276" i="5" s="1"/>
  <c r="W277" i="5"/>
  <c r="X277" i="5" s="1"/>
  <c r="W278" i="5"/>
  <c r="X278" i="5" s="1"/>
  <c r="W279" i="5"/>
  <c r="X279" i="5" s="1"/>
  <c r="W280" i="5"/>
  <c r="X280" i="5" s="1"/>
  <c r="W281" i="5"/>
  <c r="X281" i="5" s="1"/>
  <c r="W282" i="5"/>
  <c r="X282" i="5" s="1"/>
  <c r="W283" i="5"/>
  <c r="X283" i="5" s="1"/>
  <c r="W284" i="5"/>
  <c r="X284" i="5" s="1"/>
  <c r="W285" i="5"/>
  <c r="X285" i="5" s="1"/>
  <c r="W286" i="5"/>
  <c r="X286" i="5" s="1"/>
  <c r="W287" i="5"/>
  <c r="X287" i="5" s="1"/>
  <c r="W288" i="5"/>
  <c r="X288" i="5" s="1"/>
  <c r="W289" i="5"/>
  <c r="X289" i="5" s="1"/>
  <c r="W290" i="5"/>
  <c r="X290" i="5" s="1"/>
  <c r="W291" i="5"/>
  <c r="X291" i="5" s="1"/>
  <c r="W292" i="5"/>
  <c r="X292" i="5" s="1"/>
  <c r="W293" i="5"/>
  <c r="X293" i="5" s="1"/>
  <c r="W294" i="5"/>
  <c r="X294" i="5" s="1"/>
  <c r="W295" i="5"/>
  <c r="X295" i="5" s="1"/>
  <c r="W296" i="5"/>
  <c r="X296" i="5" s="1"/>
  <c r="W297" i="5"/>
  <c r="X297" i="5" s="1"/>
  <c r="W298" i="5"/>
  <c r="X298" i="5" s="1"/>
  <c r="W299" i="5"/>
  <c r="X299" i="5" s="1"/>
  <c r="W300" i="5"/>
  <c r="X300" i="5" s="1"/>
  <c r="W301" i="5"/>
  <c r="X301" i="5" s="1"/>
  <c r="W302" i="5"/>
  <c r="X302" i="5" s="1"/>
  <c r="W303" i="5"/>
  <c r="X303" i="5" s="1"/>
  <c r="W304" i="5"/>
  <c r="X304" i="5" s="1"/>
  <c r="W305" i="5"/>
  <c r="X305" i="5" s="1"/>
  <c r="W306" i="5"/>
  <c r="X306" i="5" s="1"/>
  <c r="W307" i="5"/>
  <c r="X307" i="5" s="1"/>
  <c r="W308" i="5"/>
  <c r="X308" i="5" s="1"/>
  <c r="W309" i="5"/>
  <c r="X309" i="5" s="1"/>
  <c r="W310" i="5"/>
  <c r="X310" i="5" s="1"/>
  <c r="W311" i="5"/>
  <c r="X311" i="5" s="1"/>
  <c r="W312" i="5"/>
  <c r="X312" i="5" s="1"/>
  <c r="W313" i="5"/>
  <c r="X313" i="5" s="1"/>
  <c r="W314" i="5"/>
  <c r="X314" i="5" s="1"/>
  <c r="W315" i="5"/>
  <c r="X315" i="5" s="1"/>
  <c r="W316" i="5"/>
  <c r="X316" i="5" s="1"/>
  <c r="W317" i="5"/>
  <c r="X317" i="5" s="1"/>
  <c r="W318" i="5"/>
  <c r="X318" i="5" s="1"/>
  <c r="W319" i="5"/>
  <c r="X319" i="5" s="1"/>
  <c r="W320" i="5"/>
  <c r="X320" i="5" s="1"/>
  <c r="W321" i="5"/>
  <c r="X321" i="5" s="1"/>
  <c r="W322" i="5"/>
  <c r="X322" i="5" s="1"/>
  <c r="W323" i="5"/>
  <c r="X323" i="5" s="1"/>
  <c r="W324" i="5"/>
  <c r="X324" i="5" s="1"/>
  <c r="W325" i="5"/>
  <c r="X325" i="5" s="1"/>
  <c r="W326" i="5"/>
  <c r="X326" i="5" s="1"/>
  <c r="W327" i="5"/>
  <c r="X327" i="5" s="1"/>
  <c r="W328" i="5"/>
  <c r="X328" i="5" s="1"/>
  <c r="W329" i="5"/>
  <c r="X329" i="5" s="1"/>
  <c r="W330" i="5"/>
  <c r="X330" i="5" s="1"/>
  <c r="W331" i="5"/>
  <c r="X331" i="5" s="1"/>
  <c r="W332" i="5"/>
  <c r="X332" i="5" s="1"/>
  <c r="W333" i="5"/>
  <c r="X333" i="5" s="1"/>
  <c r="W334" i="5"/>
  <c r="X334" i="5" s="1"/>
  <c r="W335" i="5"/>
  <c r="X335" i="5" s="1"/>
  <c r="W336" i="5"/>
  <c r="X336" i="5" s="1"/>
  <c r="W337" i="5"/>
  <c r="X337" i="5" s="1"/>
  <c r="W338" i="5"/>
  <c r="X338" i="5" s="1"/>
  <c r="W339" i="5"/>
  <c r="X339" i="5" s="1"/>
  <c r="W340" i="5"/>
  <c r="X340" i="5" s="1"/>
  <c r="W341" i="5"/>
  <c r="X341" i="5" s="1"/>
  <c r="W342" i="5"/>
  <c r="X342" i="5" s="1"/>
  <c r="W343" i="5"/>
  <c r="X343" i="5" s="1"/>
  <c r="W344" i="5"/>
  <c r="X344" i="5" s="1"/>
  <c r="W345" i="5"/>
  <c r="X345" i="5" s="1"/>
  <c r="W346" i="5"/>
  <c r="X346" i="5" s="1"/>
  <c r="W347" i="5"/>
  <c r="X347" i="5" s="1"/>
  <c r="W348" i="5"/>
  <c r="X348" i="5" s="1"/>
  <c r="W349" i="5"/>
  <c r="X349" i="5" s="1"/>
  <c r="W350" i="5"/>
  <c r="X350" i="5" s="1"/>
  <c r="W351" i="5"/>
  <c r="X351" i="5" s="1"/>
  <c r="W352" i="5"/>
  <c r="X352" i="5" s="1"/>
  <c r="W353" i="5"/>
  <c r="X353" i="5" s="1"/>
  <c r="W354" i="5"/>
  <c r="X354" i="5" s="1"/>
  <c r="W355" i="5"/>
  <c r="X355" i="5" s="1"/>
  <c r="W356" i="5"/>
  <c r="X356" i="5" s="1"/>
  <c r="W357" i="5"/>
  <c r="X357" i="5" s="1"/>
  <c r="W358" i="5"/>
  <c r="X358" i="5" s="1"/>
  <c r="W359" i="5"/>
  <c r="X359" i="5" s="1"/>
  <c r="W360" i="5"/>
  <c r="X360" i="5" s="1"/>
  <c r="W361" i="5"/>
  <c r="X361" i="5" s="1"/>
  <c r="W362" i="5"/>
  <c r="X362" i="5" s="1"/>
  <c r="W363" i="5"/>
  <c r="X363" i="5" s="1"/>
  <c r="W364" i="5"/>
  <c r="X364" i="5" s="1"/>
  <c r="W365" i="5"/>
  <c r="X365" i="5" s="1"/>
  <c r="W366" i="5"/>
  <c r="X366" i="5" s="1"/>
  <c r="W367" i="5"/>
  <c r="X367" i="5" s="1"/>
  <c r="W368" i="5"/>
  <c r="X368" i="5" s="1"/>
  <c r="W369" i="5"/>
  <c r="X369" i="5" s="1"/>
  <c r="W370" i="5"/>
  <c r="X370" i="5" s="1"/>
  <c r="W371" i="5"/>
  <c r="X371" i="5" s="1"/>
  <c r="W372" i="5"/>
  <c r="X372" i="5" s="1"/>
  <c r="W373" i="5"/>
  <c r="X373" i="5" s="1"/>
  <c r="W374" i="5"/>
  <c r="X374" i="5" s="1"/>
  <c r="W375" i="5"/>
  <c r="X375" i="5" s="1"/>
  <c r="W376" i="5"/>
  <c r="X376" i="5" s="1"/>
  <c r="W377" i="5"/>
  <c r="X377" i="5" s="1"/>
  <c r="W378" i="5"/>
  <c r="X378" i="5" s="1"/>
  <c r="W379" i="5"/>
  <c r="X379" i="5" s="1"/>
  <c r="W380" i="5"/>
  <c r="X380" i="5" s="1"/>
  <c r="W381" i="5"/>
  <c r="X381" i="5" s="1"/>
  <c r="W382" i="5"/>
  <c r="X382" i="5" s="1"/>
  <c r="W383" i="5"/>
  <c r="X383" i="5" s="1"/>
  <c r="W384" i="5"/>
  <c r="X384" i="5" s="1"/>
  <c r="W385" i="5"/>
  <c r="X385" i="5" s="1"/>
  <c r="W386" i="5"/>
  <c r="X386" i="5" s="1"/>
  <c r="W387" i="5"/>
  <c r="X387" i="5" s="1"/>
  <c r="W388" i="5"/>
  <c r="X388" i="5" s="1"/>
  <c r="W389" i="5"/>
  <c r="X389" i="5" s="1"/>
  <c r="W390" i="5"/>
  <c r="X390" i="5" s="1"/>
  <c r="W391" i="5"/>
  <c r="X391" i="5" s="1"/>
  <c r="W392" i="5"/>
  <c r="X392" i="5" s="1"/>
  <c r="W393" i="5"/>
  <c r="X393" i="5" s="1"/>
  <c r="W394" i="5"/>
  <c r="X394" i="5" s="1"/>
  <c r="W395" i="5"/>
  <c r="X395" i="5" s="1"/>
  <c r="W396" i="5"/>
  <c r="X396" i="5" s="1"/>
  <c r="W397" i="5"/>
  <c r="X397" i="5" s="1"/>
  <c r="W398" i="5"/>
  <c r="X398" i="5" s="1"/>
  <c r="W399" i="5"/>
  <c r="X399" i="5" s="1"/>
  <c r="W400" i="5"/>
  <c r="X400" i="5" s="1"/>
  <c r="W401" i="5"/>
  <c r="X401" i="5" s="1"/>
  <c r="W402" i="5"/>
  <c r="X402" i="5" s="1"/>
  <c r="W403" i="5"/>
  <c r="X403" i="5" s="1"/>
  <c r="W404" i="5"/>
  <c r="X404" i="5" s="1"/>
  <c r="W405" i="5"/>
  <c r="X405" i="5" s="1"/>
  <c r="W406" i="5"/>
  <c r="X406" i="5" s="1"/>
  <c r="W407" i="5"/>
  <c r="X407" i="5" s="1"/>
  <c r="W408" i="5"/>
  <c r="X408" i="5" s="1"/>
  <c r="W409" i="5"/>
  <c r="X409" i="5" s="1"/>
  <c r="W410" i="5"/>
  <c r="X410" i="5" s="1"/>
  <c r="W411" i="5"/>
  <c r="X411" i="5" s="1"/>
  <c r="W412" i="5"/>
  <c r="X412" i="5" s="1"/>
  <c r="W413" i="5"/>
  <c r="X413" i="5" s="1"/>
  <c r="W414" i="5"/>
  <c r="X414" i="5" s="1"/>
  <c r="W415" i="5"/>
  <c r="X415" i="5" s="1"/>
  <c r="W416" i="5"/>
  <c r="X416" i="5" s="1"/>
  <c r="W417" i="5"/>
  <c r="X417" i="5" s="1"/>
  <c r="W418" i="5"/>
  <c r="X418" i="5" s="1"/>
  <c r="W419" i="5"/>
  <c r="X419" i="5" s="1"/>
  <c r="W420" i="5"/>
  <c r="X420" i="5" s="1"/>
  <c r="W421" i="5"/>
  <c r="X421" i="5" s="1"/>
  <c r="W422" i="5"/>
  <c r="X422" i="5" s="1"/>
  <c r="W423" i="5"/>
  <c r="X423" i="5" s="1"/>
  <c r="W424" i="5"/>
  <c r="X424" i="5" s="1"/>
  <c r="W425" i="5"/>
  <c r="X425" i="5" s="1"/>
  <c r="W426" i="5"/>
  <c r="X426" i="5" s="1"/>
  <c r="W427" i="5"/>
  <c r="X427" i="5" s="1"/>
  <c r="W428" i="5"/>
  <c r="X428" i="5" s="1"/>
  <c r="W429" i="5"/>
  <c r="X429" i="5" s="1"/>
  <c r="W430" i="5"/>
  <c r="X430" i="5" s="1"/>
  <c r="W431" i="5"/>
  <c r="X431" i="5" s="1"/>
  <c r="W432" i="5"/>
  <c r="X432" i="5" s="1"/>
  <c r="W433" i="5"/>
  <c r="X433" i="5" s="1"/>
  <c r="W434" i="5"/>
  <c r="X434" i="5" s="1"/>
  <c r="W435" i="5"/>
  <c r="X435" i="5" s="1"/>
  <c r="W436" i="5"/>
  <c r="X436" i="5" s="1"/>
  <c r="W437" i="5"/>
  <c r="X437" i="5" s="1"/>
  <c r="W438" i="5"/>
  <c r="X438" i="5" s="1"/>
  <c r="W439" i="5"/>
  <c r="X439" i="5" s="1"/>
  <c r="W440" i="5"/>
  <c r="X440" i="5" s="1"/>
  <c r="W441" i="5"/>
  <c r="X441" i="5" s="1"/>
  <c r="W442" i="5"/>
  <c r="X442" i="5" s="1"/>
  <c r="W443" i="5"/>
  <c r="X443" i="5" s="1"/>
  <c r="W444" i="5"/>
  <c r="X444" i="5" s="1"/>
  <c r="W445" i="5"/>
  <c r="X445" i="5" s="1"/>
  <c r="W446" i="5"/>
  <c r="X446" i="5" s="1"/>
  <c r="W447" i="5"/>
  <c r="X447" i="5" s="1"/>
  <c r="W448" i="5"/>
  <c r="X448" i="5" s="1"/>
  <c r="W449" i="5"/>
  <c r="X449" i="5" s="1"/>
  <c r="W450" i="5"/>
  <c r="X450" i="5" s="1"/>
  <c r="W451" i="5"/>
  <c r="X451" i="5" s="1"/>
  <c r="W452" i="5"/>
  <c r="X452" i="5" s="1"/>
  <c r="W453" i="5"/>
  <c r="X453" i="5" s="1"/>
  <c r="W454" i="5"/>
  <c r="X454" i="5" s="1"/>
  <c r="W455" i="5"/>
  <c r="X455" i="5" s="1"/>
  <c r="W456" i="5"/>
  <c r="X456" i="5" s="1"/>
  <c r="W457" i="5"/>
  <c r="X457" i="5" s="1"/>
  <c r="W458" i="5"/>
  <c r="X458" i="5" s="1"/>
  <c r="W459" i="5"/>
  <c r="X459" i="5" s="1"/>
  <c r="W460" i="5"/>
  <c r="X460" i="5" s="1"/>
  <c r="W461" i="5"/>
  <c r="X461" i="5" s="1"/>
  <c r="W462" i="5"/>
  <c r="X462" i="5" s="1"/>
  <c r="W463" i="5"/>
  <c r="X463" i="5" s="1"/>
  <c r="W464" i="5"/>
  <c r="X464" i="5" s="1"/>
  <c r="W465" i="5"/>
  <c r="X465" i="5" s="1"/>
  <c r="W466" i="5"/>
  <c r="X466" i="5" s="1"/>
  <c r="W467" i="5"/>
  <c r="X467" i="5" s="1"/>
  <c r="W468" i="5"/>
  <c r="X468" i="5" s="1"/>
  <c r="W469" i="5"/>
  <c r="X469" i="5" s="1"/>
  <c r="W470" i="5"/>
  <c r="X470" i="5" s="1"/>
  <c r="W471" i="5"/>
  <c r="X471" i="5" s="1"/>
  <c r="W472" i="5"/>
  <c r="X472" i="5" s="1"/>
  <c r="W473" i="5"/>
  <c r="X473" i="5" s="1"/>
  <c r="W474" i="5"/>
  <c r="X474" i="5" s="1"/>
  <c r="W475" i="5"/>
  <c r="X475" i="5" s="1"/>
  <c r="W476" i="5"/>
  <c r="X476" i="5" s="1"/>
  <c r="W477" i="5"/>
  <c r="X477" i="5" s="1"/>
  <c r="W478" i="5"/>
  <c r="X478" i="5" s="1"/>
  <c r="W479" i="5"/>
  <c r="X479" i="5" s="1"/>
  <c r="W480" i="5"/>
  <c r="X480" i="5" s="1"/>
  <c r="W481" i="5"/>
  <c r="X481" i="5" s="1"/>
  <c r="W482" i="5"/>
  <c r="X482" i="5" s="1"/>
  <c r="W483" i="5"/>
  <c r="X483" i="5" s="1"/>
  <c r="W484" i="5"/>
  <c r="X484" i="5" s="1"/>
  <c r="W485" i="5"/>
  <c r="X485" i="5" s="1"/>
  <c r="W486" i="5"/>
  <c r="X486" i="5" s="1"/>
  <c r="W487" i="5"/>
  <c r="X487" i="5" s="1"/>
  <c r="W488" i="5"/>
  <c r="X488" i="5" s="1"/>
  <c r="W489" i="5"/>
  <c r="X489" i="5" s="1"/>
  <c r="W490" i="5"/>
  <c r="X490" i="5" s="1"/>
  <c r="W491" i="5"/>
  <c r="X491" i="5" s="1"/>
  <c r="W492" i="5"/>
  <c r="X492" i="5" s="1"/>
  <c r="W493" i="5"/>
  <c r="X493" i="5" s="1"/>
  <c r="W494" i="5"/>
  <c r="X494" i="5" s="1"/>
  <c r="W495" i="5"/>
  <c r="X495" i="5" s="1"/>
  <c r="W496" i="5"/>
  <c r="X496" i="5" s="1"/>
  <c r="W497" i="5"/>
  <c r="X497" i="5" s="1"/>
  <c r="W498" i="5"/>
  <c r="X498" i="5" s="1"/>
  <c r="W499" i="5"/>
  <c r="X499" i="5" s="1"/>
  <c r="W500" i="5"/>
  <c r="X500" i="5" s="1"/>
  <c r="W501" i="5"/>
  <c r="X501" i="5" s="1"/>
  <c r="W502" i="5"/>
  <c r="X502" i="5" s="1"/>
  <c r="W503" i="5"/>
  <c r="X503" i="5" s="1"/>
  <c r="W504" i="5"/>
  <c r="X504" i="5" s="1"/>
  <c r="W505" i="5"/>
  <c r="X505" i="5" s="1"/>
  <c r="W506" i="5"/>
  <c r="X506" i="5" s="1"/>
  <c r="W507" i="5"/>
  <c r="X507" i="5" s="1"/>
  <c r="W508" i="5"/>
  <c r="X508" i="5" s="1"/>
  <c r="W509" i="5"/>
  <c r="X509" i="5" s="1"/>
  <c r="W510" i="5"/>
  <c r="X510" i="5" s="1"/>
  <c r="W511" i="5"/>
  <c r="X511" i="5" s="1"/>
  <c r="W512" i="5"/>
  <c r="X512" i="5" s="1"/>
  <c r="W513" i="5"/>
  <c r="X513" i="5" s="1"/>
  <c r="W514" i="5"/>
  <c r="X514" i="5" s="1"/>
  <c r="W515" i="5"/>
  <c r="X515" i="5" s="1"/>
  <c r="W516" i="5"/>
  <c r="X516" i="5" s="1"/>
  <c r="W517" i="5"/>
  <c r="X517" i="5" s="1"/>
  <c r="W518" i="5"/>
  <c r="X518" i="5" s="1"/>
  <c r="W519" i="5"/>
  <c r="X519" i="5" s="1"/>
  <c r="W520" i="5"/>
  <c r="X520" i="5" s="1"/>
  <c r="W521" i="5"/>
  <c r="X521" i="5" s="1"/>
  <c r="W522" i="5"/>
  <c r="X522" i="5" s="1"/>
  <c r="W523" i="5"/>
  <c r="X523" i="5" s="1"/>
  <c r="W524" i="5"/>
  <c r="X524" i="5" s="1"/>
  <c r="W525" i="5"/>
  <c r="X525" i="5" s="1"/>
  <c r="W526" i="5"/>
  <c r="X526" i="5" s="1"/>
  <c r="W527" i="5"/>
  <c r="X527" i="5" s="1"/>
  <c r="W528" i="5"/>
  <c r="X528" i="5" s="1"/>
  <c r="W529" i="5"/>
  <c r="X529" i="5" s="1"/>
  <c r="W530" i="5"/>
  <c r="X530" i="5" s="1"/>
  <c r="W531" i="5"/>
  <c r="X531" i="5" s="1"/>
  <c r="W532" i="5"/>
  <c r="X532" i="5" s="1"/>
  <c r="W533" i="5"/>
  <c r="X533" i="5" s="1"/>
  <c r="W534" i="5"/>
  <c r="X534" i="5" s="1"/>
  <c r="W535" i="5"/>
  <c r="X535" i="5" s="1"/>
  <c r="W536" i="5"/>
  <c r="X536" i="5" s="1"/>
  <c r="W537" i="5"/>
  <c r="X537" i="5" s="1"/>
  <c r="W538" i="5"/>
  <c r="X538" i="5" s="1"/>
  <c r="W539" i="5"/>
  <c r="X539" i="5" s="1"/>
  <c r="W540" i="5"/>
  <c r="X540" i="5" s="1"/>
  <c r="W541" i="5"/>
  <c r="X541" i="5" s="1"/>
  <c r="W542" i="5"/>
  <c r="X542" i="5" s="1"/>
  <c r="W543" i="5"/>
  <c r="X543" i="5" s="1"/>
  <c r="W544" i="5"/>
  <c r="X544" i="5" s="1"/>
  <c r="W545" i="5"/>
  <c r="X545" i="5" s="1"/>
  <c r="W546" i="5"/>
  <c r="X546" i="5" s="1"/>
  <c r="W547" i="5"/>
  <c r="X547" i="5" s="1"/>
  <c r="W548" i="5"/>
  <c r="X548" i="5" s="1"/>
  <c r="W549" i="5"/>
  <c r="X549" i="5" s="1"/>
  <c r="W550" i="5"/>
  <c r="X550" i="5" s="1"/>
  <c r="W551" i="5"/>
  <c r="X551" i="5" s="1"/>
  <c r="W552" i="5"/>
  <c r="X552" i="5" s="1"/>
  <c r="W553" i="5"/>
  <c r="X553" i="5" s="1"/>
  <c r="W554" i="5"/>
  <c r="X554" i="5" s="1"/>
  <c r="W555" i="5"/>
  <c r="X555" i="5" s="1"/>
  <c r="W556" i="5"/>
  <c r="X556" i="5" s="1"/>
  <c r="W557" i="5"/>
  <c r="X557" i="5" s="1"/>
  <c r="W558" i="5"/>
  <c r="X558" i="5" s="1"/>
  <c r="W559" i="5"/>
  <c r="X559" i="5" s="1"/>
  <c r="W560" i="5"/>
  <c r="X560" i="5" s="1"/>
  <c r="W561" i="5"/>
  <c r="X561" i="5" s="1"/>
  <c r="W562" i="5"/>
  <c r="X562" i="5" s="1"/>
  <c r="W563" i="5"/>
  <c r="X563" i="5" s="1"/>
  <c r="W564" i="5"/>
  <c r="X564" i="5" s="1"/>
  <c r="W565" i="5"/>
  <c r="X565" i="5" s="1"/>
  <c r="W566" i="5"/>
  <c r="X566" i="5" s="1"/>
  <c r="W567" i="5"/>
  <c r="X567" i="5" s="1"/>
  <c r="W568" i="5"/>
  <c r="X568" i="5" s="1"/>
  <c r="W569" i="5"/>
  <c r="X569" i="5" s="1"/>
  <c r="W570" i="5"/>
  <c r="X570" i="5" s="1"/>
  <c r="W571" i="5"/>
  <c r="X571" i="5" s="1"/>
  <c r="W572" i="5"/>
  <c r="X572" i="5" s="1"/>
  <c r="W573" i="5"/>
  <c r="X573" i="5" s="1"/>
  <c r="W574" i="5"/>
  <c r="X574" i="5" s="1"/>
  <c r="W575" i="5"/>
  <c r="X575" i="5" s="1"/>
  <c r="W576" i="5"/>
  <c r="X576" i="5" s="1"/>
  <c r="W577" i="5"/>
  <c r="X577" i="5" s="1"/>
  <c r="W578" i="5"/>
  <c r="X578" i="5" s="1"/>
  <c r="W579" i="5"/>
  <c r="X579" i="5" s="1"/>
  <c r="W580" i="5"/>
  <c r="X580" i="5" s="1"/>
  <c r="W581" i="5"/>
  <c r="X581" i="5" s="1"/>
  <c r="W582" i="5"/>
  <c r="X582" i="5" s="1"/>
  <c r="W583" i="5"/>
  <c r="X583" i="5" s="1"/>
  <c r="W584" i="5"/>
  <c r="X584" i="5" s="1"/>
  <c r="W585" i="5"/>
  <c r="X585" i="5" s="1"/>
  <c r="W586" i="5"/>
  <c r="X586" i="5" s="1"/>
  <c r="W587" i="5"/>
  <c r="X587" i="5" s="1"/>
  <c r="W588" i="5"/>
  <c r="X588" i="5" s="1"/>
  <c r="W589" i="5"/>
  <c r="X589" i="5" s="1"/>
  <c r="W590" i="5"/>
  <c r="X590" i="5" s="1"/>
  <c r="W591" i="5"/>
  <c r="X591" i="5" s="1"/>
  <c r="W592" i="5"/>
  <c r="X592" i="5" s="1"/>
  <c r="W593" i="5"/>
  <c r="X593" i="5" s="1"/>
  <c r="W594" i="5"/>
  <c r="X594" i="5" s="1"/>
  <c r="W595" i="5"/>
  <c r="X595" i="5" s="1"/>
  <c r="W596" i="5"/>
  <c r="X596" i="5" s="1"/>
  <c r="W597" i="5"/>
  <c r="X597" i="5" s="1"/>
  <c r="W598" i="5"/>
  <c r="X598" i="5" s="1"/>
  <c r="W599" i="5"/>
  <c r="X599" i="5" s="1"/>
  <c r="W600" i="5"/>
  <c r="X600" i="5" s="1"/>
  <c r="W601" i="5"/>
  <c r="X601" i="5" s="1"/>
  <c r="W602" i="5"/>
  <c r="X602" i="5" s="1"/>
  <c r="W603" i="5"/>
  <c r="X603" i="5" s="1"/>
  <c r="W604" i="5"/>
  <c r="X604" i="5" s="1"/>
  <c r="W605" i="5"/>
  <c r="X605" i="5" s="1"/>
  <c r="W606" i="5"/>
  <c r="X606" i="5" s="1"/>
  <c r="W607" i="5"/>
  <c r="X607" i="5" s="1"/>
  <c r="W608" i="5"/>
  <c r="X608" i="5" s="1"/>
  <c r="W609" i="5"/>
  <c r="X609" i="5" s="1"/>
  <c r="W610" i="5"/>
  <c r="X610" i="5" s="1"/>
  <c r="W611" i="5"/>
  <c r="X611" i="5" s="1"/>
  <c r="W612" i="5"/>
  <c r="X612" i="5" s="1"/>
  <c r="W613" i="5"/>
  <c r="X613" i="5" s="1"/>
  <c r="W614" i="5"/>
  <c r="X614" i="5" s="1"/>
  <c r="W615" i="5"/>
  <c r="X615" i="5" s="1"/>
  <c r="W616" i="5"/>
  <c r="X616" i="5" s="1"/>
  <c r="W617" i="5"/>
  <c r="X617" i="5" s="1"/>
  <c r="W618" i="5"/>
  <c r="X618" i="5" s="1"/>
  <c r="W619" i="5"/>
  <c r="X619" i="5" s="1"/>
  <c r="W620" i="5"/>
  <c r="X620" i="5" s="1"/>
  <c r="W621" i="5"/>
  <c r="X621" i="5" s="1"/>
  <c r="W622" i="5"/>
  <c r="X622" i="5" s="1"/>
  <c r="W623" i="5"/>
  <c r="X623" i="5" s="1"/>
  <c r="W624" i="5"/>
  <c r="X624" i="5" s="1"/>
  <c r="W625" i="5"/>
  <c r="X625" i="5" s="1"/>
  <c r="W626" i="5"/>
  <c r="X626" i="5" s="1"/>
  <c r="W627" i="5"/>
  <c r="X627" i="5" s="1"/>
  <c r="W628" i="5"/>
  <c r="X628" i="5" s="1"/>
  <c r="W629" i="5"/>
  <c r="X629" i="5" s="1"/>
  <c r="W630" i="5"/>
  <c r="X630" i="5" s="1"/>
  <c r="W631" i="5"/>
  <c r="X631" i="5" s="1"/>
  <c r="W632" i="5"/>
  <c r="X632" i="5" s="1"/>
  <c r="W633" i="5"/>
  <c r="X633" i="5" s="1"/>
  <c r="W634" i="5"/>
  <c r="X634" i="5" s="1"/>
  <c r="W635" i="5"/>
  <c r="X635" i="5" s="1"/>
  <c r="W636" i="5"/>
  <c r="X636" i="5" s="1"/>
  <c r="W637" i="5"/>
  <c r="X637" i="5" s="1"/>
  <c r="W638" i="5"/>
  <c r="X638" i="5" s="1"/>
  <c r="W639" i="5"/>
  <c r="X639" i="5" s="1"/>
  <c r="W640" i="5"/>
  <c r="X640" i="5" s="1"/>
  <c r="W641" i="5"/>
  <c r="X641" i="5" s="1"/>
  <c r="W642" i="5"/>
  <c r="X642" i="5" s="1"/>
  <c r="W643" i="5"/>
  <c r="X643" i="5" s="1"/>
  <c r="W644" i="5"/>
  <c r="X644" i="5" s="1"/>
  <c r="W645" i="5"/>
  <c r="X645" i="5" s="1"/>
  <c r="W646" i="5"/>
  <c r="X646" i="5" s="1"/>
  <c r="W647" i="5"/>
  <c r="X647" i="5" s="1"/>
  <c r="W648" i="5"/>
  <c r="X648" i="5" s="1"/>
  <c r="W649" i="5"/>
  <c r="X649" i="5" s="1"/>
  <c r="W2" i="5"/>
  <c r="X2" i="5" s="1"/>
  <c r="M2" i="9" l="1"/>
  <c r="K2" i="9"/>
  <c r="L2" i="9" s="1"/>
  <c r="K1" i="9"/>
  <c r="J70" i="9"/>
  <c r="J58" i="9"/>
  <c r="J54" i="9"/>
  <c r="J46" i="9"/>
  <c r="J42" i="9"/>
  <c r="J34" i="9"/>
  <c r="J30" i="9"/>
  <c r="J22" i="9"/>
  <c r="J18" i="9"/>
  <c r="J10" i="9"/>
  <c r="J6" i="9"/>
  <c r="I70" i="9"/>
  <c r="I66" i="9"/>
  <c r="I58" i="9"/>
  <c r="I54" i="9"/>
  <c r="I50" i="9"/>
  <c r="I46" i="9"/>
  <c r="I42" i="9"/>
  <c r="I38" i="9"/>
  <c r="I34" i="9"/>
  <c r="I30" i="9"/>
  <c r="I26" i="9"/>
  <c r="I22" i="9"/>
  <c r="I18" i="9"/>
  <c r="I14" i="9"/>
  <c r="I10" i="9"/>
  <c r="I6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6" i="9"/>
  <c r="F67" i="9"/>
  <c r="F68" i="9"/>
  <c r="F69" i="9"/>
  <c r="F70" i="9"/>
  <c r="F71" i="9"/>
  <c r="F72" i="9"/>
  <c r="F73" i="9"/>
  <c r="F2" i="9"/>
  <c r="K3" i="9" l="1"/>
  <c r="U3" i="5"/>
  <c r="U4" i="5"/>
  <c r="U5" i="5"/>
  <c r="U6" i="5"/>
  <c r="U7" i="5"/>
  <c r="U8" i="5"/>
  <c r="U9" i="5"/>
  <c r="U10" i="5"/>
  <c r="U11" i="5"/>
  <c r="AZ2" i="1" l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2" i="1"/>
  <c r="U515" i="5" l="1"/>
  <c r="U551" i="5"/>
  <c r="U587" i="5"/>
  <c r="U200" i="5"/>
  <c r="U272" i="5"/>
  <c r="U308" i="5"/>
  <c r="U560" i="5"/>
  <c r="U155" i="5"/>
  <c r="U389" i="5"/>
  <c r="U614" i="5"/>
  <c r="U209" i="5"/>
  <c r="U380" i="5"/>
  <c r="U344" i="5"/>
  <c r="U92" i="5"/>
  <c r="U263" i="5"/>
  <c r="U83" i="5"/>
  <c r="U29" i="5"/>
  <c r="U218" i="5"/>
  <c r="U110" i="5"/>
  <c r="U569" i="5"/>
  <c r="U182" i="5"/>
  <c r="U362" i="5"/>
  <c r="U542" i="5"/>
  <c r="U299" i="5"/>
  <c r="U317" i="5"/>
  <c r="U119" i="5"/>
  <c r="U398" i="5"/>
  <c r="U641" i="5"/>
  <c r="U524" i="5"/>
  <c r="U353" i="5"/>
  <c r="U371" i="5"/>
  <c r="U470" i="5"/>
  <c r="U254" i="5"/>
  <c r="U497" i="5"/>
  <c r="U74" i="5"/>
  <c r="U326" i="5"/>
  <c r="U506" i="5"/>
  <c r="U236" i="5"/>
  <c r="U461" i="5"/>
  <c r="U533" i="5"/>
  <c r="U578" i="5"/>
  <c r="U191" i="5"/>
  <c r="U416" i="5"/>
  <c r="U425" i="5"/>
  <c r="U56" i="5"/>
  <c r="U488" i="5"/>
  <c r="U281" i="5"/>
  <c r="U290" i="5"/>
  <c r="U245" i="5"/>
  <c r="U38" i="5"/>
  <c r="U434" i="5"/>
  <c r="U20" i="5"/>
  <c r="U47" i="5"/>
  <c r="U65" i="5"/>
  <c r="U101" i="5"/>
  <c r="U227" i="5"/>
  <c r="U443" i="5"/>
  <c r="U452" i="5"/>
  <c r="U137" i="5"/>
  <c r="U128" i="5"/>
  <c r="U335" i="5"/>
  <c r="U146" i="5"/>
  <c r="U173" i="5"/>
  <c r="U164" i="5"/>
  <c r="U596" i="5"/>
  <c r="U407" i="5"/>
  <c r="U623" i="5"/>
  <c r="U632" i="5"/>
  <c r="U605" i="5"/>
  <c r="U480" i="5"/>
  <c r="U516" i="5"/>
  <c r="U552" i="5"/>
  <c r="U588" i="5"/>
  <c r="U201" i="5"/>
  <c r="U273" i="5"/>
  <c r="U309" i="5"/>
  <c r="U561" i="5"/>
  <c r="U156" i="5"/>
  <c r="U390" i="5"/>
  <c r="U615" i="5"/>
  <c r="U210" i="5"/>
  <c r="U381" i="5"/>
  <c r="U345" i="5"/>
  <c r="U93" i="5"/>
  <c r="U264" i="5"/>
  <c r="U12" i="5"/>
  <c r="U84" i="5"/>
  <c r="U30" i="5"/>
  <c r="U219" i="5"/>
  <c r="U111" i="5"/>
  <c r="U570" i="5"/>
  <c r="U183" i="5"/>
  <c r="U363" i="5"/>
  <c r="U543" i="5"/>
  <c r="U300" i="5"/>
  <c r="U318" i="5"/>
  <c r="U120" i="5"/>
  <c r="U399" i="5"/>
  <c r="U642" i="5"/>
  <c r="U525" i="5"/>
  <c r="U354" i="5"/>
  <c r="U372" i="5"/>
  <c r="U471" i="5"/>
  <c r="U255" i="5"/>
  <c r="U498" i="5"/>
  <c r="U75" i="5"/>
  <c r="U327" i="5"/>
  <c r="U507" i="5"/>
  <c r="U237" i="5"/>
  <c r="U462" i="5"/>
  <c r="U534" i="5"/>
  <c r="U579" i="5"/>
  <c r="U192" i="5"/>
  <c r="U417" i="5"/>
  <c r="U426" i="5"/>
  <c r="U57" i="5"/>
  <c r="U489" i="5"/>
  <c r="U282" i="5"/>
  <c r="U291" i="5"/>
  <c r="U246" i="5"/>
  <c r="U39" i="5"/>
  <c r="U435" i="5"/>
  <c r="U21" i="5"/>
  <c r="U48" i="5"/>
  <c r="U66" i="5"/>
  <c r="U102" i="5"/>
  <c r="U228" i="5"/>
  <c r="U444" i="5"/>
  <c r="U453" i="5"/>
  <c r="U138" i="5"/>
  <c r="U129" i="5"/>
  <c r="U336" i="5"/>
  <c r="U147" i="5"/>
  <c r="U174" i="5"/>
  <c r="U165" i="5"/>
  <c r="U597" i="5"/>
  <c r="U408" i="5"/>
  <c r="U624" i="5"/>
  <c r="U633" i="5"/>
  <c r="U606" i="5"/>
  <c r="U481" i="5"/>
  <c r="U517" i="5"/>
  <c r="U553" i="5"/>
  <c r="U589" i="5"/>
  <c r="U202" i="5"/>
  <c r="U274" i="5"/>
  <c r="U310" i="5"/>
  <c r="U562" i="5"/>
  <c r="U157" i="5"/>
  <c r="U391" i="5"/>
  <c r="U616" i="5"/>
  <c r="U211" i="5"/>
  <c r="U382" i="5"/>
  <c r="U346" i="5"/>
  <c r="U94" i="5"/>
  <c r="U265" i="5"/>
  <c r="U13" i="5"/>
  <c r="U85" i="5"/>
  <c r="U31" i="5"/>
  <c r="U220" i="5"/>
  <c r="U112" i="5"/>
  <c r="U571" i="5"/>
  <c r="U184" i="5"/>
  <c r="U364" i="5"/>
  <c r="U544" i="5"/>
  <c r="U301" i="5"/>
  <c r="U319" i="5"/>
  <c r="U121" i="5"/>
  <c r="U400" i="5"/>
  <c r="U643" i="5"/>
  <c r="U526" i="5"/>
  <c r="U355" i="5"/>
  <c r="U373" i="5"/>
  <c r="U472" i="5"/>
  <c r="U256" i="5"/>
  <c r="U499" i="5"/>
  <c r="U76" i="5"/>
  <c r="U328" i="5"/>
  <c r="U508" i="5"/>
  <c r="U238" i="5"/>
  <c r="U463" i="5"/>
  <c r="U535" i="5"/>
  <c r="U580" i="5"/>
  <c r="U193" i="5"/>
  <c r="U418" i="5"/>
  <c r="U427" i="5"/>
  <c r="U58" i="5"/>
  <c r="U490" i="5"/>
  <c r="U283" i="5"/>
  <c r="U292" i="5"/>
  <c r="U247" i="5"/>
  <c r="U40" i="5"/>
  <c r="U436" i="5"/>
  <c r="U22" i="5"/>
  <c r="U49" i="5"/>
  <c r="U67" i="5"/>
  <c r="U103" i="5"/>
  <c r="U229" i="5"/>
  <c r="U445" i="5"/>
  <c r="U454" i="5"/>
  <c r="U139" i="5"/>
  <c r="U130" i="5"/>
  <c r="U337" i="5"/>
  <c r="U148" i="5"/>
  <c r="U175" i="5"/>
  <c r="U166" i="5"/>
  <c r="U598" i="5"/>
  <c r="U409" i="5"/>
  <c r="U625" i="5"/>
  <c r="U634" i="5"/>
  <c r="U607" i="5"/>
  <c r="U482" i="5"/>
  <c r="U518" i="5"/>
  <c r="U554" i="5"/>
  <c r="U590" i="5"/>
  <c r="U203" i="5"/>
  <c r="U275" i="5"/>
  <c r="U311" i="5"/>
  <c r="U563" i="5"/>
  <c r="U158" i="5"/>
  <c r="U392" i="5"/>
  <c r="U617" i="5"/>
  <c r="U212" i="5"/>
  <c r="U383" i="5"/>
  <c r="U347" i="5"/>
  <c r="U95" i="5"/>
  <c r="U266" i="5"/>
  <c r="U14" i="5"/>
  <c r="U86" i="5"/>
  <c r="U32" i="5"/>
  <c r="U221" i="5"/>
  <c r="U113" i="5"/>
  <c r="U572" i="5"/>
  <c r="U185" i="5"/>
  <c r="U365" i="5"/>
  <c r="U545" i="5"/>
  <c r="U302" i="5"/>
  <c r="U320" i="5"/>
  <c r="U122" i="5"/>
  <c r="U401" i="5"/>
  <c r="U644" i="5"/>
  <c r="U527" i="5"/>
  <c r="U356" i="5"/>
  <c r="U374" i="5"/>
  <c r="U473" i="5"/>
  <c r="U257" i="5"/>
  <c r="U500" i="5"/>
  <c r="U77" i="5"/>
  <c r="U329" i="5"/>
  <c r="U509" i="5"/>
  <c r="U239" i="5"/>
  <c r="U464" i="5"/>
  <c r="U536" i="5"/>
  <c r="U581" i="5"/>
  <c r="U194" i="5"/>
  <c r="U419" i="5"/>
  <c r="U428" i="5"/>
  <c r="U59" i="5"/>
  <c r="U491" i="5"/>
  <c r="U284" i="5"/>
  <c r="U293" i="5"/>
  <c r="U248" i="5"/>
  <c r="U41" i="5"/>
  <c r="U437" i="5"/>
  <c r="U23" i="5"/>
  <c r="U50" i="5"/>
  <c r="U68" i="5"/>
  <c r="U104" i="5"/>
  <c r="U230" i="5"/>
  <c r="U446" i="5"/>
  <c r="U455" i="5"/>
  <c r="U140" i="5"/>
  <c r="U131" i="5"/>
  <c r="U338" i="5"/>
  <c r="U149" i="5"/>
  <c r="U176" i="5"/>
  <c r="U167" i="5"/>
  <c r="U599" i="5"/>
  <c r="U410" i="5"/>
  <c r="U626" i="5"/>
  <c r="U635" i="5"/>
  <c r="U608" i="5"/>
  <c r="U483" i="5"/>
  <c r="U519" i="5"/>
  <c r="U555" i="5"/>
  <c r="U591" i="5"/>
  <c r="U204" i="5"/>
  <c r="U276" i="5"/>
  <c r="U312" i="5"/>
  <c r="U564" i="5"/>
  <c r="U159" i="5"/>
  <c r="U393" i="5"/>
  <c r="U618" i="5"/>
  <c r="U213" i="5"/>
  <c r="U384" i="5"/>
  <c r="U348" i="5"/>
  <c r="U96" i="5"/>
  <c r="U267" i="5"/>
  <c r="U15" i="5"/>
  <c r="U87" i="5"/>
  <c r="U33" i="5"/>
  <c r="U222" i="5"/>
  <c r="U114" i="5"/>
  <c r="U573" i="5"/>
  <c r="U186" i="5"/>
  <c r="U366" i="5"/>
  <c r="U546" i="5"/>
  <c r="U303" i="5"/>
  <c r="U321" i="5"/>
  <c r="U123" i="5"/>
  <c r="U402" i="5"/>
  <c r="U645" i="5"/>
  <c r="U528" i="5"/>
  <c r="U357" i="5"/>
  <c r="U375" i="5"/>
  <c r="U474" i="5"/>
  <c r="U258" i="5"/>
  <c r="U501" i="5"/>
  <c r="U78" i="5"/>
  <c r="U330" i="5"/>
  <c r="U510" i="5"/>
  <c r="U240" i="5"/>
  <c r="U465" i="5"/>
  <c r="U537" i="5"/>
  <c r="U582" i="5"/>
  <c r="U195" i="5"/>
  <c r="U420" i="5"/>
  <c r="U429" i="5"/>
  <c r="U60" i="5"/>
  <c r="U492" i="5"/>
  <c r="U285" i="5"/>
  <c r="U294" i="5"/>
  <c r="U249" i="5"/>
  <c r="U42" i="5"/>
  <c r="U438" i="5"/>
  <c r="U24" i="5"/>
  <c r="U51" i="5"/>
  <c r="U69" i="5"/>
  <c r="U105" i="5"/>
  <c r="U231" i="5"/>
  <c r="U447" i="5"/>
  <c r="U456" i="5"/>
  <c r="U141" i="5"/>
  <c r="U132" i="5"/>
  <c r="U339" i="5"/>
  <c r="U150" i="5"/>
  <c r="U177" i="5"/>
  <c r="U168" i="5"/>
  <c r="U600" i="5"/>
  <c r="U411" i="5"/>
  <c r="U627" i="5"/>
  <c r="U636" i="5"/>
  <c r="U609" i="5"/>
  <c r="U484" i="5"/>
  <c r="U520" i="5"/>
  <c r="U556" i="5"/>
  <c r="U592" i="5"/>
  <c r="U205" i="5"/>
  <c r="U277" i="5"/>
  <c r="U313" i="5"/>
  <c r="U565" i="5"/>
  <c r="U160" i="5"/>
  <c r="U394" i="5"/>
  <c r="U619" i="5"/>
  <c r="U214" i="5"/>
  <c r="U385" i="5"/>
  <c r="U349" i="5"/>
  <c r="U97" i="5"/>
  <c r="U268" i="5"/>
  <c r="U16" i="5"/>
  <c r="U88" i="5"/>
  <c r="U34" i="5"/>
  <c r="U223" i="5"/>
  <c r="U115" i="5"/>
  <c r="U574" i="5"/>
  <c r="U187" i="5"/>
  <c r="U367" i="5"/>
  <c r="U547" i="5"/>
  <c r="U304" i="5"/>
  <c r="U322" i="5"/>
  <c r="U124" i="5"/>
  <c r="U403" i="5"/>
  <c r="U646" i="5"/>
  <c r="U529" i="5"/>
  <c r="U358" i="5"/>
  <c r="U376" i="5"/>
  <c r="U475" i="5"/>
  <c r="U259" i="5"/>
  <c r="U502" i="5"/>
  <c r="U79" i="5"/>
  <c r="U331" i="5"/>
  <c r="U511" i="5"/>
  <c r="U241" i="5"/>
  <c r="U466" i="5"/>
  <c r="U538" i="5"/>
  <c r="U583" i="5"/>
  <c r="U196" i="5"/>
  <c r="U421" i="5"/>
  <c r="U430" i="5"/>
  <c r="U61" i="5"/>
  <c r="U493" i="5"/>
  <c r="U286" i="5"/>
  <c r="U295" i="5"/>
  <c r="U250" i="5"/>
  <c r="U43" i="5"/>
  <c r="U439" i="5"/>
  <c r="U25" i="5"/>
  <c r="U52" i="5"/>
  <c r="U70" i="5"/>
  <c r="U106" i="5"/>
  <c r="U232" i="5"/>
  <c r="U448" i="5"/>
  <c r="U457" i="5"/>
  <c r="U142" i="5"/>
  <c r="U133" i="5"/>
  <c r="U340" i="5"/>
  <c r="U151" i="5"/>
  <c r="U178" i="5"/>
  <c r="U169" i="5"/>
  <c r="U601" i="5"/>
  <c r="U412" i="5"/>
  <c r="U628" i="5"/>
  <c r="U637" i="5"/>
  <c r="U610" i="5"/>
  <c r="U485" i="5"/>
  <c r="U521" i="5"/>
  <c r="U557" i="5"/>
  <c r="U593" i="5"/>
  <c r="U206" i="5"/>
  <c r="U278" i="5"/>
  <c r="U314" i="5"/>
  <c r="U566" i="5"/>
  <c r="U161" i="5"/>
  <c r="U395" i="5"/>
  <c r="U620" i="5"/>
  <c r="U215" i="5"/>
  <c r="U386" i="5"/>
  <c r="U350" i="5"/>
  <c r="U98" i="5"/>
  <c r="U269" i="5"/>
  <c r="U17" i="5"/>
  <c r="U89" i="5"/>
  <c r="U35" i="5"/>
  <c r="U224" i="5"/>
  <c r="U116" i="5"/>
  <c r="U575" i="5"/>
  <c r="U188" i="5"/>
  <c r="U368" i="5"/>
  <c r="U548" i="5"/>
  <c r="U305" i="5"/>
  <c r="U323" i="5"/>
  <c r="U125" i="5"/>
  <c r="U404" i="5"/>
  <c r="U647" i="5"/>
  <c r="U530" i="5"/>
  <c r="U359" i="5"/>
  <c r="U377" i="5"/>
  <c r="U476" i="5"/>
  <c r="U260" i="5"/>
  <c r="U503" i="5"/>
  <c r="U80" i="5"/>
  <c r="U332" i="5"/>
  <c r="U512" i="5"/>
  <c r="U242" i="5"/>
  <c r="U467" i="5"/>
  <c r="U539" i="5"/>
  <c r="U584" i="5"/>
  <c r="U197" i="5"/>
  <c r="U422" i="5"/>
  <c r="U431" i="5"/>
  <c r="U62" i="5"/>
  <c r="U494" i="5"/>
  <c r="U287" i="5"/>
  <c r="U296" i="5"/>
  <c r="U251" i="5"/>
  <c r="U44" i="5"/>
  <c r="U440" i="5"/>
  <c r="U26" i="5"/>
  <c r="U53" i="5"/>
  <c r="U71" i="5"/>
  <c r="U107" i="5"/>
  <c r="U233" i="5"/>
  <c r="U449" i="5"/>
  <c r="U458" i="5"/>
  <c r="U143" i="5"/>
  <c r="U134" i="5"/>
  <c r="U341" i="5"/>
  <c r="U152" i="5"/>
  <c r="U179" i="5"/>
  <c r="U170" i="5"/>
  <c r="U602" i="5"/>
  <c r="U413" i="5"/>
  <c r="U629" i="5"/>
  <c r="U638" i="5"/>
  <c r="U611" i="5"/>
  <c r="U486" i="5"/>
  <c r="U522" i="5"/>
  <c r="U558" i="5"/>
  <c r="U594" i="5"/>
  <c r="U207" i="5"/>
  <c r="U279" i="5"/>
  <c r="U315" i="5"/>
  <c r="U567" i="5"/>
  <c r="U162" i="5"/>
  <c r="U396" i="5"/>
  <c r="U621" i="5"/>
  <c r="U216" i="5"/>
  <c r="U387" i="5"/>
  <c r="U351" i="5"/>
  <c r="U99" i="5"/>
  <c r="U270" i="5"/>
  <c r="U18" i="5"/>
  <c r="U90" i="5"/>
  <c r="U36" i="5"/>
  <c r="U225" i="5"/>
  <c r="U117" i="5"/>
  <c r="U576" i="5"/>
  <c r="U189" i="5"/>
  <c r="U369" i="5"/>
  <c r="U549" i="5"/>
  <c r="U306" i="5"/>
  <c r="U324" i="5"/>
  <c r="U126" i="5"/>
  <c r="U405" i="5"/>
  <c r="U648" i="5"/>
  <c r="U531" i="5"/>
  <c r="U360" i="5"/>
  <c r="U378" i="5"/>
  <c r="U477" i="5"/>
  <c r="U261" i="5"/>
  <c r="U504" i="5"/>
  <c r="U81" i="5"/>
  <c r="U333" i="5"/>
  <c r="U513" i="5"/>
  <c r="U243" i="5"/>
  <c r="U468" i="5"/>
  <c r="U540" i="5"/>
  <c r="U585" i="5"/>
  <c r="U198" i="5"/>
  <c r="U423" i="5"/>
  <c r="U432" i="5"/>
  <c r="U63" i="5"/>
  <c r="U495" i="5"/>
  <c r="U288" i="5"/>
  <c r="U297" i="5"/>
  <c r="U252" i="5"/>
  <c r="U45" i="5"/>
  <c r="U441" i="5"/>
  <c r="U27" i="5"/>
  <c r="U54" i="5"/>
  <c r="U72" i="5"/>
  <c r="U108" i="5"/>
  <c r="U234" i="5"/>
  <c r="U450" i="5"/>
  <c r="U459" i="5"/>
  <c r="U144" i="5"/>
  <c r="U135" i="5"/>
  <c r="U342" i="5"/>
  <c r="U153" i="5"/>
  <c r="U180" i="5"/>
  <c r="U171" i="5"/>
  <c r="U603" i="5"/>
  <c r="U414" i="5"/>
  <c r="U630" i="5"/>
  <c r="U639" i="5"/>
  <c r="U612" i="5"/>
  <c r="U487" i="5"/>
  <c r="U523" i="5"/>
  <c r="U559" i="5"/>
  <c r="U595" i="5"/>
  <c r="U208" i="5"/>
  <c r="U280" i="5"/>
  <c r="U316" i="5"/>
  <c r="U568" i="5"/>
  <c r="U163" i="5"/>
  <c r="U397" i="5"/>
  <c r="U622" i="5"/>
  <c r="U217" i="5"/>
  <c r="U388" i="5"/>
  <c r="U352" i="5"/>
  <c r="U100" i="5"/>
  <c r="U271" i="5"/>
  <c r="U19" i="5"/>
  <c r="U91" i="5"/>
  <c r="U37" i="5"/>
  <c r="U226" i="5"/>
  <c r="U118" i="5"/>
  <c r="U577" i="5"/>
  <c r="U190" i="5"/>
  <c r="U370" i="5"/>
  <c r="U550" i="5"/>
  <c r="U307" i="5"/>
  <c r="U325" i="5"/>
  <c r="U127" i="5"/>
  <c r="U406" i="5"/>
  <c r="U649" i="5"/>
  <c r="U532" i="5"/>
  <c r="U361" i="5"/>
  <c r="U379" i="5"/>
  <c r="U478" i="5"/>
  <c r="U262" i="5"/>
  <c r="U505" i="5"/>
  <c r="U82" i="5"/>
  <c r="U334" i="5"/>
  <c r="U514" i="5"/>
  <c r="U244" i="5"/>
  <c r="U469" i="5"/>
  <c r="U541" i="5"/>
  <c r="U586" i="5"/>
  <c r="U199" i="5"/>
  <c r="U424" i="5"/>
  <c r="U433" i="5"/>
  <c r="U64" i="5"/>
  <c r="U496" i="5"/>
  <c r="U289" i="5"/>
  <c r="U298" i="5"/>
  <c r="U253" i="5"/>
  <c r="U46" i="5"/>
  <c r="U442" i="5"/>
  <c r="U28" i="5"/>
  <c r="U55" i="5"/>
  <c r="U73" i="5"/>
  <c r="U109" i="5"/>
  <c r="U235" i="5"/>
  <c r="U451" i="5"/>
  <c r="U460" i="5"/>
  <c r="U145" i="5"/>
  <c r="U136" i="5"/>
  <c r="U343" i="5"/>
  <c r="U154" i="5"/>
  <c r="U181" i="5"/>
  <c r="U172" i="5"/>
  <c r="U604" i="5"/>
  <c r="U415" i="5"/>
  <c r="U631" i="5"/>
  <c r="U640" i="5"/>
  <c r="U613" i="5"/>
  <c r="U479" i="5"/>
  <c r="I640" i="5" l="1"/>
  <c r="V640" i="5" s="1"/>
  <c r="Y640" i="5" s="1"/>
  <c r="I631" i="5"/>
  <c r="V631" i="5" s="1"/>
  <c r="Y631" i="5" s="1"/>
  <c r="I415" i="5"/>
  <c r="V415" i="5" s="1"/>
  <c r="Y415" i="5" s="1"/>
  <c r="I604" i="5"/>
  <c r="V604" i="5" s="1"/>
  <c r="Y604" i="5" s="1"/>
  <c r="I172" i="5"/>
  <c r="V172" i="5" s="1"/>
  <c r="Y172" i="5" s="1"/>
  <c r="I154" i="5"/>
  <c r="V154" i="5" s="1"/>
  <c r="Y154" i="5" s="1"/>
  <c r="I343" i="5"/>
  <c r="V343" i="5" s="1"/>
  <c r="Y343" i="5" s="1"/>
  <c r="I136" i="5"/>
  <c r="V136" i="5" s="1"/>
  <c r="Y136" i="5" s="1"/>
  <c r="I460" i="5"/>
  <c r="V460" i="5" s="1"/>
  <c r="Y460" i="5" s="1"/>
  <c r="I451" i="5"/>
  <c r="V451" i="5" s="1"/>
  <c r="Y451" i="5" s="1"/>
  <c r="I235" i="5"/>
  <c r="V235" i="5" s="1"/>
  <c r="Y235" i="5" s="1"/>
  <c r="I55" i="5"/>
  <c r="V55" i="5" s="1"/>
  <c r="Y55" i="5" s="1"/>
  <c r="I28" i="5"/>
  <c r="V28" i="5" s="1"/>
  <c r="Y28" i="5" s="1"/>
  <c r="I442" i="5"/>
  <c r="V442" i="5" s="1"/>
  <c r="Y442" i="5" s="1"/>
  <c r="I46" i="5"/>
  <c r="V46" i="5" s="1"/>
  <c r="Y46" i="5" s="1"/>
  <c r="I298" i="5"/>
  <c r="V298" i="5" s="1"/>
  <c r="Y298" i="5" s="1"/>
  <c r="I496" i="5"/>
  <c r="V496" i="5" s="1"/>
  <c r="Y496" i="5" s="1"/>
  <c r="I64" i="5"/>
  <c r="V64" i="5" s="1"/>
  <c r="Y64" i="5" s="1"/>
  <c r="I424" i="5"/>
  <c r="V424" i="5" s="1"/>
  <c r="Y424" i="5" s="1"/>
  <c r="I199" i="5"/>
  <c r="V199" i="5" s="1"/>
  <c r="Y199" i="5" s="1"/>
  <c r="I586" i="5"/>
  <c r="V586" i="5" s="1"/>
  <c r="Y586" i="5" s="1"/>
  <c r="I244" i="5"/>
  <c r="V244" i="5" s="1"/>
  <c r="Y244" i="5" s="1"/>
  <c r="I514" i="5"/>
  <c r="V514" i="5" s="1"/>
  <c r="Y514" i="5" s="1"/>
  <c r="I334" i="5"/>
  <c r="V334" i="5" s="1"/>
  <c r="Y334" i="5" s="1"/>
  <c r="I82" i="5"/>
  <c r="V82" i="5" s="1"/>
  <c r="Y82" i="5" s="1"/>
  <c r="I262" i="5"/>
  <c r="V262" i="5" s="1"/>
  <c r="Y262" i="5" s="1"/>
  <c r="I478" i="5"/>
  <c r="V478" i="5" s="1"/>
  <c r="Y478" i="5" s="1"/>
  <c r="I379" i="5"/>
  <c r="V379" i="5" s="1"/>
  <c r="Y379" i="5" s="1"/>
  <c r="I532" i="5"/>
  <c r="V532" i="5" s="1"/>
  <c r="Y532" i="5" s="1"/>
  <c r="I406" i="5"/>
  <c r="V406" i="5" s="1"/>
  <c r="Y406" i="5" s="1"/>
  <c r="I127" i="5"/>
  <c r="V127" i="5" s="1"/>
  <c r="Y127" i="5" s="1"/>
  <c r="I307" i="5"/>
  <c r="V307" i="5" s="1"/>
  <c r="Y307" i="5" s="1"/>
  <c r="I550" i="5"/>
  <c r="V550" i="5" s="1"/>
  <c r="Y550" i="5" s="1"/>
  <c r="I370" i="5"/>
  <c r="V370" i="5" s="1"/>
  <c r="Y370" i="5" s="1"/>
  <c r="I190" i="5"/>
  <c r="V190" i="5" s="1"/>
  <c r="Y190" i="5" s="1"/>
  <c r="I118" i="5"/>
  <c r="V118" i="5" s="1"/>
  <c r="Y118" i="5" s="1"/>
  <c r="I226" i="5"/>
  <c r="V226" i="5" s="1"/>
  <c r="Y226" i="5" s="1"/>
  <c r="I91" i="5"/>
  <c r="V91" i="5" s="1"/>
  <c r="Y91" i="5" s="1"/>
  <c r="I19" i="5"/>
  <c r="V19" i="5" s="1"/>
  <c r="Y19" i="5" s="1"/>
  <c r="I271" i="5"/>
  <c r="V271" i="5" s="1"/>
  <c r="Y271" i="5" s="1"/>
  <c r="I100" i="5"/>
  <c r="V100" i="5" s="1"/>
  <c r="Y100" i="5" s="1"/>
  <c r="I352" i="5"/>
  <c r="V352" i="5" s="1"/>
  <c r="Y352" i="5" s="1"/>
  <c r="I388" i="5"/>
  <c r="V388" i="5" s="1"/>
  <c r="Y388" i="5" s="1"/>
  <c r="I622" i="5"/>
  <c r="V622" i="5" s="1"/>
  <c r="Y622" i="5" s="1"/>
  <c r="I163" i="5"/>
  <c r="V163" i="5" s="1"/>
  <c r="Y163" i="5" s="1"/>
  <c r="I568" i="5"/>
  <c r="V568" i="5" s="1"/>
  <c r="Y568" i="5" s="1"/>
  <c r="I316" i="5"/>
  <c r="V316" i="5" s="1"/>
  <c r="Y316" i="5" s="1"/>
  <c r="I280" i="5"/>
  <c r="V280" i="5" s="1"/>
  <c r="Y280" i="5" s="1"/>
  <c r="I10" i="5"/>
  <c r="V10" i="5" s="1"/>
  <c r="Y10" i="5" s="1"/>
  <c r="I208" i="5"/>
  <c r="V208" i="5" s="1"/>
  <c r="Y208" i="5" s="1"/>
  <c r="I595" i="5"/>
  <c r="V595" i="5" s="1"/>
  <c r="Y595" i="5" s="1"/>
  <c r="I559" i="5"/>
  <c r="V559" i="5" s="1"/>
  <c r="Y559" i="5" s="1"/>
  <c r="I523" i="5"/>
  <c r="V523" i="5" s="1"/>
  <c r="Y523" i="5" s="1"/>
  <c r="I487" i="5"/>
  <c r="V487" i="5" s="1"/>
  <c r="Y487" i="5" s="1"/>
  <c r="I639" i="5"/>
  <c r="V639" i="5" s="1"/>
  <c r="Y639" i="5" s="1"/>
  <c r="I630" i="5"/>
  <c r="V630" i="5" s="1"/>
  <c r="Y630" i="5" s="1"/>
  <c r="I414" i="5"/>
  <c r="V414" i="5" s="1"/>
  <c r="Y414" i="5" s="1"/>
  <c r="I603" i="5"/>
  <c r="V603" i="5" s="1"/>
  <c r="Y603" i="5" s="1"/>
  <c r="I171" i="5"/>
  <c r="V171" i="5" s="1"/>
  <c r="Y171" i="5" s="1"/>
  <c r="I153" i="5"/>
  <c r="V153" i="5" s="1"/>
  <c r="Y153" i="5" s="1"/>
  <c r="I342" i="5"/>
  <c r="V342" i="5" s="1"/>
  <c r="Y342" i="5" s="1"/>
  <c r="I135" i="5"/>
  <c r="V135" i="5" s="1"/>
  <c r="Y135" i="5" s="1"/>
  <c r="I459" i="5"/>
  <c r="V459" i="5" s="1"/>
  <c r="Y459" i="5" s="1"/>
  <c r="I450" i="5"/>
  <c r="V450" i="5" s="1"/>
  <c r="Y450" i="5" s="1"/>
  <c r="I234" i="5"/>
  <c r="V234" i="5" s="1"/>
  <c r="Y234" i="5" s="1"/>
  <c r="I54" i="5"/>
  <c r="V54" i="5" s="1"/>
  <c r="Y54" i="5" s="1"/>
  <c r="I27" i="5"/>
  <c r="V27" i="5" s="1"/>
  <c r="Y27" i="5" s="1"/>
  <c r="I441" i="5"/>
  <c r="V441" i="5" s="1"/>
  <c r="Y441" i="5" s="1"/>
  <c r="I45" i="5"/>
  <c r="V45" i="5" s="1"/>
  <c r="Y45" i="5" s="1"/>
  <c r="I297" i="5"/>
  <c r="V297" i="5" s="1"/>
  <c r="Y297" i="5" s="1"/>
  <c r="I495" i="5"/>
  <c r="V495" i="5" s="1"/>
  <c r="Y495" i="5" s="1"/>
  <c r="I63" i="5"/>
  <c r="V63" i="5" s="1"/>
  <c r="Y63" i="5" s="1"/>
  <c r="I423" i="5"/>
  <c r="V423" i="5" s="1"/>
  <c r="Y423" i="5" s="1"/>
  <c r="I198" i="5"/>
  <c r="V198" i="5" s="1"/>
  <c r="Y198" i="5" s="1"/>
  <c r="I585" i="5"/>
  <c r="V585" i="5" s="1"/>
  <c r="Y585" i="5" s="1"/>
  <c r="I243" i="5"/>
  <c r="V243" i="5" s="1"/>
  <c r="Y243" i="5" s="1"/>
  <c r="I513" i="5"/>
  <c r="V513" i="5" s="1"/>
  <c r="Y513" i="5" s="1"/>
  <c r="I333" i="5"/>
  <c r="V333" i="5" s="1"/>
  <c r="Y333" i="5" s="1"/>
  <c r="I81" i="5"/>
  <c r="V81" i="5" s="1"/>
  <c r="Y81" i="5" s="1"/>
  <c r="I261" i="5"/>
  <c r="V261" i="5" s="1"/>
  <c r="Y261" i="5" s="1"/>
  <c r="I477" i="5"/>
  <c r="V477" i="5" s="1"/>
  <c r="Y477" i="5" s="1"/>
  <c r="I378" i="5"/>
  <c r="V378" i="5" s="1"/>
  <c r="Y378" i="5" s="1"/>
  <c r="I531" i="5"/>
  <c r="V531" i="5" s="1"/>
  <c r="Y531" i="5" s="1"/>
  <c r="I405" i="5"/>
  <c r="V405" i="5" s="1"/>
  <c r="Y405" i="5" s="1"/>
  <c r="I126" i="5"/>
  <c r="V126" i="5" s="1"/>
  <c r="Y126" i="5" s="1"/>
  <c r="I306" i="5"/>
  <c r="V306" i="5" s="1"/>
  <c r="Y306" i="5" s="1"/>
  <c r="I549" i="5"/>
  <c r="V549" i="5" s="1"/>
  <c r="Y549" i="5" s="1"/>
  <c r="I369" i="5"/>
  <c r="V369" i="5" s="1"/>
  <c r="Y369" i="5" s="1"/>
  <c r="I189" i="5"/>
  <c r="V189" i="5" s="1"/>
  <c r="Y189" i="5" s="1"/>
  <c r="I117" i="5"/>
  <c r="V117" i="5" s="1"/>
  <c r="Y117" i="5" s="1"/>
  <c r="I225" i="5"/>
  <c r="V225" i="5" s="1"/>
  <c r="Y225" i="5" s="1"/>
  <c r="I90" i="5"/>
  <c r="V90" i="5" s="1"/>
  <c r="Y90" i="5" s="1"/>
  <c r="I18" i="5"/>
  <c r="V18" i="5" s="1"/>
  <c r="Y18" i="5" s="1"/>
  <c r="I270" i="5"/>
  <c r="V270" i="5" s="1"/>
  <c r="Y270" i="5" s="1"/>
  <c r="I99" i="5"/>
  <c r="V99" i="5" s="1"/>
  <c r="Y99" i="5" s="1"/>
  <c r="I351" i="5"/>
  <c r="V351" i="5" s="1"/>
  <c r="Y351" i="5" s="1"/>
  <c r="I387" i="5"/>
  <c r="V387" i="5" s="1"/>
  <c r="Y387" i="5" s="1"/>
  <c r="I621" i="5"/>
  <c r="V621" i="5" s="1"/>
  <c r="Y621" i="5" s="1"/>
  <c r="I162" i="5"/>
  <c r="V162" i="5" s="1"/>
  <c r="Y162" i="5" s="1"/>
  <c r="I567" i="5"/>
  <c r="V567" i="5" s="1"/>
  <c r="Y567" i="5" s="1"/>
  <c r="I315" i="5"/>
  <c r="V315" i="5" s="1"/>
  <c r="Y315" i="5" s="1"/>
  <c r="I279" i="5"/>
  <c r="V279" i="5" s="1"/>
  <c r="Y279" i="5" s="1"/>
  <c r="I9" i="5"/>
  <c r="V9" i="5" s="1"/>
  <c r="Y9" i="5" s="1"/>
  <c r="I207" i="5"/>
  <c r="V207" i="5" s="1"/>
  <c r="Y207" i="5" s="1"/>
  <c r="I594" i="5"/>
  <c r="V594" i="5" s="1"/>
  <c r="Y594" i="5" s="1"/>
  <c r="I558" i="5"/>
  <c r="V558" i="5" s="1"/>
  <c r="Y558" i="5" s="1"/>
  <c r="I522" i="5"/>
  <c r="V522" i="5" s="1"/>
  <c r="Y522" i="5" s="1"/>
  <c r="I486" i="5"/>
  <c r="V486" i="5" s="1"/>
  <c r="Y486" i="5" s="1"/>
  <c r="I638" i="5"/>
  <c r="V638" i="5" s="1"/>
  <c r="Y638" i="5" s="1"/>
  <c r="I629" i="5"/>
  <c r="V629" i="5" s="1"/>
  <c r="Y629" i="5" s="1"/>
  <c r="I413" i="5"/>
  <c r="V413" i="5" s="1"/>
  <c r="Y413" i="5" s="1"/>
  <c r="I602" i="5"/>
  <c r="V602" i="5" s="1"/>
  <c r="Y602" i="5" s="1"/>
  <c r="I170" i="5"/>
  <c r="V170" i="5" s="1"/>
  <c r="Y170" i="5" s="1"/>
  <c r="I152" i="5"/>
  <c r="V152" i="5" s="1"/>
  <c r="Y152" i="5" s="1"/>
  <c r="I341" i="5"/>
  <c r="V341" i="5" s="1"/>
  <c r="Y341" i="5" s="1"/>
  <c r="I134" i="5"/>
  <c r="V134" i="5" s="1"/>
  <c r="Y134" i="5" s="1"/>
  <c r="I458" i="5"/>
  <c r="V458" i="5" s="1"/>
  <c r="Y458" i="5" s="1"/>
  <c r="I449" i="5"/>
  <c r="V449" i="5" s="1"/>
  <c r="Y449" i="5" s="1"/>
  <c r="I233" i="5"/>
  <c r="V233" i="5" s="1"/>
  <c r="Y233" i="5" s="1"/>
  <c r="I53" i="5"/>
  <c r="V53" i="5" s="1"/>
  <c r="Y53" i="5" s="1"/>
  <c r="I26" i="5"/>
  <c r="V26" i="5" s="1"/>
  <c r="Y26" i="5" s="1"/>
  <c r="I440" i="5"/>
  <c r="V440" i="5" s="1"/>
  <c r="Y440" i="5" s="1"/>
  <c r="I44" i="5"/>
  <c r="V44" i="5" s="1"/>
  <c r="Y44" i="5" s="1"/>
  <c r="I296" i="5"/>
  <c r="V296" i="5" s="1"/>
  <c r="Y296" i="5" s="1"/>
  <c r="I494" i="5"/>
  <c r="V494" i="5" s="1"/>
  <c r="Y494" i="5" s="1"/>
  <c r="I62" i="5"/>
  <c r="V62" i="5" s="1"/>
  <c r="Y62" i="5" s="1"/>
  <c r="I422" i="5"/>
  <c r="V422" i="5" s="1"/>
  <c r="Y422" i="5" s="1"/>
  <c r="I197" i="5"/>
  <c r="V197" i="5" s="1"/>
  <c r="Y197" i="5" s="1"/>
  <c r="I584" i="5"/>
  <c r="V584" i="5" s="1"/>
  <c r="Y584" i="5" s="1"/>
  <c r="I242" i="5"/>
  <c r="V242" i="5" s="1"/>
  <c r="Y242" i="5" s="1"/>
  <c r="I512" i="5"/>
  <c r="V512" i="5" s="1"/>
  <c r="Y512" i="5" s="1"/>
  <c r="I332" i="5"/>
  <c r="V332" i="5" s="1"/>
  <c r="Y332" i="5" s="1"/>
  <c r="I80" i="5"/>
  <c r="V80" i="5" s="1"/>
  <c r="Y80" i="5" s="1"/>
  <c r="I260" i="5"/>
  <c r="V260" i="5" s="1"/>
  <c r="Y260" i="5" s="1"/>
  <c r="I476" i="5"/>
  <c r="V476" i="5" s="1"/>
  <c r="Y476" i="5" s="1"/>
  <c r="I377" i="5"/>
  <c r="V377" i="5" s="1"/>
  <c r="Y377" i="5" s="1"/>
  <c r="I530" i="5"/>
  <c r="V530" i="5" s="1"/>
  <c r="Y530" i="5" s="1"/>
  <c r="I404" i="5"/>
  <c r="V404" i="5" s="1"/>
  <c r="Y404" i="5" s="1"/>
  <c r="I125" i="5"/>
  <c r="V125" i="5" s="1"/>
  <c r="Y125" i="5" s="1"/>
  <c r="I305" i="5"/>
  <c r="V305" i="5" s="1"/>
  <c r="Y305" i="5" s="1"/>
  <c r="I548" i="5"/>
  <c r="V548" i="5" s="1"/>
  <c r="Y548" i="5" s="1"/>
  <c r="I368" i="5"/>
  <c r="V368" i="5" s="1"/>
  <c r="Y368" i="5" s="1"/>
  <c r="I188" i="5"/>
  <c r="V188" i="5" s="1"/>
  <c r="Y188" i="5" s="1"/>
  <c r="I116" i="5"/>
  <c r="V116" i="5" s="1"/>
  <c r="Y116" i="5" s="1"/>
  <c r="I224" i="5"/>
  <c r="V224" i="5" s="1"/>
  <c r="Y224" i="5" s="1"/>
  <c r="I89" i="5"/>
  <c r="V89" i="5" s="1"/>
  <c r="Y89" i="5" s="1"/>
  <c r="I17" i="5"/>
  <c r="V17" i="5" s="1"/>
  <c r="Y17" i="5" s="1"/>
  <c r="I269" i="5"/>
  <c r="V269" i="5" s="1"/>
  <c r="Y269" i="5" s="1"/>
  <c r="I98" i="5"/>
  <c r="V98" i="5" s="1"/>
  <c r="Y98" i="5" s="1"/>
  <c r="I350" i="5"/>
  <c r="V350" i="5" s="1"/>
  <c r="Y350" i="5" s="1"/>
  <c r="I386" i="5"/>
  <c r="V386" i="5" s="1"/>
  <c r="Y386" i="5" s="1"/>
  <c r="I620" i="5"/>
  <c r="V620" i="5" s="1"/>
  <c r="Y620" i="5" s="1"/>
  <c r="I161" i="5"/>
  <c r="V161" i="5" s="1"/>
  <c r="Y161" i="5" s="1"/>
  <c r="I566" i="5"/>
  <c r="V566" i="5" s="1"/>
  <c r="Y566" i="5" s="1"/>
  <c r="I314" i="5"/>
  <c r="V314" i="5" s="1"/>
  <c r="Y314" i="5" s="1"/>
  <c r="I278" i="5"/>
  <c r="V278" i="5" s="1"/>
  <c r="Y278" i="5" s="1"/>
  <c r="I8" i="5"/>
  <c r="V8" i="5" s="1"/>
  <c r="Y8" i="5" s="1"/>
  <c r="I206" i="5"/>
  <c r="V206" i="5" s="1"/>
  <c r="Y206" i="5" s="1"/>
  <c r="I593" i="5"/>
  <c r="V593" i="5" s="1"/>
  <c r="Y593" i="5" s="1"/>
  <c r="I557" i="5"/>
  <c r="V557" i="5" s="1"/>
  <c r="Y557" i="5" s="1"/>
  <c r="I521" i="5"/>
  <c r="V521" i="5" s="1"/>
  <c r="Y521" i="5" s="1"/>
  <c r="I485" i="5"/>
  <c r="V485" i="5" s="1"/>
  <c r="Y485" i="5" s="1"/>
  <c r="I637" i="5"/>
  <c r="V637" i="5" s="1"/>
  <c r="Y637" i="5" s="1"/>
  <c r="I628" i="5"/>
  <c r="V628" i="5" s="1"/>
  <c r="Y628" i="5" s="1"/>
  <c r="I412" i="5"/>
  <c r="V412" i="5" s="1"/>
  <c r="Y412" i="5" s="1"/>
  <c r="I601" i="5"/>
  <c r="V601" i="5" s="1"/>
  <c r="Y601" i="5" s="1"/>
  <c r="I169" i="5"/>
  <c r="V169" i="5" s="1"/>
  <c r="Y169" i="5" s="1"/>
  <c r="I151" i="5"/>
  <c r="V151" i="5" s="1"/>
  <c r="Y151" i="5" s="1"/>
  <c r="I340" i="5"/>
  <c r="V340" i="5" s="1"/>
  <c r="Y340" i="5" s="1"/>
  <c r="I133" i="5"/>
  <c r="V133" i="5" s="1"/>
  <c r="Y133" i="5" s="1"/>
  <c r="I457" i="5"/>
  <c r="V457" i="5" s="1"/>
  <c r="Y457" i="5" s="1"/>
  <c r="I448" i="5"/>
  <c r="V448" i="5" s="1"/>
  <c r="Y448" i="5" s="1"/>
  <c r="I232" i="5"/>
  <c r="V232" i="5" s="1"/>
  <c r="Y232" i="5" s="1"/>
  <c r="I52" i="5"/>
  <c r="V52" i="5" s="1"/>
  <c r="Y52" i="5" s="1"/>
  <c r="I25" i="5"/>
  <c r="V25" i="5" s="1"/>
  <c r="Y25" i="5" s="1"/>
  <c r="I439" i="5"/>
  <c r="V439" i="5" s="1"/>
  <c r="Y439" i="5" s="1"/>
  <c r="I43" i="5"/>
  <c r="V43" i="5" s="1"/>
  <c r="Y43" i="5" s="1"/>
  <c r="I295" i="5"/>
  <c r="V295" i="5" s="1"/>
  <c r="Y295" i="5" s="1"/>
  <c r="I493" i="5"/>
  <c r="V493" i="5" s="1"/>
  <c r="Y493" i="5" s="1"/>
  <c r="I61" i="5"/>
  <c r="V61" i="5" s="1"/>
  <c r="Y61" i="5" s="1"/>
  <c r="I421" i="5"/>
  <c r="V421" i="5" s="1"/>
  <c r="Y421" i="5" s="1"/>
  <c r="I196" i="5"/>
  <c r="V196" i="5" s="1"/>
  <c r="Y196" i="5" s="1"/>
  <c r="I583" i="5"/>
  <c r="V583" i="5" s="1"/>
  <c r="Y583" i="5" s="1"/>
  <c r="I241" i="5"/>
  <c r="V241" i="5" s="1"/>
  <c r="Y241" i="5" s="1"/>
  <c r="I511" i="5"/>
  <c r="V511" i="5" s="1"/>
  <c r="Y511" i="5" s="1"/>
  <c r="I331" i="5"/>
  <c r="V331" i="5" s="1"/>
  <c r="Y331" i="5" s="1"/>
  <c r="I79" i="5"/>
  <c r="V79" i="5" s="1"/>
  <c r="Y79" i="5" s="1"/>
  <c r="I259" i="5"/>
  <c r="V259" i="5" s="1"/>
  <c r="Y259" i="5" s="1"/>
  <c r="I475" i="5"/>
  <c r="V475" i="5" s="1"/>
  <c r="Y475" i="5" s="1"/>
  <c r="I376" i="5"/>
  <c r="V376" i="5" s="1"/>
  <c r="Y376" i="5" s="1"/>
  <c r="I529" i="5"/>
  <c r="V529" i="5" s="1"/>
  <c r="Y529" i="5" s="1"/>
  <c r="I403" i="5"/>
  <c r="V403" i="5" s="1"/>
  <c r="Y403" i="5" s="1"/>
  <c r="I124" i="5"/>
  <c r="V124" i="5" s="1"/>
  <c r="Y124" i="5" s="1"/>
  <c r="I304" i="5"/>
  <c r="V304" i="5" s="1"/>
  <c r="Y304" i="5" s="1"/>
  <c r="I547" i="5"/>
  <c r="V547" i="5" s="1"/>
  <c r="Y547" i="5" s="1"/>
  <c r="I367" i="5"/>
  <c r="V367" i="5" s="1"/>
  <c r="Y367" i="5" s="1"/>
  <c r="I187" i="5"/>
  <c r="V187" i="5" s="1"/>
  <c r="Y187" i="5" s="1"/>
  <c r="I115" i="5"/>
  <c r="V115" i="5" s="1"/>
  <c r="Y115" i="5" s="1"/>
  <c r="I223" i="5"/>
  <c r="V223" i="5" s="1"/>
  <c r="Y223" i="5" s="1"/>
  <c r="I88" i="5"/>
  <c r="V88" i="5" s="1"/>
  <c r="Y88" i="5" s="1"/>
  <c r="I16" i="5"/>
  <c r="V16" i="5" s="1"/>
  <c r="Y16" i="5" s="1"/>
  <c r="I268" i="5"/>
  <c r="V268" i="5" s="1"/>
  <c r="Y268" i="5" s="1"/>
  <c r="I97" i="5"/>
  <c r="V97" i="5" s="1"/>
  <c r="Y97" i="5" s="1"/>
  <c r="I349" i="5"/>
  <c r="V349" i="5" s="1"/>
  <c r="Y349" i="5" s="1"/>
  <c r="I385" i="5"/>
  <c r="V385" i="5" s="1"/>
  <c r="Y385" i="5" s="1"/>
  <c r="I619" i="5"/>
  <c r="V619" i="5" s="1"/>
  <c r="Y619" i="5" s="1"/>
  <c r="I160" i="5"/>
  <c r="V160" i="5" s="1"/>
  <c r="Y160" i="5" s="1"/>
  <c r="I565" i="5"/>
  <c r="V565" i="5" s="1"/>
  <c r="Y565" i="5" s="1"/>
  <c r="I313" i="5"/>
  <c r="V313" i="5" s="1"/>
  <c r="Y313" i="5" s="1"/>
  <c r="I277" i="5"/>
  <c r="V277" i="5" s="1"/>
  <c r="Y277" i="5" s="1"/>
  <c r="I7" i="5"/>
  <c r="V7" i="5" s="1"/>
  <c r="Y7" i="5" s="1"/>
  <c r="I205" i="5"/>
  <c r="V205" i="5" s="1"/>
  <c r="Y205" i="5" s="1"/>
  <c r="I592" i="5"/>
  <c r="V592" i="5" s="1"/>
  <c r="Y592" i="5" s="1"/>
  <c r="I556" i="5"/>
  <c r="V556" i="5" s="1"/>
  <c r="Y556" i="5" s="1"/>
  <c r="I520" i="5"/>
  <c r="V520" i="5" s="1"/>
  <c r="Y520" i="5" s="1"/>
  <c r="I484" i="5"/>
  <c r="V484" i="5" s="1"/>
  <c r="Y484" i="5" s="1"/>
  <c r="I636" i="5"/>
  <c r="V636" i="5" s="1"/>
  <c r="Y636" i="5" s="1"/>
  <c r="I627" i="5"/>
  <c r="V627" i="5" s="1"/>
  <c r="Y627" i="5" s="1"/>
  <c r="I411" i="5"/>
  <c r="V411" i="5" s="1"/>
  <c r="Y411" i="5" s="1"/>
  <c r="I600" i="5"/>
  <c r="V600" i="5" s="1"/>
  <c r="Y600" i="5" s="1"/>
  <c r="I168" i="5"/>
  <c r="V168" i="5" s="1"/>
  <c r="Y168" i="5" s="1"/>
  <c r="I150" i="5"/>
  <c r="V150" i="5" s="1"/>
  <c r="Y150" i="5" s="1"/>
  <c r="I339" i="5"/>
  <c r="V339" i="5" s="1"/>
  <c r="Y339" i="5" s="1"/>
  <c r="I132" i="5"/>
  <c r="V132" i="5" s="1"/>
  <c r="Y132" i="5" s="1"/>
  <c r="I456" i="5"/>
  <c r="V456" i="5" s="1"/>
  <c r="Y456" i="5" s="1"/>
  <c r="I447" i="5"/>
  <c r="V447" i="5" s="1"/>
  <c r="Y447" i="5" s="1"/>
  <c r="I231" i="5"/>
  <c r="V231" i="5" s="1"/>
  <c r="Y231" i="5" s="1"/>
  <c r="I51" i="5"/>
  <c r="V51" i="5" s="1"/>
  <c r="Y51" i="5" s="1"/>
  <c r="I24" i="5"/>
  <c r="V24" i="5" s="1"/>
  <c r="Y24" i="5" s="1"/>
  <c r="I438" i="5"/>
  <c r="V438" i="5" s="1"/>
  <c r="Y438" i="5" s="1"/>
  <c r="I42" i="5"/>
  <c r="V42" i="5" s="1"/>
  <c r="Y42" i="5" s="1"/>
  <c r="I294" i="5"/>
  <c r="V294" i="5" s="1"/>
  <c r="Y294" i="5" s="1"/>
  <c r="I492" i="5"/>
  <c r="V492" i="5" s="1"/>
  <c r="Y492" i="5" s="1"/>
  <c r="I60" i="5"/>
  <c r="V60" i="5" s="1"/>
  <c r="Y60" i="5" s="1"/>
  <c r="I420" i="5"/>
  <c r="V420" i="5" s="1"/>
  <c r="Y420" i="5" s="1"/>
  <c r="I195" i="5"/>
  <c r="V195" i="5" s="1"/>
  <c r="Y195" i="5" s="1"/>
  <c r="I582" i="5"/>
  <c r="V582" i="5" s="1"/>
  <c r="Y582" i="5" s="1"/>
  <c r="I240" i="5"/>
  <c r="V240" i="5" s="1"/>
  <c r="Y240" i="5" s="1"/>
  <c r="I510" i="5"/>
  <c r="V510" i="5" s="1"/>
  <c r="Y510" i="5" s="1"/>
  <c r="I330" i="5"/>
  <c r="V330" i="5" s="1"/>
  <c r="Y330" i="5" s="1"/>
  <c r="I78" i="5"/>
  <c r="V78" i="5" s="1"/>
  <c r="Y78" i="5" s="1"/>
  <c r="I258" i="5"/>
  <c r="V258" i="5" s="1"/>
  <c r="Y258" i="5" s="1"/>
  <c r="I474" i="5"/>
  <c r="V474" i="5" s="1"/>
  <c r="Y474" i="5" s="1"/>
  <c r="I375" i="5"/>
  <c r="V375" i="5" s="1"/>
  <c r="Y375" i="5" s="1"/>
  <c r="I528" i="5"/>
  <c r="V528" i="5" s="1"/>
  <c r="Y528" i="5" s="1"/>
  <c r="I402" i="5"/>
  <c r="V402" i="5" s="1"/>
  <c r="Y402" i="5" s="1"/>
  <c r="I123" i="5"/>
  <c r="V123" i="5" s="1"/>
  <c r="Y123" i="5" s="1"/>
  <c r="I303" i="5"/>
  <c r="V303" i="5" s="1"/>
  <c r="Y303" i="5" s="1"/>
  <c r="I546" i="5"/>
  <c r="V546" i="5" s="1"/>
  <c r="Y546" i="5" s="1"/>
  <c r="I366" i="5"/>
  <c r="V366" i="5" s="1"/>
  <c r="Y366" i="5" s="1"/>
  <c r="I186" i="5"/>
  <c r="V186" i="5" s="1"/>
  <c r="Y186" i="5" s="1"/>
  <c r="I114" i="5"/>
  <c r="V114" i="5" s="1"/>
  <c r="Y114" i="5" s="1"/>
  <c r="I222" i="5"/>
  <c r="V222" i="5" s="1"/>
  <c r="Y222" i="5" s="1"/>
  <c r="I87" i="5"/>
  <c r="V87" i="5" s="1"/>
  <c r="Y87" i="5" s="1"/>
  <c r="I15" i="5"/>
  <c r="V15" i="5" s="1"/>
  <c r="Y15" i="5" s="1"/>
  <c r="I267" i="5"/>
  <c r="V267" i="5" s="1"/>
  <c r="Y267" i="5" s="1"/>
  <c r="I96" i="5"/>
  <c r="V96" i="5" s="1"/>
  <c r="Y96" i="5" s="1"/>
  <c r="I348" i="5"/>
  <c r="V348" i="5" s="1"/>
  <c r="Y348" i="5" s="1"/>
  <c r="I384" i="5"/>
  <c r="V384" i="5" s="1"/>
  <c r="Y384" i="5" s="1"/>
  <c r="I618" i="5"/>
  <c r="V618" i="5" s="1"/>
  <c r="Y618" i="5" s="1"/>
  <c r="I159" i="5"/>
  <c r="V159" i="5" s="1"/>
  <c r="Y159" i="5" s="1"/>
  <c r="I564" i="5"/>
  <c r="V564" i="5" s="1"/>
  <c r="Y564" i="5" s="1"/>
  <c r="I312" i="5"/>
  <c r="V312" i="5" s="1"/>
  <c r="Y312" i="5" s="1"/>
  <c r="I276" i="5"/>
  <c r="V276" i="5" s="1"/>
  <c r="Y276" i="5" s="1"/>
  <c r="I6" i="5"/>
  <c r="V6" i="5" s="1"/>
  <c r="Y6" i="5" s="1"/>
  <c r="I204" i="5"/>
  <c r="V204" i="5" s="1"/>
  <c r="Y204" i="5" s="1"/>
  <c r="I591" i="5"/>
  <c r="V591" i="5" s="1"/>
  <c r="Y591" i="5" s="1"/>
  <c r="I555" i="5"/>
  <c r="V555" i="5" s="1"/>
  <c r="Y555" i="5" s="1"/>
  <c r="I519" i="5"/>
  <c r="V519" i="5" s="1"/>
  <c r="Y519" i="5" s="1"/>
  <c r="I483" i="5"/>
  <c r="V483" i="5" s="1"/>
  <c r="Y483" i="5" s="1"/>
  <c r="I635" i="5"/>
  <c r="V635" i="5" s="1"/>
  <c r="Y635" i="5" s="1"/>
  <c r="I626" i="5"/>
  <c r="V626" i="5" s="1"/>
  <c r="Y626" i="5" s="1"/>
  <c r="I410" i="5"/>
  <c r="V410" i="5" s="1"/>
  <c r="Y410" i="5" s="1"/>
  <c r="I599" i="5"/>
  <c r="V599" i="5" s="1"/>
  <c r="Y599" i="5" s="1"/>
  <c r="I167" i="5"/>
  <c r="V167" i="5" s="1"/>
  <c r="Y167" i="5" s="1"/>
  <c r="I149" i="5"/>
  <c r="V149" i="5" s="1"/>
  <c r="Y149" i="5" s="1"/>
  <c r="I338" i="5"/>
  <c r="V338" i="5" s="1"/>
  <c r="Y338" i="5" s="1"/>
  <c r="I131" i="5"/>
  <c r="V131" i="5" s="1"/>
  <c r="Y131" i="5" s="1"/>
  <c r="I455" i="5"/>
  <c r="V455" i="5" s="1"/>
  <c r="Y455" i="5" s="1"/>
  <c r="I446" i="5"/>
  <c r="V446" i="5" s="1"/>
  <c r="Y446" i="5" s="1"/>
  <c r="I230" i="5"/>
  <c r="V230" i="5" s="1"/>
  <c r="Y230" i="5" s="1"/>
  <c r="I50" i="5"/>
  <c r="V50" i="5" s="1"/>
  <c r="Y50" i="5" s="1"/>
  <c r="I23" i="5"/>
  <c r="V23" i="5" s="1"/>
  <c r="Y23" i="5" s="1"/>
  <c r="I437" i="5"/>
  <c r="V437" i="5" s="1"/>
  <c r="Y437" i="5" s="1"/>
  <c r="I41" i="5"/>
  <c r="V41" i="5" s="1"/>
  <c r="Y41" i="5" s="1"/>
  <c r="I293" i="5"/>
  <c r="V293" i="5" s="1"/>
  <c r="Y293" i="5" s="1"/>
  <c r="I491" i="5"/>
  <c r="V491" i="5" s="1"/>
  <c r="Y491" i="5" s="1"/>
  <c r="I59" i="5"/>
  <c r="V59" i="5" s="1"/>
  <c r="Y59" i="5" s="1"/>
  <c r="I419" i="5"/>
  <c r="V419" i="5" s="1"/>
  <c r="Y419" i="5" s="1"/>
  <c r="I194" i="5"/>
  <c r="V194" i="5" s="1"/>
  <c r="Y194" i="5" s="1"/>
  <c r="I581" i="5"/>
  <c r="V581" i="5" s="1"/>
  <c r="Y581" i="5" s="1"/>
  <c r="I239" i="5"/>
  <c r="V239" i="5" s="1"/>
  <c r="Y239" i="5" s="1"/>
  <c r="I509" i="5"/>
  <c r="V509" i="5" s="1"/>
  <c r="Y509" i="5" s="1"/>
  <c r="I329" i="5"/>
  <c r="V329" i="5" s="1"/>
  <c r="Y329" i="5" s="1"/>
  <c r="I77" i="5"/>
  <c r="V77" i="5" s="1"/>
  <c r="Y77" i="5" s="1"/>
  <c r="I257" i="5"/>
  <c r="V257" i="5" s="1"/>
  <c r="Y257" i="5" s="1"/>
  <c r="I473" i="5"/>
  <c r="V473" i="5" s="1"/>
  <c r="Y473" i="5" s="1"/>
  <c r="I374" i="5"/>
  <c r="V374" i="5" s="1"/>
  <c r="Y374" i="5" s="1"/>
  <c r="I527" i="5"/>
  <c r="V527" i="5" s="1"/>
  <c r="Y527" i="5" s="1"/>
  <c r="I401" i="5"/>
  <c r="V401" i="5" s="1"/>
  <c r="Y401" i="5" s="1"/>
  <c r="I122" i="5"/>
  <c r="V122" i="5" s="1"/>
  <c r="Y122" i="5" s="1"/>
  <c r="I302" i="5"/>
  <c r="V302" i="5" s="1"/>
  <c r="Y302" i="5" s="1"/>
  <c r="I545" i="5"/>
  <c r="V545" i="5" s="1"/>
  <c r="Y545" i="5" s="1"/>
  <c r="I365" i="5"/>
  <c r="V365" i="5" s="1"/>
  <c r="Y365" i="5" s="1"/>
  <c r="I185" i="5"/>
  <c r="V185" i="5" s="1"/>
  <c r="Y185" i="5" s="1"/>
  <c r="I113" i="5"/>
  <c r="V113" i="5" s="1"/>
  <c r="Y113" i="5" s="1"/>
  <c r="I221" i="5"/>
  <c r="V221" i="5" s="1"/>
  <c r="Y221" i="5" s="1"/>
  <c r="I86" i="5"/>
  <c r="V86" i="5" s="1"/>
  <c r="Y86" i="5" s="1"/>
  <c r="I14" i="5"/>
  <c r="V14" i="5" s="1"/>
  <c r="Y14" i="5" s="1"/>
  <c r="I266" i="5"/>
  <c r="V266" i="5" s="1"/>
  <c r="Y266" i="5" s="1"/>
  <c r="I95" i="5"/>
  <c r="V95" i="5" s="1"/>
  <c r="Y95" i="5" s="1"/>
  <c r="I347" i="5"/>
  <c r="V347" i="5" s="1"/>
  <c r="Y347" i="5" s="1"/>
  <c r="I383" i="5"/>
  <c r="V383" i="5" s="1"/>
  <c r="Y383" i="5" s="1"/>
  <c r="I617" i="5"/>
  <c r="V617" i="5" s="1"/>
  <c r="Y617" i="5" s="1"/>
  <c r="I158" i="5"/>
  <c r="V158" i="5" s="1"/>
  <c r="Y158" i="5" s="1"/>
  <c r="I563" i="5"/>
  <c r="V563" i="5" s="1"/>
  <c r="Y563" i="5" s="1"/>
  <c r="I311" i="5"/>
  <c r="V311" i="5" s="1"/>
  <c r="Y311" i="5" s="1"/>
  <c r="I275" i="5"/>
  <c r="V275" i="5" s="1"/>
  <c r="Y275" i="5" s="1"/>
  <c r="I5" i="5"/>
  <c r="V5" i="5" s="1"/>
  <c r="Y5" i="5" s="1"/>
  <c r="I203" i="5"/>
  <c r="V203" i="5" s="1"/>
  <c r="Y203" i="5" s="1"/>
  <c r="I590" i="5"/>
  <c r="V590" i="5" s="1"/>
  <c r="Y590" i="5" s="1"/>
  <c r="I554" i="5"/>
  <c r="V554" i="5" s="1"/>
  <c r="Y554" i="5" s="1"/>
  <c r="I518" i="5"/>
  <c r="V518" i="5" s="1"/>
  <c r="Y518" i="5" s="1"/>
  <c r="I482" i="5"/>
  <c r="V482" i="5" s="1"/>
  <c r="Y482" i="5" s="1"/>
  <c r="I634" i="5"/>
  <c r="V634" i="5" s="1"/>
  <c r="Y634" i="5" s="1"/>
  <c r="I625" i="5"/>
  <c r="V625" i="5" s="1"/>
  <c r="Y625" i="5" s="1"/>
  <c r="I409" i="5"/>
  <c r="V409" i="5" s="1"/>
  <c r="Y409" i="5" s="1"/>
  <c r="I598" i="5"/>
  <c r="V598" i="5" s="1"/>
  <c r="Y598" i="5" s="1"/>
  <c r="I166" i="5"/>
  <c r="V166" i="5" s="1"/>
  <c r="Y166" i="5" s="1"/>
  <c r="I148" i="5"/>
  <c r="V148" i="5" s="1"/>
  <c r="Y148" i="5" s="1"/>
  <c r="I337" i="5"/>
  <c r="V337" i="5" s="1"/>
  <c r="Y337" i="5" s="1"/>
  <c r="I130" i="5"/>
  <c r="V130" i="5" s="1"/>
  <c r="Y130" i="5" s="1"/>
  <c r="I454" i="5"/>
  <c r="V454" i="5" s="1"/>
  <c r="Y454" i="5" s="1"/>
  <c r="I445" i="5"/>
  <c r="V445" i="5" s="1"/>
  <c r="Y445" i="5" s="1"/>
  <c r="I229" i="5"/>
  <c r="V229" i="5" s="1"/>
  <c r="Y229" i="5" s="1"/>
  <c r="I49" i="5"/>
  <c r="V49" i="5" s="1"/>
  <c r="Y49" i="5" s="1"/>
  <c r="I22" i="5"/>
  <c r="V22" i="5" s="1"/>
  <c r="Y22" i="5" s="1"/>
  <c r="I436" i="5"/>
  <c r="V436" i="5" s="1"/>
  <c r="Y436" i="5" s="1"/>
  <c r="I40" i="5"/>
  <c r="V40" i="5" s="1"/>
  <c r="Y40" i="5" s="1"/>
  <c r="I292" i="5"/>
  <c r="V292" i="5" s="1"/>
  <c r="Y292" i="5" s="1"/>
  <c r="I490" i="5"/>
  <c r="V490" i="5" s="1"/>
  <c r="Y490" i="5" s="1"/>
  <c r="I58" i="5"/>
  <c r="V58" i="5" s="1"/>
  <c r="Y58" i="5" s="1"/>
  <c r="I418" i="5"/>
  <c r="V418" i="5" s="1"/>
  <c r="Y418" i="5" s="1"/>
  <c r="I193" i="5"/>
  <c r="V193" i="5" s="1"/>
  <c r="Y193" i="5" s="1"/>
  <c r="I580" i="5"/>
  <c r="V580" i="5" s="1"/>
  <c r="Y580" i="5" s="1"/>
  <c r="I238" i="5"/>
  <c r="V238" i="5" s="1"/>
  <c r="Y238" i="5" s="1"/>
  <c r="I508" i="5"/>
  <c r="V508" i="5" s="1"/>
  <c r="Y508" i="5" s="1"/>
  <c r="I328" i="5"/>
  <c r="V328" i="5" s="1"/>
  <c r="Y328" i="5" s="1"/>
  <c r="I76" i="5"/>
  <c r="V76" i="5" s="1"/>
  <c r="Y76" i="5" s="1"/>
  <c r="I256" i="5"/>
  <c r="V256" i="5" s="1"/>
  <c r="Y256" i="5" s="1"/>
  <c r="I472" i="5"/>
  <c r="V472" i="5" s="1"/>
  <c r="Y472" i="5" s="1"/>
  <c r="I373" i="5"/>
  <c r="V373" i="5" s="1"/>
  <c r="Y373" i="5" s="1"/>
  <c r="I526" i="5"/>
  <c r="V526" i="5" s="1"/>
  <c r="Y526" i="5" s="1"/>
  <c r="I400" i="5"/>
  <c r="V400" i="5" s="1"/>
  <c r="Y400" i="5" s="1"/>
  <c r="I121" i="5"/>
  <c r="V121" i="5" s="1"/>
  <c r="Y121" i="5" s="1"/>
  <c r="I301" i="5"/>
  <c r="V301" i="5" s="1"/>
  <c r="Y301" i="5" s="1"/>
  <c r="I544" i="5"/>
  <c r="V544" i="5" s="1"/>
  <c r="Y544" i="5" s="1"/>
  <c r="I364" i="5"/>
  <c r="V364" i="5" s="1"/>
  <c r="Y364" i="5" s="1"/>
  <c r="I184" i="5"/>
  <c r="V184" i="5" s="1"/>
  <c r="Y184" i="5" s="1"/>
  <c r="I112" i="5"/>
  <c r="V112" i="5" s="1"/>
  <c r="Y112" i="5" s="1"/>
  <c r="I220" i="5"/>
  <c r="V220" i="5" s="1"/>
  <c r="Y220" i="5" s="1"/>
  <c r="I85" i="5"/>
  <c r="V85" i="5" s="1"/>
  <c r="Y85" i="5" s="1"/>
  <c r="I13" i="5"/>
  <c r="V13" i="5" s="1"/>
  <c r="Y13" i="5" s="1"/>
  <c r="I265" i="5"/>
  <c r="V265" i="5" s="1"/>
  <c r="Y265" i="5" s="1"/>
  <c r="I94" i="5"/>
  <c r="V94" i="5" s="1"/>
  <c r="Y94" i="5" s="1"/>
  <c r="I346" i="5"/>
  <c r="V346" i="5" s="1"/>
  <c r="Y346" i="5" s="1"/>
  <c r="I382" i="5"/>
  <c r="V382" i="5" s="1"/>
  <c r="Y382" i="5" s="1"/>
  <c r="I616" i="5"/>
  <c r="V616" i="5" s="1"/>
  <c r="Y616" i="5" s="1"/>
  <c r="I157" i="5"/>
  <c r="V157" i="5" s="1"/>
  <c r="Y157" i="5" s="1"/>
  <c r="I562" i="5"/>
  <c r="V562" i="5" s="1"/>
  <c r="Y562" i="5" s="1"/>
  <c r="I310" i="5"/>
  <c r="V310" i="5" s="1"/>
  <c r="Y310" i="5" s="1"/>
  <c r="I274" i="5"/>
  <c r="V274" i="5" s="1"/>
  <c r="Y274" i="5" s="1"/>
  <c r="I4" i="5"/>
  <c r="V4" i="5" s="1"/>
  <c r="Y4" i="5" s="1"/>
  <c r="I202" i="5"/>
  <c r="V202" i="5" s="1"/>
  <c r="Y202" i="5" s="1"/>
  <c r="I589" i="5"/>
  <c r="V589" i="5" s="1"/>
  <c r="Y589" i="5" s="1"/>
  <c r="I553" i="5"/>
  <c r="V553" i="5" s="1"/>
  <c r="Y553" i="5" s="1"/>
  <c r="I517" i="5"/>
  <c r="V517" i="5" s="1"/>
  <c r="Y517" i="5" s="1"/>
  <c r="I481" i="5"/>
  <c r="V481" i="5" s="1"/>
  <c r="Y481" i="5" s="1"/>
  <c r="I633" i="5"/>
  <c r="V633" i="5" s="1"/>
  <c r="Y633" i="5" s="1"/>
  <c r="I624" i="5"/>
  <c r="V624" i="5" s="1"/>
  <c r="Y624" i="5" s="1"/>
  <c r="I408" i="5"/>
  <c r="V408" i="5" s="1"/>
  <c r="Y408" i="5" s="1"/>
  <c r="I597" i="5"/>
  <c r="V597" i="5" s="1"/>
  <c r="Y597" i="5" s="1"/>
  <c r="I165" i="5"/>
  <c r="V165" i="5" s="1"/>
  <c r="Y165" i="5" s="1"/>
  <c r="I147" i="5"/>
  <c r="V147" i="5" s="1"/>
  <c r="Y147" i="5" s="1"/>
  <c r="I336" i="5"/>
  <c r="V336" i="5" s="1"/>
  <c r="Y336" i="5" s="1"/>
  <c r="I129" i="5"/>
  <c r="V129" i="5" s="1"/>
  <c r="Y129" i="5" s="1"/>
  <c r="I453" i="5"/>
  <c r="V453" i="5" s="1"/>
  <c r="Y453" i="5" s="1"/>
  <c r="I444" i="5"/>
  <c r="V444" i="5" s="1"/>
  <c r="Y444" i="5" s="1"/>
  <c r="I228" i="5"/>
  <c r="V228" i="5" s="1"/>
  <c r="Y228" i="5" s="1"/>
  <c r="I48" i="5"/>
  <c r="V48" i="5" s="1"/>
  <c r="Y48" i="5" s="1"/>
  <c r="I21" i="5"/>
  <c r="V21" i="5" s="1"/>
  <c r="Y21" i="5" s="1"/>
  <c r="I435" i="5"/>
  <c r="V435" i="5" s="1"/>
  <c r="Y435" i="5" s="1"/>
  <c r="I39" i="5"/>
  <c r="V39" i="5" s="1"/>
  <c r="Y39" i="5" s="1"/>
  <c r="I291" i="5"/>
  <c r="V291" i="5" s="1"/>
  <c r="Y291" i="5" s="1"/>
  <c r="I489" i="5"/>
  <c r="V489" i="5" s="1"/>
  <c r="Y489" i="5" s="1"/>
  <c r="I57" i="5"/>
  <c r="V57" i="5" s="1"/>
  <c r="Y57" i="5" s="1"/>
  <c r="I417" i="5"/>
  <c r="V417" i="5" s="1"/>
  <c r="Y417" i="5" s="1"/>
  <c r="I192" i="5"/>
  <c r="V192" i="5" s="1"/>
  <c r="Y192" i="5" s="1"/>
  <c r="I579" i="5"/>
  <c r="V579" i="5" s="1"/>
  <c r="Y579" i="5" s="1"/>
  <c r="I237" i="5"/>
  <c r="V237" i="5" s="1"/>
  <c r="Y237" i="5" s="1"/>
  <c r="I507" i="5"/>
  <c r="V507" i="5" s="1"/>
  <c r="Y507" i="5" s="1"/>
  <c r="I327" i="5"/>
  <c r="V327" i="5" s="1"/>
  <c r="Y327" i="5" s="1"/>
  <c r="I75" i="5"/>
  <c r="V75" i="5" s="1"/>
  <c r="Y75" i="5" s="1"/>
  <c r="I255" i="5"/>
  <c r="V255" i="5" s="1"/>
  <c r="Y255" i="5" s="1"/>
  <c r="I471" i="5"/>
  <c r="V471" i="5" s="1"/>
  <c r="Y471" i="5" s="1"/>
  <c r="I372" i="5"/>
  <c r="V372" i="5" s="1"/>
  <c r="Y372" i="5" s="1"/>
  <c r="I525" i="5"/>
  <c r="V525" i="5" s="1"/>
  <c r="Y525" i="5" s="1"/>
  <c r="I399" i="5"/>
  <c r="V399" i="5" s="1"/>
  <c r="Y399" i="5" s="1"/>
  <c r="I120" i="5"/>
  <c r="V120" i="5" s="1"/>
  <c r="Y120" i="5" s="1"/>
  <c r="I300" i="5"/>
  <c r="V300" i="5" s="1"/>
  <c r="Y300" i="5" s="1"/>
  <c r="I543" i="5"/>
  <c r="V543" i="5" s="1"/>
  <c r="Y543" i="5" s="1"/>
  <c r="I363" i="5"/>
  <c r="V363" i="5" s="1"/>
  <c r="Y363" i="5" s="1"/>
  <c r="I183" i="5"/>
  <c r="V183" i="5" s="1"/>
  <c r="Y183" i="5" s="1"/>
  <c r="I111" i="5"/>
  <c r="V111" i="5" s="1"/>
  <c r="Y111" i="5" s="1"/>
  <c r="I219" i="5"/>
  <c r="V219" i="5" s="1"/>
  <c r="Y219" i="5" s="1"/>
  <c r="I84" i="5"/>
  <c r="V84" i="5" s="1"/>
  <c r="Y84" i="5" s="1"/>
  <c r="I12" i="5"/>
  <c r="V12" i="5" s="1"/>
  <c r="Y12" i="5" s="1"/>
  <c r="I264" i="5"/>
  <c r="V264" i="5" s="1"/>
  <c r="Y264" i="5" s="1"/>
  <c r="I93" i="5"/>
  <c r="V93" i="5" s="1"/>
  <c r="Y93" i="5" s="1"/>
  <c r="I345" i="5"/>
  <c r="V345" i="5" s="1"/>
  <c r="Y345" i="5" s="1"/>
  <c r="I381" i="5"/>
  <c r="V381" i="5" s="1"/>
  <c r="Y381" i="5" s="1"/>
  <c r="I615" i="5"/>
  <c r="V615" i="5" s="1"/>
  <c r="Y615" i="5" s="1"/>
  <c r="I156" i="5"/>
  <c r="V156" i="5" s="1"/>
  <c r="Y156" i="5" s="1"/>
  <c r="I561" i="5"/>
  <c r="V561" i="5" s="1"/>
  <c r="Y561" i="5" s="1"/>
  <c r="I309" i="5"/>
  <c r="V309" i="5" s="1"/>
  <c r="Y309" i="5" s="1"/>
  <c r="I273" i="5"/>
  <c r="V273" i="5" s="1"/>
  <c r="Y273" i="5" s="1"/>
  <c r="I3" i="5"/>
  <c r="V3" i="5" s="1"/>
  <c r="Y3" i="5" s="1"/>
  <c r="I201" i="5"/>
  <c r="V201" i="5" s="1"/>
  <c r="Y201" i="5" s="1"/>
  <c r="I588" i="5"/>
  <c r="V588" i="5" s="1"/>
  <c r="Y588" i="5" s="1"/>
  <c r="I552" i="5"/>
  <c r="V552" i="5" s="1"/>
  <c r="Y552" i="5" s="1"/>
  <c r="I516" i="5"/>
  <c r="V516" i="5" s="1"/>
  <c r="Y516" i="5" s="1"/>
  <c r="I480" i="5"/>
  <c r="V480" i="5" s="1"/>
  <c r="Y480" i="5" s="1"/>
  <c r="I632" i="5"/>
  <c r="V632" i="5" s="1"/>
  <c r="Y632" i="5" s="1"/>
  <c r="I623" i="5"/>
  <c r="V623" i="5" s="1"/>
  <c r="Y623" i="5" s="1"/>
  <c r="I407" i="5"/>
  <c r="V407" i="5" s="1"/>
  <c r="Y407" i="5" s="1"/>
  <c r="I596" i="5"/>
  <c r="V596" i="5" s="1"/>
  <c r="Y596" i="5" s="1"/>
  <c r="I164" i="5"/>
  <c r="V164" i="5" s="1"/>
  <c r="Y164" i="5" s="1"/>
  <c r="I146" i="5"/>
  <c r="V146" i="5" s="1"/>
  <c r="Y146" i="5" s="1"/>
  <c r="I335" i="5"/>
  <c r="V335" i="5" s="1"/>
  <c r="Y335" i="5" s="1"/>
  <c r="I128" i="5"/>
  <c r="V128" i="5" s="1"/>
  <c r="Y128" i="5" s="1"/>
  <c r="I452" i="5"/>
  <c r="V452" i="5" s="1"/>
  <c r="Y452" i="5" s="1"/>
  <c r="I443" i="5"/>
  <c r="V443" i="5" s="1"/>
  <c r="Y443" i="5" s="1"/>
  <c r="I227" i="5"/>
  <c r="V227" i="5" s="1"/>
  <c r="Y227" i="5" s="1"/>
  <c r="I47" i="5"/>
  <c r="V47" i="5" s="1"/>
  <c r="Y47" i="5" s="1"/>
  <c r="I20" i="5"/>
  <c r="V20" i="5" s="1"/>
  <c r="Y20" i="5" s="1"/>
  <c r="I434" i="5"/>
  <c r="V434" i="5" s="1"/>
  <c r="Y434" i="5" s="1"/>
  <c r="I38" i="5"/>
  <c r="V38" i="5" s="1"/>
  <c r="Y38" i="5" s="1"/>
  <c r="I290" i="5"/>
  <c r="V290" i="5" s="1"/>
  <c r="Y290" i="5" s="1"/>
  <c r="I488" i="5"/>
  <c r="V488" i="5" s="1"/>
  <c r="Y488" i="5" s="1"/>
  <c r="I56" i="5"/>
  <c r="V56" i="5" s="1"/>
  <c r="Y56" i="5" s="1"/>
  <c r="I416" i="5"/>
  <c r="V416" i="5" s="1"/>
  <c r="Y416" i="5" s="1"/>
  <c r="I191" i="5"/>
  <c r="V191" i="5" s="1"/>
  <c r="Y191" i="5" s="1"/>
  <c r="I578" i="5"/>
  <c r="V578" i="5" s="1"/>
  <c r="Y578" i="5" s="1"/>
  <c r="I236" i="5"/>
  <c r="V236" i="5" s="1"/>
  <c r="Y236" i="5" s="1"/>
  <c r="I506" i="5"/>
  <c r="V506" i="5" s="1"/>
  <c r="Y506" i="5" s="1"/>
  <c r="I326" i="5"/>
  <c r="V326" i="5" s="1"/>
  <c r="Y326" i="5" s="1"/>
  <c r="I74" i="5"/>
  <c r="V74" i="5" s="1"/>
  <c r="Y74" i="5" s="1"/>
  <c r="I254" i="5"/>
  <c r="V254" i="5" s="1"/>
  <c r="Y254" i="5" s="1"/>
  <c r="I470" i="5"/>
  <c r="V470" i="5" s="1"/>
  <c r="Y470" i="5" s="1"/>
  <c r="I371" i="5"/>
  <c r="V371" i="5" s="1"/>
  <c r="Y371" i="5" s="1"/>
  <c r="I524" i="5"/>
  <c r="V524" i="5" s="1"/>
  <c r="Y524" i="5" s="1"/>
  <c r="I398" i="5"/>
  <c r="V398" i="5" s="1"/>
  <c r="Y398" i="5" s="1"/>
  <c r="I119" i="5"/>
  <c r="V119" i="5" s="1"/>
  <c r="Y119" i="5" s="1"/>
  <c r="I299" i="5"/>
  <c r="V299" i="5" s="1"/>
  <c r="Y299" i="5" s="1"/>
  <c r="I542" i="5"/>
  <c r="V542" i="5" s="1"/>
  <c r="Y542" i="5" s="1"/>
  <c r="I362" i="5"/>
  <c r="V362" i="5" s="1"/>
  <c r="Y362" i="5" s="1"/>
  <c r="I182" i="5"/>
  <c r="V182" i="5" s="1"/>
  <c r="Y182" i="5" s="1"/>
  <c r="I110" i="5"/>
  <c r="V110" i="5" s="1"/>
  <c r="Y110" i="5" s="1"/>
  <c r="I218" i="5"/>
  <c r="V218" i="5" s="1"/>
  <c r="Y218" i="5" s="1"/>
  <c r="I83" i="5"/>
  <c r="V83" i="5" s="1"/>
  <c r="Y83" i="5" s="1"/>
  <c r="I11" i="5"/>
  <c r="V11" i="5" s="1"/>
  <c r="Y11" i="5" s="1"/>
  <c r="I263" i="5"/>
  <c r="V263" i="5" s="1"/>
  <c r="Y263" i="5" s="1"/>
  <c r="I92" i="5"/>
  <c r="V92" i="5" s="1"/>
  <c r="Y92" i="5" s="1"/>
  <c r="I344" i="5"/>
  <c r="V344" i="5" s="1"/>
  <c r="Y344" i="5" s="1"/>
  <c r="I380" i="5"/>
  <c r="V380" i="5" s="1"/>
  <c r="Y380" i="5" s="1"/>
  <c r="I614" i="5"/>
  <c r="V614" i="5" s="1"/>
  <c r="Y614" i="5" s="1"/>
  <c r="I155" i="5"/>
  <c r="V155" i="5" s="1"/>
  <c r="Y155" i="5" s="1"/>
  <c r="I560" i="5"/>
  <c r="V560" i="5" s="1"/>
  <c r="Y560" i="5" s="1"/>
  <c r="I308" i="5"/>
  <c r="V308" i="5" s="1"/>
  <c r="Y308" i="5" s="1"/>
  <c r="I272" i="5"/>
  <c r="V272" i="5" s="1"/>
  <c r="Y272" i="5" s="1"/>
  <c r="I2" i="5"/>
  <c r="Y2" i="5" s="1"/>
  <c r="I200" i="5"/>
  <c r="V200" i="5" s="1"/>
  <c r="Y200" i="5" s="1"/>
  <c r="I587" i="5"/>
  <c r="V587" i="5" s="1"/>
  <c r="Y587" i="5" s="1"/>
  <c r="I551" i="5"/>
  <c r="V551" i="5" s="1"/>
  <c r="Y551" i="5" s="1"/>
  <c r="I515" i="5"/>
  <c r="V515" i="5" s="1"/>
  <c r="Y515" i="5" s="1"/>
  <c r="I479" i="5"/>
  <c r="V479" i="5" s="1"/>
  <c r="Y479" i="5" s="1"/>
  <c r="C72" i="1"/>
  <c r="C68" i="1"/>
  <c r="C64" i="1"/>
  <c r="C60" i="1"/>
  <c r="C56" i="1"/>
  <c r="C52" i="1"/>
  <c r="C48" i="1"/>
  <c r="C44" i="1"/>
  <c r="C40" i="1"/>
  <c r="C71" i="1"/>
  <c r="C67" i="1"/>
  <c r="C63" i="1"/>
  <c r="C59" i="1"/>
  <c r="C55" i="1"/>
  <c r="C51" i="1"/>
  <c r="C47" i="1"/>
  <c r="C43" i="1"/>
  <c r="C39" i="1"/>
  <c r="C70" i="1"/>
  <c r="C66" i="1"/>
  <c r="C62" i="1"/>
  <c r="C58" i="1"/>
  <c r="C54" i="1"/>
  <c r="C50" i="1"/>
  <c r="C46" i="1"/>
  <c r="C42" i="1"/>
  <c r="C38" i="1"/>
  <c r="C36" i="1"/>
  <c r="C32" i="1"/>
  <c r="C28" i="1"/>
  <c r="C24" i="1"/>
  <c r="C20" i="1"/>
  <c r="C16" i="1"/>
  <c r="C12" i="1"/>
  <c r="C8" i="1"/>
  <c r="C4" i="1"/>
  <c r="C35" i="1"/>
  <c r="C31" i="1"/>
  <c r="C27" i="1"/>
  <c r="C23" i="1"/>
  <c r="C19" i="1"/>
  <c r="C15" i="1"/>
  <c r="C11" i="1"/>
  <c r="C7" i="1"/>
  <c r="C3" i="1"/>
  <c r="C34" i="1"/>
  <c r="C30" i="1"/>
  <c r="C26" i="1"/>
  <c r="C22" i="1"/>
  <c r="C14" i="1"/>
  <c r="C18" i="1"/>
  <c r="C2" i="1"/>
  <c r="C10" i="1"/>
  <c r="C6" i="1"/>
  <c r="I281" i="5" l="1"/>
  <c r="V281" i="5" s="1"/>
  <c r="Y281" i="5" s="1"/>
  <c r="I137" i="5"/>
  <c r="V137" i="5" s="1"/>
  <c r="Y137" i="5" s="1"/>
  <c r="I210" i="5"/>
  <c r="V210" i="5" s="1"/>
  <c r="Y210" i="5" s="1"/>
  <c r="I283" i="5"/>
  <c r="V283" i="5" s="1"/>
  <c r="Y283" i="5" s="1"/>
  <c r="I139" i="5"/>
  <c r="V139" i="5" s="1"/>
  <c r="Y139" i="5" s="1"/>
  <c r="I141" i="5"/>
  <c r="V141" i="5" s="1"/>
  <c r="Y141" i="5" s="1"/>
  <c r="I214" i="5"/>
  <c r="V214" i="5" s="1"/>
  <c r="Y214" i="5" s="1"/>
  <c r="I70" i="5"/>
  <c r="V70" i="5" s="1"/>
  <c r="Y70" i="5" s="1"/>
  <c r="I576" i="5"/>
  <c r="V576" i="5" s="1"/>
  <c r="Y576" i="5" s="1"/>
  <c r="I360" i="5"/>
  <c r="V360" i="5" s="1"/>
  <c r="Y360" i="5" s="1"/>
  <c r="I252" i="5"/>
  <c r="V252" i="5" s="1"/>
  <c r="Y252" i="5" s="1"/>
  <c r="I72" i="5"/>
  <c r="V72" i="5" s="1"/>
  <c r="Y72" i="5" s="1"/>
  <c r="I289" i="5"/>
  <c r="V289" i="5" s="1"/>
  <c r="Y289" i="5" s="1"/>
  <c r="I145" i="5"/>
  <c r="V145" i="5" s="1"/>
  <c r="Y145" i="5" s="1"/>
  <c r="I613" i="5"/>
  <c r="V613" i="5" s="1"/>
  <c r="Y613" i="5" s="1"/>
  <c r="I317" i="5"/>
  <c r="V317" i="5" s="1"/>
  <c r="Y317" i="5" s="1"/>
  <c r="I389" i="5"/>
  <c r="V389" i="5" s="1"/>
  <c r="Y389" i="5" s="1"/>
  <c r="I425" i="5"/>
  <c r="V425" i="5" s="1"/>
  <c r="Y425" i="5" s="1"/>
  <c r="I102" i="5"/>
  <c r="V102" i="5" s="1"/>
  <c r="Y102" i="5" s="1"/>
  <c r="I534" i="5"/>
  <c r="V534" i="5" s="1"/>
  <c r="Y534" i="5" s="1"/>
  <c r="I498" i="5"/>
  <c r="V498" i="5" s="1"/>
  <c r="Y498" i="5" s="1"/>
  <c r="I30" i="5"/>
  <c r="V30" i="5" s="1"/>
  <c r="Y30" i="5" s="1"/>
  <c r="I462" i="5"/>
  <c r="V462" i="5" s="1"/>
  <c r="Y462" i="5" s="1"/>
  <c r="I174" i="5"/>
  <c r="V174" i="5" s="1"/>
  <c r="Y174" i="5" s="1"/>
  <c r="I642" i="5"/>
  <c r="V642" i="5" s="1"/>
  <c r="Y642" i="5" s="1"/>
  <c r="I319" i="5"/>
  <c r="V319" i="5" s="1"/>
  <c r="Y319" i="5" s="1"/>
  <c r="I391" i="5"/>
  <c r="V391" i="5" s="1"/>
  <c r="Y391" i="5" s="1"/>
  <c r="I427" i="5"/>
  <c r="V427" i="5" s="1"/>
  <c r="Y427" i="5" s="1"/>
  <c r="I104" i="5"/>
  <c r="V104" i="5" s="1"/>
  <c r="Y104" i="5" s="1"/>
  <c r="I536" i="5"/>
  <c r="V536" i="5" s="1"/>
  <c r="Y536" i="5" s="1"/>
  <c r="I500" i="5"/>
  <c r="V500" i="5" s="1"/>
  <c r="Y500" i="5" s="1"/>
  <c r="I32" i="5"/>
  <c r="V32" i="5" s="1"/>
  <c r="Y32" i="5" s="1"/>
  <c r="I464" i="5"/>
  <c r="V464" i="5" s="1"/>
  <c r="Y464" i="5" s="1"/>
  <c r="I176" i="5"/>
  <c r="V176" i="5" s="1"/>
  <c r="Y176" i="5" s="1"/>
  <c r="I644" i="5"/>
  <c r="V644" i="5" s="1"/>
  <c r="Y644" i="5" s="1"/>
  <c r="I321" i="5"/>
  <c r="V321" i="5" s="1"/>
  <c r="Y321" i="5" s="1"/>
  <c r="I393" i="5"/>
  <c r="V393" i="5" s="1"/>
  <c r="Y393" i="5" s="1"/>
  <c r="I429" i="5"/>
  <c r="V429" i="5" s="1"/>
  <c r="Y429" i="5" s="1"/>
  <c r="I106" i="5"/>
  <c r="V106" i="5" s="1"/>
  <c r="Y106" i="5" s="1"/>
  <c r="I538" i="5"/>
  <c r="V538" i="5" s="1"/>
  <c r="Y538" i="5" s="1"/>
  <c r="I502" i="5"/>
  <c r="V502" i="5" s="1"/>
  <c r="Y502" i="5" s="1"/>
  <c r="I34" i="5"/>
  <c r="V34" i="5" s="1"/>
  <c r="Y34" i="5" s="1"/>
  <c r="I466" i="5"/>
  <c r="V466" i="5" s="1"/>
  <c r="Y466" i="5" s="1"/>
  <c r="I178" i="5"/>
  <c r="V178" i="5" s="1"/>
  <c r="Y178" i="5" s="1"/>
  <c r="I646" i="5"/>
  <c r="V646" i="5" s="1"/>
  <c r="Y646" i="5" s="1"/>
  <c r="I323" i="5"/>
  <c r="V323" i="5" s="1"/>
  <c r="Y323" i="5" s="1"/>
  <c r="I395" i="5"/>
  <c r="V395" i="5" s="1"/>
  <c r="Y395" i="5" s="1"/>
  <c r="I431" i="5"/>
  <c r="V431" i="5" s="1"/>
  <c r="Y431" i="5" s="1"/>
  <c r="I108" i="5"/>
  <c r="V108" i="5" s="1"/>
  <c r="Y108" i="5" s="1"/>
  <c r="I540" i="5"/>
  <c r="V540" i="5" s="1"/>
  <c r="Y540" i="5" s="1"/>
  <c r="I504" i="5"/>
  <c r="V504" i="5" s="1"/>
  <c r="Y504" i="5" s="1"/>
  <c r="I36" i="5"/>
  <c r="V36" i="5" s="1"/>
  <c r="Y36" i="5" s="1"/>
  <c r="I468" i="5"/>
  <c r="V468" i="5" s="1"/>
  <c r="Y468" i="5" s="1"/>
  <c r="I180" i="5"/>
  <c r="V180" i="5" s="1"/>
  <c r="Y180" i="5" s="1"/>
  <c r="I648" i="5"/>
  <c r="V648" i="5" s="1"/>
  <c r="Y648" i="5" s="1"/>
  <c r="I325" i="5"/>
  <c r="V325" i="5" s="1"/>
  <c r="Y325" i="5" s="1"/>
  <c r="I397" i="5"/>
  <c r="V397" i="5" s="1"/>
  <c r="Y397" i="5" s="1"/>
  <c r="I433" i="5"/>
  <c r="V433" i="5" s="1"/>
  <c r="Y433" i="5" s="1"/>
  <c r="I605" i="5"/>
  <c r="V605" i="5" s="1"/>
  <c r="Y605" i="5" s="1"/>
  <c r="I356" i="5"/>
  <c r="V356" i="5" s="1"/>
  <c r="Y356" i="5" s="1"/>
  <c r="I68" i="5"/>
  <c r="V68" i="5" s="1"/>
  <c r="Y68" i="5" s="1"/>
  <c r="I569" i="5"/>
  <c r="V569" i="5" s="1"/>
  <c r="Y569" i="5" s="1"/>
  <c r="I353" i="5"/>
  <c r="V353" i="5" s="1"/>
  <c r="Y353" i="5" s="1"/>
  <c r="I245" i="5"/>
  <c r="V245" i="5" s="1"/>
  <c r="Y245" i="5" s="1"/>
  <c r="I606" i="5"/>
  <c r="V606" i="5" s="1"/>
  <c r="Y606" i="5" s="1"/>
  <c r="I67" i="5"/>
  <c r="V67" i="5" s="1"/>
  <c r="Y67" i="5" s="1"/>
  <c r="I284" i="5"/>
  <c r="V284" i="5" s="1"/>
  <c r="Y284" i="5" s="1"/>
  <c r="I140" i="5"/>
  <c r="V140" i="5" s="1"/>
  <c r="Y140" i="5" s="1"/>
  <c r="I608" i="5"/>
  <c r="V608" i="5" s="1"/>
  <c r="Y608" i="5" s="1"/>
  <c r="I213" i="5"/>
  <c r="V213" i="5" s="1"/>
  <c r="Y213" i="5" s="1"/>
  <c r="I573" i="5"/>
  <c r="V573" i="5" s="1"/>
  <c r="Y573" i="5" s="1"/>
  <c r="I357" i="5"/>
  <c r="V357" i="5" s="1"/>
  <c r="Y357" i="5" s="1"/>
  <c r="I249" i="5"/>
  <c r="V249" i="5" s="1"/>
  <c r="Y249" i="5" s="1"/>
  <c r="I69" i="5"/>
  <c r="V69" i="5" s="1"/>
  <c r="Y69" i="5" s="1"/>
  <c r="I286" i="5"/>
  <c r="V286" i="5" s="1"/>
  <c r="Y286" i="5" s="1"/>
  <c r="I142" i="5"/>
  <c r="V142" i="5" s="1"/>
  <c r="Y142" i="5" s="1"/>
  <c r="I610" i="5"/>
  <c r="V610" i="5" s="1"/>
  <c r="Y610" i="5" s="1"/>
  <c r="I215" i="5"/>
  <c r="V215" i="5" s="1"/>
  <c r="Y215" i="5" s="1"/>
  <c r="I575" i="5"/>
  <c r="V575" i="5" s="1"/>
  <c r="Y575" i="5" s="1"/>
  <c r="I359" i="5"/>
  <c r="V359" i="5" s="1"/>
  <c r="Y359" i="5" s="1"/>
  <c r="I251" i="5"/>
  <c r="V251" i="5" s="1"/>
  <c r="Y251" i="5" s="1"/>
  <c r="I71" i="5"/>
  <c r="V71" i="5" s="1"/>
  <c r="Y71" i="5" s="1"/>
  <c r="I288" i="5"/>
  <c r="V288" i="5" s="1"/>
  <c r="Y288" i="5" s="1"/>
  <c r="I144" i="5"/>
  <c r="V144" i="5" s="1"/>
  <c r="Y144" i="5" s="1"/>
  <c r="I612" i="5"/>
  <c r="V612" i="5" s="1"/>
  <c r="Y612" i="5" s="1"/>
  <c r="I217" i="5"/>
  <c r="V217" i="5" s="1"/>
  <c r="Y217" i="5" s="1"/>
  <c r="I577" i="5"/>
  <c r="V577" i="5" s="1"/>
  <c r="Y577" i="5" s="1"/>
  <c r="I361" i="5"/>
  <c r="V361" i="5" s="1"/>
  <c r="Y361" i="5" s="1"/>
  <c r="I253" i="5"/>
  <c r="V253" i="5" s="1"/>
  <c r="Y253" i="5" s="1"/>
  <c r="I73" i="5"/>
  <c r="V73" i="5" s="1"/>
  <c r="Y73" i="5" s="1"/>
  <c r="I570" i="5"/>
  <c r="V570" i="5" s="1"/>
  <c r="Y570" i="5" s="1"/>
  <c r="I354" i="5"/>
  <c r="V354" i="5" s="1"/>
  <c r="Y354" i="5" s="1"/>
  <c r="I246" i="5"/>
  <c r="V246" i="5" s="1"/>
  <c r="Y246" i="5" s="1"/>
  <c r="I66" i="5"/>
  <c r="V66" i="5" s="1"/>
  <c r="Y66" i="5" s="1"/>
  <c r="I607" i="5"/>
  <c r="V607" i="5" s="1"/>
  <c r="Y607" i="5" s="1"/>
  <c r="I212" i="5"/>
  <c r="V212" i="5" s="1"/>
  <c r="Y212" i="5" s="1"/>
  <c r="I572" i="5"/>
  <c r="V572" i="5" s="1"/>
  <c r="Y572" i="5" s="1"/>
  <c r="I248" i="5"/>
  <c r="V248" i="5" s="1"/>
  <c r="Y248" i="5" s="1"/>
  <c r="I285" i="5"/>
  <c r="V285" i="5" s="1"/>
  <c r="Y285" i="5" s="1"/>
  <c r="I609" i="5"/>
  <c r="V609" i="5" s="1"/>
  <c r="Y609" i="5" s="1"/>
  <c r="I574" i="5"/>
  <c r="V574" i="5" s="1"/>
  <c r="Y574" i="5" s="1"/>
  <c r="I358" i="5"/>
  <c r="V358" i="5" s="1"/>
  <c r="Y358" i="5" s="1"/>
  <c r="I250" i="5"/>
  <c r="V250" i="5" s="1"/>
  <c r="Y250" i="5" s="1"/>
  <c r="I287" i="5"/>
  <c r="V287" i="5" s="1"/>
  <c r="Y287" i="5" s="1"/>
  <c r="I143" i="5"/>
  <c r="V143" i="5" s="1"/>
  <c r="Y143" i="5" s="1"/>
  <c r="I611" i="5"/>
  <c r="V611" i="5" s="1"/>
  <c r="Y611" i="5" s="1"/>
  <c r="I216" i="5"/>
  <c r="V216" i="5" s="1"/>
  <c r="Y216" i="5" s="1"/>
  <c r="I209" i="5"/>
  <c r="V209" i="5" s="1"/>
  <c r="Y209" i="5" s="1"/>
  <c r="I65" i="5"/>
  <c r="V65" i="5" s="1"/>
  <c r="Y65" i="5" s="1"/>
  <c r="I282" i="5"/>
  <c r="V282" i="5" s="1"/>
  <c r="Y282" i="5" s="1"/>
  <c r="I138" i="5"/>
  <c r="V138" i="5" s="1"/>
  <c r="Y138" i="5" s="1"/>
  <c r="I211" i="5"/>
  <c r="V211" i="5" s="1"/>
  <c r="Y211" i="5" s="1"/>
  <c r="I571" i="5"/>
  <c r="V571" i="5" s="1"/>
  <c r="Y571" i="5" s="1"/>
  <c r="I355" i="5"/>
  <c r="V355" i="5" s="1"/>
  <c r="Y355" i="5" s="1"/>
  <c r="I247" i="5"/>
  <c r="V247" i="5" s="1"/>
  <c r="Y247" i="5" s="1"/>
  <c r="I101" i="5"/>
  <c r="V101" i="5" s="1"/>
  <c r="Y101" i="5" s="1"/>
  <c r="I533" i="5"/>
  <c r="V533" i="5" s="1"/>
  <c r="Y533" i="5" s="1"/>
  <c r="I497" i="5"/>
  <c r="V497" i="5" s="1"/>
  <c r="Y497" i="5" s="1"/>
  <c r="I29" i="5"/>
  <c r="V29" i="5" s="1"/>
  <c r="Y29" i="5" s="1"/>
  <c r="I461" i="5"/>
  <c r="V461" i="5" s="1"/>
  <c r="Y461" i="5" s="1"/>
  <c r="I173" i="5"/>
  <c r="V173" i="5" s="1"/>
  <c r="Y173" i="5" s="1"/>
  <c r="I641" i="5"/>
  <c r="V641" i="5" s="1"/>
  <c r="Y641" i="5" s="1"/>
  <c r="I318" i="5"/>
  <c r="V318" i="5" s="1"/>
  <c r="Y318" i="5" s="1"/>
  <c r="I390" i="5"/>
  <c r="V390" i="5" s="1"/>
  <c r="Y390" i="5" s="1"/>
  <c r="I426" i="5"/>
  <c r="V426" i="5" s="1"/>
  <c r="Y426" i="5" s="1"/>
  <c r="I103" i="5"/>
  <c r="V103" i="5" s="1"/>
  <c r="Y103" i="5" s="1"/>
  <c r="I535" i="5"/>
  <c r="V535" i="5" s="1"/>
  <c r="Y535" i="5" s="1"/>
  <c r="I499" i="5"/>
  <c r="V499" i="5" s="1"/>
  <c r="Y499" i="5" s="1"/>
  <c r="I31" i="5"/>
  <c r="V31" i="5" s="1"/>
  <c r="Y31" i="5" s="1"/>
  <c r="I463" i="5"/>
  <c r="V463" i="5" s="1"/>
  <c r="Y463" i="5" s="1"/>
  <c r="I175" i="5"/>
  <c r="V175" i="5" s="1"/>
  <c r="Y175" i="5" s="1"/>
  <c r="I643" i="5"/>
  <c r="V643" i="5" s="1"/>
  <c r="Y643" i="5" s="1"/>
  <c r="I320" i="5"/>
  <c r="V320" i="5" s="1"/>
  <c r="Y320" i="5" s="1"/>
  <c r="I392" i="5"/>
  <c r="V392" i="5" s="1"/>
  <c r="Y392" i="5" s="1"/>
  <c r="I428" i="5"/>
  <c r="V428" i="5" s="1"/>
  <c r="Y428" i="5" s="1"/>
  <c r="I105" i="5"/>
  <c r="V105" i="5" s="1"/>
  <c r="Y105" i="5" s="1"/>
  <c r="I537" i="5"/>
  <c r="V537" i="5" s="1"/>
  <c r="Y537" i="5" s="1"/>
  <c r="I501" i="5"/>
  <c r="V501" i="5" s="1"/>
  <c r="Y501" i="5" s="1"/>
  <c r="I33" i="5"/>
  <c r="V33" i="5" s="1"/>
  <c r="Y33" i="5" s="1"/>
  <c r="I465" i="5"/>
  <c r="V465" i="5" s="1"/>
  <c r="Y465" i="5" s="1"/>
  <c r="I177" i="5"/>
  <c r="V177" i="5" s="1"/>
  <c r="Y177" i="5" s="1"/>
  <c r="I645" i="5"/>
  <c r="V645" i="5" s="1"/>
  <c r="Y645" i="5" s="1"/>
  <c r="I322" i="5"/>
  <c r="V322" i="5" s="1"/>
  <c r="Y322" i="5" s="1"/>
  <c r="I394" i="5"/>
  <c r="V394" i="5" s="1"/>
  <c r="Y394" i="5" s="1"/>
  <c r="I430" i="5"/>
  <c r="V430" i="5" s="1"/>
  <c r="Y430" i="5" s="1"/>
  <c r="I107" i="5"/>
  <c r="V107" i="5" s="1"/>
  <c r="Y107" i="5" s="1"/>
  <c r="I539" i="5"/>
  <c r="V539" i="5" s="1"/>
  <c r="Y539" i="5" s="1"/>
  <c r="I503" i="5"/>
  <c r="V503" i="5" s="1"/>
  <c r="Y503" i="5" s="1"/>
  <c r="I35" i="5"/>
  <c r="V35" i="5" s="1"/>
  <c r="Y35" i="5" s="1"/>
  <c r="I467" i="5"/>
  <c r="V467" i="5" s="1"/>
  <c r="Y467" i="5" s="1"/>
  <c r="I179" i="5"/>
  <c r="V179" i="5" s="1"/>
  <c r="Y179" i="5" s="1"/>
  <c r="I647" i="5"/>
  <c r="V647" i="5" s="1"/>
  <c r="Y647" i="5" s="1"/>
  <c r="I324" i="5"/>
  <c r="V324" i="5" s="1"/>
  <c r="Y324" i="5" s="1"/>
  <c r="I396" i="5"/>
  <c r="V396" i="5" s="1"/>
  <c r="Y396" i="5" s="1"/>
  <c r="I432" i="5"/>
  <c r="V432" i="5" s="1"/>
  <c r="Y432" i="5" s="1"/>
  <c r="I109" i="5"/>
  <c r="V109" i="5" s="1"/>
  <c r="Y109" i="5" s="1"/>
  <c r="I541" i="5"/>
  <c r="V541" i="5" s="1"/>
  <c r="Y541" i="5" s="1"/>
  <c r="I505" i="5"/>
  <c r="V505" i="5" s="1"/>
  <c r="Y505" i="5" s="1"/>
  <c r="I37" i="5"/>
  <c r="V37" i="5" s="1"/>
  <c r="Y37" i="5" s="1"/>
  <c r="I469" i="5"/>
  <c r="V469" i="5" s="1"/>
  <c r="Y469" i="5" s="1"/>
  <c r="I181" i="5"/>
  <c r="V181" i="5" s="1"/>
  <c r="Y181" i="5" s="1"/>
  <c r="I649" i="5"/>
  <c r="V649" i="5" s="1"/>
  <c r="Y649" i="5" s="1"/>
  <c r="N35" i="1"/>
  <c r="O28" i="1"/>
  <c r="N28" i="1"/>
  <c r="P23" i="1" l="1"/>
  <c r="O23" i="1"/>
  <c r="N23" i="1"/>
  <c r="AV23" i="1" l="1"/>
  <c r="AF23" i="1"/>
  <c r="X23" i="1"/>
  <c r="AZ23" i="1"/>
  <c r="BA23" i="1" s="1"/>
  <c r="T23" i="1"/>
  <c r="AR23" i="1"/>
  <c r="AB23" i="1"/>
  <c r="AN23" i="1"/>
  <c r="AJ23" i="1"/>
  <c r="P20" i="1"/>
  <c r="P32" i="1"/>
  <c r="P28" i="1"/>
  <c r="P19" i="1"/>
  <c r="P3" i="1"/>
  <c r="P27" i="1"/>
  <c r="P5" i="1"/>
  <c r="P6" i="1"/>
  <c r="P31" i="1"/>
  <c r="P33" i="1"/>
  <c r="P36" i="1"/>
  <c r="P22" i="1"/>
  <c r="P18" i="1"/>
  <c r="P25" i="1"/>
  <c r="P26" i="1"/>
  <c r="P34" i="1"/>
  <c r="P8" i="1"/>
  <c r="P13" i="1"/>
  <c r="P37" i="1"/>
  <c r="P16" i="1"/>
  <c r="P24" i="1"/>
  <c r="P21" i="1"/>
  <c r="P30" i="1"/>
  <c r="P9" i="1"/>
  <c r="P14" i="1"/>
  <c r="P10" i="1"/>
  <c r="P4" i="1"/>
  <c r="P15" i="1"/>
  <c r="P17" i="1"/>
  <c r="P29" i="1"/>
  <c r="P7" i="1"/>
  <c r="P11" i="1"/>
  <c r="P12" i="1"/>
  <c r="P47" i="1"/>
  <c r="P59" i="1"/>
  <c r="P64" i="1"/>
  <c r="P48" i="1"/>
  <c r="P51" i="1"/>
  <c r="P57" i="1"/>
  <c r="P70" i="1"/>
  <c r="P65" i="1"/>
  <c r="P56" i="1"/>
  <c r="P44" i="1"/>
  <c r="P38" i="1"/>
  <c r="P49" i="1"/>
  <c r="P62" i="1"/>
  <c r="P54" i="1"/>
  <c r="P46" i="1"/>
  <c r="P39" i="1"/>
  <c r="P66" i="1"/>
  <c r="P73" i="1"/>
  <c r="P45" i="1"/>
  <c r="P55" i="1"/>
  <c r="P42" i="1"/>
  <c r="P58" i="1"/>
  <c r="P63" i="1"/>
  <c r="P68" i="1"/>
  <c r="P69" i="1"/>
  <c r="P41" i="1"/>
  <c r="P40" i="1"/>
  <c r="P43" i="1"/>
  <c r="P50" i="1"/>
  <c r="P53" i="1"/>
  <c r="P52" i="1"/>
  <c r="P60" i="1"/>
  <c r="P67" i="1"/>
  <c r="P71" i="1"/>
  <c r="P72" i="1"/>
  <c r="P61" i="1"/>
  <c r="P35" i="1"/>
  <c r="P2" i="1"/>
  <c r="O35" i="1"/>
  <c r="O2" i="1"/>
  <c r="O20" i="1"/>
  <c r="O32" i="1"/>
  <c r="O19" i="1"/>
  <c r="O3" i="1"/>
  <c r="O27" i="1"/>
  <c r="O5" i="1"/>
  <c r="O6" i="1"/>
  <c r="O31" i="1"/>
  <c r="O33" i="1"/>
  <c r="O36" i="1"/>
  <c r="O22" i="1"/>
  <c r="O18" i="1"/>
  <c r="O25" i="1"/>
  <c r="O26" i="1"/>
  <c r="O34" i="1"/>
  <c r="O8" i="1"/>
  <c r="O13" i="1"/>
  <c r="O37" i="1"/>
  <c r="O16" i="1"/>
  <c r="O24" i="1"/>
  <c r="O21" i="1"/>
  <c r="O30" i="1"/>
  <c r="O9" i="1"/>
  <c r="O14" i="1"/>
  <c r="O10" i="1"/>
  <c r="O4" i="1"/>
  <c r="O15" i="1"/>
  <c r="O17" i="1"/>
  <c r="O29" i="1"/>
  <c r="O7" i="1"/>
  <c r="O11" i="1"/>
  <c r="O12" i="1"/>
  <c r="O47" i="1"/>
  <c r="O59" i="1"/>
  <c r="O64" i="1"/>
  <c r="O48" i="1"/>
  <c r="O51" i="1"/>
  <c r="O57" i="1"/>
  <c r="O70" i="1"/>
  <c r="O65" i="1"/>
  <c r="O56" i="1"/>
  <c r="O44" i="1"/>
  <c r="O38" i="1"/>
  <c r="O49" i="1"/>
  <c r="O62" i="1"/>
  <c r="O54" i="1"/>
  <c r="O46" i="1"/>
  <c r="O39" i="1"/>
  <c r="O66" i="1"/>
  <c r="O73" i="1"/>
  <c r="O45" i="1"/>
  <c r="O55" i="1"/>
  <c r="O42" i="1"/>
  <c r="O58" i="1"/>
  <c r="O63" i="1"/>
  <c r="O68" i="1"/>
  <c r="O69" i="1"/>
  <c r="O41" i="1"/>
  <c r="O40" i="1"/>
  <c r="O43" i="1"/>
  <c r="O50" i="1"/>
  <c r="O53" i="1"/>
  <c r="O52" i="1"/>
  <c r="O60" i="1"/>
  <c r="O67" i="1"/>
  <c r="O71" i="1"/>
  <c r="O72" i="1"/>
  <c r="O61" i="1"/>
  <c r="AF28" i="1" l="1"/>
  <c r="X28" i="1"/>
  <c r="AZ28" i="1"/>
  <c r="AB28" i="1"/>
  <c r="AJ28" i="1"/>
  <c r="AN28" i="1"/>
  <c r="AR28" i="1"/>
  <c r="T28" i="1"/>
  <c r="AV28" i="1"/>
  <c r="X35" i="1"/>
  <c r="AR35" i="1"/>
  <c r="T35" i="1"/>
  <c r="AZ35" i="1"/>
  <c r="AF35" i="1"/>
  <c r="AN35" i="1"/>
  <c r="AV35" i="1"/>
  <c r="AJ35" i="1"/>
  <c r="AB35" i="1"/>
  <c r="H4" i="2"/>
  <c r="N51" i="1"/>
  <c r="N65" i="1"/>
  <c r="N3" i="1"/>
  <c r="N27" i="1"/>
  <c r="N5" i="1"/>
  <c r="N38" i="1"/>
  <c r="N62" i="1"/>
  <c r="N39" i="1"/>
  <c r="N26" i="1"/>
  <c r="N63" i="1"/>
  <c r="N16" i="1"/>
  <c r="N14" i="1"/>
  <c r="N4" i="1"/>
  <c r="N15" i="1"/>
  <c r="N17" i="1"/>
  <c r="N29" i="1"/>
  <c r="N41" i="1"/>
  <c r="N40" i="1"/>
  <c r="N50" i="1"/>
  <c r="N53" i="1"/>
  <c r="N52" i="1"/>
  <c r="N20" i="1"/>
  <c r="N32" i="1"/>
  <c r="N57" i="1"/>
  <c r="N56" i="1"/>
  <c r="N44" i="1"/>
  <c r="N19" i="1"/>
  <c r="N6" i="1"/>
  <c r="N54" i="1"/>
  <c r="N31" i="1"/>
  <c r="N33" i="1"/>
  <c r="N66" i="1"/>
  <c r="N45" i="1"/>
  <c r="N55" i="1"/>
  <c r="N18" i="1"/>
  <c r="N42" i="1"/>
  <c r="N8" i="1"/>
  <c r="N68" i="1"/>
  <c r="N69" i="1"/>
  <c r="N21" i="1"/>
  <c r="N30" i="1"/>
  <c r="N9" i="1"/>
  <c r="N7" i="1"/>
  <c r="N43" i="1"/>
  <c r="N67" i="1"/>
  <c r="N47" i="1"/>
  <c r="N59" i="1"/>
  <c r="N48" i="1"/>
  <c r="N70" i="1"/>
  <c r="N49" i="1"/>
  <c r="N46" i="1"/>
  <c r="N73" i="1"/>
  <c r="N36" i="1"/>
  <c r="N22" i="1"/>
  <c r="N25" i="1"/>
  <c r="N34" i="1"/>
  <c r="N13" i="1"/>
  <c r="N37" i="1"/>
  <c r="N58" i="1"/>
  <c r="N24" i="1"/>
  <c r="N10" i="1"/>
  <c r="N11" i="1"/>
  <c r="N12" i="1"/>
  <c r="N60" i="1"/>
  <c r="N71" i="1"/>
  <c r="N72" i="1"/>
  <c r="N61" i="1"/>
  <c r="N64" i="1"/>
  <c r="AB24" i="1" l="1"/>
  <c r="T24" i="1"/>
  <c r="X24" i="1"/>
  <c r="AJ24" i="1"/>
  <c r="AR24" i="1"/>
  <c r="AF24" i="1"/>
  <c r="AN24" i="1"/>
  <c r="AZ24" i="1"/>
  <c r="AV24" i="1"/>
  <c r="AB48" i="1"/>
  <c r="T48" i="1"/>
  <c r="X48" i="1"/>
  <c r="AJ48" i="1"/>
  <c r="AF48" i="1"/>
  <c r="AR48" i="1"/>
  <c r="AV48" i="1"/>
  <c r="AN48" i="1"/>
  <c r="AZ48" i="1"/>
  <c r="T21" i="1"/>
  <c r="X21" i="1"/>
  <c r="AJ21" i="1"/>
  <c r="AF21" i="1"/>
  <c r="AV21" i="1"/>
  <c r="AR21" i="1"/>
  <c r="AB21" i="1"/>
  <c r="AN21" i="1"/>
  <c r="AZ21" i="1"/>
  <c r="T57" i="1"/>
  <c r="X57" i="1"/>
  <c r="AJ57" i="1"/>
  <c r="AF57" i="1"/>
  <c r="AV57" i="1"/>
  <c r="AR57" i="1"/>
  <c r="AB57" i="1"/>
  <c r="AN57" i="1"/>
  <c r="AZ57" i="1"/>
  <c r="T14" i="1"/>
  <c r="X14" i="1"/>
  <c r="AJ14" i="1"/>
  <c r="AF14" i="1"/>
  <c r="AV14" i="1"/>
  <c r="AR14" i="1"/>
  <c r="AN14" i="1"/>
  <c r="AB14" i="1"/>
  <c r="AZ14" i="1"/>
  <c r="T27" i="1"/>
  <c r="X27" i="1"/>
  <c r="AJ27" i="1"/>
  <c r="AF27" i="1"/>
  <c r="AV27" i="1"/>
  <c r="AB27" i="1"/>
  <c r="AR27" i="1"/>
  <c r="AN27" i="1"/>
  <c r="AZ27" i="1"/>
  <c r="T61" i="1"/>
  <c r="X61" i="1"/>
  <c r="AV61" i="1"/>
  <c r="AB61" i="1"/>
  <c r="AF61" i="1"/>
  <c r="AN61" i="1"/>
  <c r="AZ61" i="1"/>
  <c r="AJ61" i="1"/>
  <c r="AR61" i="1"/>
  <c r="T12" i="1"/>
  <c r="X12" i="1"/>
  <c r="AB12" i="1"/>
  <c r="AF12" i="1"/>
  <c r="AV12" i="1"/>
  <c r="AN12" i="1"/>
  <c r="AJ12" i="1"/>
  <c r="AR12" i="1"/>
  <c r="AZ12" i="1"/>
  <c r="T58" i="1"/>
  <c r="X58" i="1"/>
  <c r="AV58" i="1"/>
  <c r="AF58" i="1"/>
  <c r="AN58" i="1"/>
  <c r="AB58" i="1"/>
  <c r="AZ58" i="1"/>
  <c r="AJ58" i="1"/>
  <c r="AR58" i="1"/>
  <c r="T25" i="1"/>
  <c r="X25" i="1"/>
  <c r="AF25" i="1"/>
  <c r="AV25" i="1"/>
  <c r="AB25" i="1"/>
  <c r="AN25" i="1"/>
  <c r="AR25" i="1"/>
  <c r="AZ25" i="1"/>
  <c r="AJ25" i="1"/>
  <c r="T46" i="1"/>
  <c r="X46" i="1"/>
  <c r="AF46" i="1"/>
  <c r="AV46" i="1"/>
  <c r="AB46" i="1"/>
  <c r="AN46" i="1"/>
  <c r="AJ46" i="1"/>
  <c r="AZ46" i="1"/>
  <c r="AR46" i="1"/>
  <c r="T59" i="1"/>
  <c r="X59" i="1"/>
  <c r="AF59" i="1"/>
  <c r="AB59" i="1"/>
  <c r="AJ59" i="1"/>
  <c r="AV59" i="1"/>
  <c r="AN59" i="1"/>
  <c r="AR59" i="1"/>
  <c r="AZ59" i="1"/>
  <c r="X7" i="1"/>
  <c r="AJ7" i="1"/>
  <c r="AF7" i="1"/>
  <c r="AB7" i="1"/>
  <c r="AR7" i="1"/>
  <c r="T7" i="1"/>
  <c r="AN7" i="1"/>
  <c r="AZ7" i="1"/>
  <c r="AV7" i="1"/>
  <c r="X69" i="1"/>
  <c r="AJ69" i="1"/>
  <c r="AF69" i="1"/>
  <c r="AB69" i="1"/>
  <c r="T69" i="1"/>
  <c r="AR69" i="1"/>
  <c r="AN69" i="1"/>
  <c r="AZ69" i="1"/>
  <c r="AV69" i="1"/>
  <c r="X18" i="1"/>
  <c r="AJ18" i="1"/>
  <c r="AF18" i="1"/>
  <c r="AB18" i="1"/>
  <c r="AR18" i="1"/>
  <c r="AN18" i="1"/>
  <c r="AZ18" i="1"/>
  <c r="AV18" i="1"/>
  <c r="T18" i="1"/>
  <c r="X33" i="1"/>
  <c r="AJ33" i="1"/>
  <c r="AF33" i="1"/>
  <c r="AB33" i="1"/>
  <c r="AR33" i="1"/>
  <c r="AN33" i="1"/>
  <c r="T33" i="1"/>
  <c r="AZ33" i="1"/>
  <c r="AV33" i="1"/>
  <c r="X19" i="1"/>
  <c r="AJ19" i="1"/>
  <c r="AF19" i="1"/>
  <c r="AB19" i="1"/>
  <c r="AR19" i="1"/>
  <c r="T19" i="1"/>
  <c r="AN19" i="1"/>
  <c r="AZ19" i="1"/>
  <c r="AV19" i="1"/>
  <c r="X32" i="1"/>
  <c r="AJ32" i="1"/>
  <c r="AF32" i="1"/>
  <c r="AB32" i="1"/>
  <c r="T32" i="1"/>
  <c r="AR32" i="1"/>
  <c r="AN32" i="1"/>
  <c r="AZ32" i="1"/>
  <c r="AV32" i="1"/>
  <c r="X50" i="1"/>
  <c r="AJ50" i="1"/>
  <c r="AF50" i="1"/>
  <c r="AB50" i="1"/>
  <c r="AR50" i="1"/>
  <c r="AN50" i="1"/>
  <c r="AZ50" i="1"/>
  <c r="T50" i="1"/>
  <c r="AV50" i="1"/>
  <c r="X17" i="1"/>
  <c r="AJ17" i="1"/>
  <c r="AF17" i="1"/>
  <c r="AB17" i="1"/>
  <c r="AR17" i="1"/>
  <c r="AN17" i="1"/>
  <c r="T17" i="1"/>
  <c r="AZ17" i="1"/>
  <c r="AV17" i="1"/>
  <c r="X16" i="1"/>
  <c r="AJ16" i="1"/>
  <c r="AF16" i="1"/>
  <c r="AB16" i="1"/>
  <c r="AR16" i="1"/>
  <c r="T16" i="1"/>
  <c r="AN16" i="1"/>
  <c r="AZ16" i="1"/>
  <c r="AV16" i="1"/>
  <c r="X62" i="1"/>
  <c r="AJ62" i="1"/>
  <c r="AF62" i="1"/>
  <c r="AB62" i="1"/>
  <c r="T62" i="1"/>
  <c r="AR62" i="1"/>
  <c r="AN62" i="1"/>
  <c r="AZ62" i="1"/>
  <c r="AV62" i="1"/>
  <c r="X3" i="1"/>
  <c r="AJ3" i="1"/>
  <c r="AF3" i="1"/>
  <c r="AB3" i="1"/>
  <c r="AR3" i="1"/>
  <c r="AN3" i="1"/>
  <c r="T3" i="1"/>
  <c r="AZ3" i="1"/>
  <c r="AV3" i="1"/>
  <c r="AF64" i="1"/>
  <c r="AB64" i="1"/>
  <c r="T64" i="1"/>
  <c r="X64" i="1"/>
  <c r="AN64" i="1"/>
  <c r="AV64" i="1"/>
  <c r="AZ64" i="1"/>
  <c r="AJ64" i="1"/>
  <c r="AR64" i="1"/>
  <c r="AB34" i="1"/>
  <c r="T34" i="1"/>
  <c r="X34" i="1"/>
  <c r="AJ34" i="1"/>
  <c r="AF34" i="1"/>
  <c r="AR34" i="1"/>
  <c r="AN34" i="1"/>
  <c r="AZ34" i="1"/>
  <c r="AV34" i="1"/>
  <c r="AB73" i="1"/>
  <c r="T73" i="1"/>
  <c r="X73" i="1"/>
  <c r="AJ73" i="1"/>
  <c r="AR73" i="1"/>
  <c r="AF73" i="1"/>
  <c r="AV73" i="1"/>
  <c r="AN73" i="1"/>
  <c r="AZ73" i="1"/>
  <c r="T42" i="1"/>
  <c r="X42" i="1"/>
  <c r="AJ42" i="1"/>
  <c r="AF42" i="1"/>
  <c r="AV42" i="1"/>
  <c r="AB42" i="1"/>
  <c r="AR42" i="1"/>
  <c r="AN42" i="1"/>
  <c r="AZ42" i="1"/>
  <c r="T6" i="1"/>
  <c r="X6" i="1"/>
  <c r="AJ6" i="1"/>
  <c r="AF6" i="1"/>
  <c r="AV6" i="1"/>
  <c r="AR6" i="1"/>
  <c r="AN6" i="1"/>
  <c r="AZ6" i="1"/>
  <c r="AB6" i="1"/>
  <c r="T29" i="1"/>
  <c r="X29" i="1"/>
  <c r="AJ29" i="1"/>
  <c r="AF29" i="1"/>
  <c r="AB29" i="1"/>
  <c r="AV29" i="1"/>
  <c r="AR29" i="1"/>
  <c r="AN29" i="1"/>
  <c r="AZ29" i="1"/>
  <c r="T39" i="1"/>
  <c r="X39" i="1"/>
  <c r="AJ39" i="1"/>
  <c r="AF39" i="1"/>
  <c r="AV39" i="1"/>
  <c r="AR39" i="1"/>
  <c r="AB39" i="1"/>
  <c r="AN39" i="1"/>
  <c r="AZ39" i="1"/>
  <c r="X72" i="1"/>
  <c r="AF72" i="1"/>
  <c r="AB72" i="1"/>
  <c r="AR72" i="1"/>
  <c r="AN72" i="1"/>
  <c r="AJ72" i="1"/>
  <c r="T72" i="1"/>
  <c r="AZ72" i="1"/>
  <c r="AV72" i="1"/>
  <c r="X11" i="1"/>
  <c r="AF11" i="1"/>
  <c r="AB11" i="1"/>
  <c r="AR11" i="1"/>
  <c r="AN11" i="1"/>
  <c r="T11" i="1"/>
  <c r="AJ11" i="1"/>
  <c r="AV11" i="1"/>
  <c r="AZ11" i="1"/>
  <c r="X37" i="1"/>
  <c r="AF37" i="1"/>
  <c r="AB37" i="1"/>
  <c r="AR37" i="1"/>
  <c r="T37" i="1"/>
  <c r="AN37" i="1"/>
  <c r="AJ37" i="1"/>
  <c r="AZ37" i="1"/>
  <c r="AV37" i="1"/>
  <c r="X22" i="1"/>
  <c r="AF22" i="1"/>
  <c r="AB22" i="1"/>
  <c r="T22" i="1"/>
  <c r="AR22" i="1"/>
  <c r="AN22" i="1"/>
  <c r="AJ22" i="1"/>
  <c r="AZ22" i="1"/>
  <c r="AV22" i="1"/>
  <c r="X49" i="1"/>
  <c r="AJ49" i="1"/>
  <c r="AF49" i="1"/>
  <c r="AB49" i="1"/>
  <c r="AR49" i="1"/>
  <c r="AN49" i="1"/>
  <c r="AZ49" i="1"/>
  <c r="T49" i="1"/>
  <c r="AV49" i="1"/>
  <c r="X47" i="1"/>
  <c r="AJ47" i="1"/>
  <c r="AF47" i="1"/>
  <c r="AB47" i="1"/>
  <c r="AR47" i="1"/>
  <c r="AN47" i="1"/>
  <c r="T47" i="1"/>
  <c r="AV47" i="1"/>
  <c r="AZ47" i="1"/>
  <c r="AF9" i="1"/>
  <c r="AB9" i="1"/>
  <c r="T9" i="1"/>
  <c r="AN9" i="1"/>
  <c r="AJ9" i="1"/>
  <c r="AV9" i="1"/>
  <c r="X9" i="1"/>
  <c r="AR9" i="1"/>
  <c r="AZ9" i="1"/>
  <c r="AF68" i="1"/>
  <c r="AB68" i="1"/>
  <c r="T68" i="1"/>
  <c r="AN68" i="1"/>
  <c r="X68" i="1"/>
  <c r="AV68" i="1"/>
  <c r="AR68" i="1"/>
  <c r="AZ68" i="1"/>
  <c r="AJ68" i="1"/>
  <c r="AF55" i="1"/>
  <c r="AB55" i="1"/>
  <c r="T55" i="1"/>
  <c r="AN55" i="1"/>
  <c r="X55" i="1"/>
  <c r="AJ55" i="1"/>
  <c r="AV55" i="1"/>
  <c r="AR55" i="1"/>
  <c r="AZ55" i="1"/>
  <c r="AF31" i="1"/>
  <c r="AB31" i="1"/>
  <c r="T31" i="1"/>
  <c r="X31" i="1"/>
  <c r="AN31" i="1"/>
  <c r="AV31" i="1"/>
  <c r="AR31" i="1"/>
  <c r="AJ31" i="1"/>
  <c r="AZ31" i="1"/>
  <c r="AF44" i="1"/>
  <c r="AB44" i="1"/>
  <c r="T44" i="1"/>
  <c r="AN44" i="1"/>
  <c r="AJ44" i="1"/>
  <c r="AV44" i="1"/>
  <c r="AZ44" i="1"/>
  <c r="X44" i="1"/>
  <c r="AR44" i="1"/>
  <c r="AF20" i="1"/>
  <c r="AB20" i="1"/>
  <c r="T20" i="1"/>
  <c r="AN20" i="1"/>
  <c r="X20" i="1"/>
  <c r="AV20" i="1"/>
  <c r="AJ20" i="1"/>
  <c r="AR20" i="1"/>
  <c r="AZ20" i="1"/>
  <c r="AF40" i="1"/>
  <c r="AB40" i="1"/>
  <c r="T40" i="1"/>
  <c r="AN40" i="1"/>
  <c r="X40" i="1"/>
  <c r="AJ40" i="1"/>
  <c r="AV40" i="1"/>
  <c r="AR40" i="1"/>
  <c r="AZ40" i="1"/>
  <c r="AF15" i="1"/>
  <c r="AB15" i="1"/>
  <c r="T15" i="1"/>
  <c r="X15" i="1"/>
  <c r="AN15" i="1"/>
  <c r="AV15" i="1"/>
  <c r="AJ15" i="1"/>
  <c r="AR15" i="1"/>
  <c r="AZ15" i="1"/>
  <c r="AF63" i="1"/>
  <c r="AB63" i="1"/>
  <c r="T63" i="1"/>
  <c r="AN63" i="1"/>
  <c r="AJ63" i="1"/>
  <c r="AV63" i="1"/>
  <c r="X63" i="1"/>
  <c r="AR63" i="1"/>
  <c r="AZ63" i="1"/>
  <c r="AF38" i="1"/>
  <c r="AB38" i="1"/>
  <c r="T38" i="1"/>
  <c r="AN38" i="1"/>
  <c r="X38" i="1"/>
  <c r="AV38" i="1"/>
  <c r="AJ38" i="1"/>
  <c r="AZ38" i="1"/>
  <c r="AR38" i="1"/>
  <c r="AB65" i="1"/>
  <c r="T65" i="1"/>
  <c r="X65" i="1"/>
  <c r="AJ65" i="1"/>
  <c r="AZ65" i="1"/>
  <c r="AF65" i="1"/>
  <c r="AR65" i="1"/>
  <c r="AV65" i="1"/>
  <c r="AN65" i="1"/>
  <c r="AB60" i="1"/>
  <c r="T60" i="1"/>
  <c r="X60" i="1"/>
  <c r="AJ60" i="1"/>
  <c r="AF60" i="1"/>
  <c r="AR60" i="1"/>
  <c r="AZ60" i="1"/>
  <c r="AV60" i="1"/>
  <c r="AN60" i="1"/>
  <c r="T43" i="1"/>
  <c r="X43" i="1"/>
  <c r="AJ43" i="1"/>
  <c r="AF43" i="1"/>
  <c r="AV43" i="1"/>
  <c r="AR43" i="1"/>
  <c r="AN43" i="1"/>
  <c r="AZ43" i="1"/>
  <c r="AB43" i="1"/>
  <c r="T66" i="1"/>
  <c r="X66" i="1"/>
  <c r="AJ66" i="1"/>
  <c r="AF66" i="1"/>
  <c r="AB66" i="1"/>
  <c r="AV66" i="1"/>
  <c r="AR66" i="1"/>
  <c r="AN66" i="1"/>
  <c r="AZ66" i="1"/>
  <c r="T53" i="1"/>
  <c r="X53" i="1"/>
  <c r="AJ53" i="1"/>
  <c r="AF53" i="1"/>
  <c r="AV53" i="1"/>
  <c r="AB53" i="1"/>
  <c r="AR53" i="1"/>
  <c r="AN53" i="1"/>
  <c r="AZ53" i="1"/>
  <c r="X2" i="1"/>
  <c r="AJ2" i="1"/>
  <c r="AF2" i="1"/>
  <c r="AB2" i="1"/>
  <c r="AR2" i="1"/>
  <c r="AN2" i="1"/>
  <c r="T2" i="1"/>
  <c r="AV2" i="1"/>
  <c r="AF71" i="1"/>
  <c r="AB71" i="1"/>
  <c r="T71" i="1"/>
  <c r="AN71" i="1"/>
  <c r="X71" i="1"/>
  <c r="AJ71" i="1"/>
  <c r="AZ71" i="1"/>
  <c r="AR71" i="1"/>
  <c r="AV71" i="1"/>
  <c r="AF10" i="1"/>
  <c r="AB10" i="1"/>
  <c r="T10" i="1"/>
  <c r="X10" i="1"/>
  <c r="AN10" i="1"/>
  <c r="AJ10" i="1"/>
  <c r="AV10" i="1"/>
  <c r="AR10" i="1"/>
  <c r="AZ10" i="1"/>
  <c r="AF13" i="1"/>
  <c r="AB13" i="1"/>
  <c r="T13" i="1"/>
  <c r="AN13" i="1"/>
  <c r="AJ13" i="1"/>
  <c r="AV13" i="1"/>
  <c r="AR13" i="1"/>
  <c r="X13" i="1"/>
  <c r="AZ13" i="1"/>
  <c r="AF36" i="1"/>
  <c r="AB36" i="1"/>
  <c r="T36" i="1"/>
  <c r="AN36" i="1"/>
  <c r="AJ36" i="1"/>
  <c r="X36" i="1"/>
  <c r="AR36" i="1"/>
  <c r="AZ36" i="1"/>
  <c r="AV36" i="1"/>
  <c r="AF70" i="1"/>
  <c r="AB70" i="1"/>
  <c r="T70" i="1"/>
  <c r="AN70" i="1"/>
  <c r="X70" i="1"/>
  <c r="AJ70" i="1"/>
  <c r="AR70" i="1"/>
  <c r="AZ70" i="1"/>
  <c r="AV70" i="1"/>
  <c r="AB67" i="1"/>
  <c r="T67" i="1"/>
  <c r="X67" i="1"/>
  <c r="AF67" i="1"/>
  <c r="AJ67" i="1"/>
  <c r="AR67" i="1"/>
  <c r="AZ67" i="1"/>
  <c r="AN67" i="1"/>
  <c r="AV67" i="1"/>
  <c r="AB30" i="1"/>
  <c r="T30" i="1"/>
  <c r="X30" i="1"/>
  <c r="AF30" i="1"/>
  <c r="AJ30" i="1"/>
  <c r="AR30" i="1"/>
  <c r="AN30" i="1"/>
  <c r="AV30" i="1"/>
  <c r="AZ30" i="1"/>
  <c r="AB8" i="1"/>
  <c r="T8" i="1"/>
  <c r="X8" i="1"/>
  <c r="AJ8" i="1"/>
  <c r="AR8" i="1"/>
  <c r="AZ8" i="1"/>
  <c r="AF8" i="1"/>
  <c r="AN8" i="1"/>
  <c r="AV8" i="1"/>
  <c r="AB45" i="1"/>
  <c r="T45" i="1"/>
  <c r="X45" i="1"/>
  <c r="AJ45" i="1"/>
  <c r="AF45" i="1"/>
  <c r="AR45" i="1"/>
  <c r="AV45" i="1"/>
  <c r="AN45" i="1"/>
  <c r="AZ45" i="1"/>
  <c r="AB54" i="1"/>
  <c r="T54" i="1"/>
  <c r="X54" i="1"/>
  <c r="AF54" i="1"/>
  <c r="AJ54" i="1"/>
  <c r="AR54" i="1"/>
  <c r="AN54" i="1"/>
  <c r="AZ54" i="1"/>
  <c r="AV54" i="1"/>
  <c r="AB56" i="1"/>
  <c r="T56" i="1"/>
  <c r="X56" i="1"/>
  <c r="AF56" i="1"/>
  <c r="AJ56" i="1"/>
  <c r="AR56" i="1"/>
  <c r="AN56" i="1"/>
  <c r="AV56" i="1"/>
  <c r="AZ56" i="1"/>
  <c r="AB52" i="1"/>
  <c r="T52" i="1"/>
  <c r="X52" i="1"/>
  <c r="AJ52" i="1"/>
  <c r="AR52" i="1"/>
  <c r="AF52" i="1"/>
  <c r="AV52" i="1"/>
  <c r="AZ52" i="1"/>
  <c r="AN52" i="1"/>
  <c r="AB41" i="1"/>
  <c r="T41" i="1"/>
  <c r="X41" i="1"/>
  <c r="AJ41" i="1"/>
  <c r="AF41" i="1"/>
  <c r="AR41" i="1"/>
  <c r="AV41" i="1"/>
  <c r="AN41" i="1"/>
  <c r="AZ41" i="1"/>
  <c r="AB4" i="1"/>
  <c r="T4" i="1"/>
  <c r="X4" i="1"/>
  <c r="AF4" i="1"/>
  <c r="AJ4" i="1"/>
  <c r="AR4" i="1"/>
  <c r="AN4" i="1"/>
  <c r="AV4" i="1"/>
  <c r="AZ4" i="1"/>
  <c r="AB26" i="1"/>
  <c r="T26" i="1"/>
  <c r="X26" i="1"/>
  <c r="AF26" i="1"/>
  <c r="AJ26" i="1"/>
  <c r="AR26" i="1"/>
  <c r="AN26" i="1"/>
  <c r="AV26" i="1"/>
  <c r="AZ26" i="1"/>
  <c r="AB5" i="1"/>
  <c r="T5" i="1"/>
  <c r="X5" i="1"/>
  <c r="AJ5" i="1"/>
  <c r="AR5" i="1"/>
  <c r="AN5" i="1"/>
  <c r="AF5" i="1"/>
  <c r="AV5" i="1"/>
  <c r="AZ5" i="1"/>
  <c r="T51" i="1"/>
  <c r="X51" i="1"/>
  <c r="AJ51" i="1"/>
  <c r="AF51" i="1"/>
  <c r="AB51" i="1"/>
  <c r="AV51" i="1"/>
  <c r="AR51" i="1"/>
  <c r="AN51" i="1"/>
  <c r="AZ51" i="1"/>
  <c r="J23" i="1"/>
  <c r="J27" i="1" l="1"/>
  <c r="O4" i="2" l="1"/>
  <c r="J4" i="2"/>
  <c r="K4" i="2" s="1"/>
  <c r="L4" i="2" s="1"/>
  <c r="M4" i="2" s="1"/>
  <c r="N4" i="2" s="1"/>
  <c r="P4" i="2" s="1"/>
  <c r="H5" i="2"/>
  <c r="O5" i="2" s="1"/>
  <c r="J5" i="2"/>
  <c r="K5" i="2" s="1"/>
  <c r="L5" i="2" s="1"/>
  <c r="H6" i="2"/>
  <c r="O6" i="2" s="1"/>
  <c r="J6" i="2"/>
  <c r="H7" i="2"/>
  <c r="O7" i="2" s="1"/>
  <c r="K7" i="2"/>
  <c r="L7" i="2" s="1"/>
  <c r="M7" i="2" s="1"/>
  <c r="N7" i="2" s="1"/>
  <c r="H8" i="2"/>
  <c r="O8" i="2" s="1"/>
  <c r="K8" i="2"/>
  <c r="L8" i="2" s="1"/>
  <c r="M8" i="2" s="1"/>
  <c r="N8" i="2" s="1"/>
  <c r="H9" i="2"/>
  <c r="O9" i="2" s="1"/>
  <c r="K9" i="2"/>
  <c r="L9" i="2" s="1"/>
  <c r="M9" i="2" s="1"/>
  <c r="N9" i="2" s="1"/>
  <c r="H10" i="2"/>
  <c r="O10" i="2" s="1"/>
  <c r="K10" i="2"/>
  <c r="L10" i="2" s="1"/>
  <c r="M10" i="2" s="1"/>
  <c r="N10" i="2" s="1"/>
  <c r="H11" i="2"/>
  <c r="O11" i="2" s="1"/>
  <c r="K11" i="2"/>
  <c r="L11" i="2" s="1"/>
  <c r="M11" i="2" s="1"/>
  <c r="N11" i="2" s="1"/>
  <c r="H12" i="2"/>
  <c r="O12" i="2" s="1"/>
  <c r="K12" i="2"/>
  <c r="L12" i="2" s="1"/>
  <c r="M12" i="2" s="1"/>
  <c r="N12" i="2" s="1"/>
  <c r="H13" i="2"/>
  <c r="O13" i="2" s="1"/>
  <c r="K13" i="2"/>
  <c r="L13" i="2" s="1"/>
  <c r="M13" i="2" s="1"/>
  <c r="N13" i="2" s="1"/>
  <c r="H14" i="2"/>
  <c r="O14" i="2" s="1"/>
  <c r="K14" i="2"/>
  <c r="L14" i="2" s="1"/>
  <c r="M14" i="2" s="1"/>
  <c r="N14" i="2" s="1"/>
  <c r="H15" i="2"/>
  <c r="O15" i="2" s="1"/>
  <c r="K15" i="2"/>
  <c r="L15" i="2" s="1"/>
  <c r="M15" i="2" s="1"/>
  <c r="N15" i="2" s="1"/>
  <c r="H16" i="2"/>
  <c r="O16" i="2" s="1"/>
  <c r="J16" i="2"/>
  <c r="K16" i="2" s="1"/>
  <c r="L16" i="2" s="1"/>
  <c r="M16" i="2" s="1"/>
  <c r="N16" i="2" s="1"/>
  <c r="H17" i="2"/>
  <c r="O17" i="2" s="1"/>
  <c r="J17" i="2"/>
  <c r="K17" i="2" s="1"/>
  <c r="L17" i="2" s="1"/>
  <c r="M17" i="2" s="1"/>
  <c r="N17" i="2" s="1"/>
  <c r="H18" i="2"/>
  <c r="J18" i="2"/>
  <c r="K18" i="2" s="1"/>
  <c r="L18" i="2" s="1"/>
  <c r="M18" i="2" s="1"/>
  <c r="N18" i="2" s="1"/>
  <c r="O18" i="2"/>
  <c r="H19" i="2"/>
  <c r="O19" i="2" s="1"/>
  <c r="K19" i="2"/>
  <c r="L19" i="2" s="1"/>
  <c r="M19" i="2" s="1"/>
  <c r="N19" i="2" s="1"/>
  <c r="H20" i="2"/>
  <c r="O20" i="2" s="1"/>
  <c r="K20" i="2"/>
  <c r="L20" i="2" s="1"/>
  <c r="M20" i="2" s="1"/>
  <c r="N20" i="2" s="1"/>
  <c r="H21" i="2"/>
  <c r="K21" i="2"/>
  <c r="L21" i="2" s="1"/>
  <c r="M21" i="2" s="1"/>
  <c r="N21" i="2" s="1"/>
  <c r="O21" i="2"/>
  <c r="H22" i="2"/>
  <c r="O22" i="2" s="1"/>
  <c r="K22" i="2"/>
  <c r="L22" i="2" s="1"/>
  <c r="M22" i="2" s="1"/>
  <c r="N22" i="2" s="1"/>
  <c r="H23" i="2"/>
  <c r="O23" i="2" s="1"/>
  <c r="K23" i="2"/>
  <c r="L23" i="2" s="1"/>
  <c r="M23" i="2" s="1"/>
  <c r="N23" i="2" s="1"/>
  <c r="H24" i="2"/>
  <c r="O24" i="2" s="1"/>
  <c r="K24" i="2"/>
  <c r="L24" i="2" s="1"/>
  <c r="M24" i="2" s="1"/>
  <c r="N24" i="2" s="1"/>
  <c r="H25" i="2"/>
  <c r="K25" i="2"/>
  <c r="L25" i="2" s="1"/>
  <c r="M25" i="2" s="1"/>
  <c r="N25" i="2" s="1"/>
  <c r="O25" i="2"/>
  <c r="H26" i="2"/>
  <c r="K26" i="2"/>
  <c r="L26" i="2" s="1"/>
  <c r="M26" i="2" s="1"/>
  <c r="N26" i="2" s="1"/>
  <c r="O26" i="2"/>
  <c r="H27" i="2"/>
  <c r="O27" i="2" s="1"/>
  <c r="K27" i="2"/>
  <c r="L27" i="2" s="1"/>
  <c r="M27" i="2" s="1"/>
  <c r="N27" i="2" s="1"/>
  <c r="M5" i="2" l="1"/>
  <c r="N5" i="2" s="1"/>
  <c r="K6" i="2"/>
  <c r="L6" i="2" s="1"/>
  <c r="M6" i="2" s="1"/>
  <c r="N6" i="2" s="1"/>
  <c r="P25" i="2"/>
  <c r="Q25" i="2"/>
  <c r="P21" i="2"/>
  <c r="Q21" i="2"/>
  <c r="Q17" i="2"/>
  <c r="P17" i="2"/>
  <c r="P15" i="2"/>
  <c r="Q15" i="2"/>
  <c r="P13" i="2"/>
  <c r="Q13" i="2"/>
  <c r="P11" i="2"/>
  <c r="Q11" i="2"/>
  <c r="P9" i="2"/>
  <c r="Q9" i="2"/>
  <c r="P7" i="2"/>
  <c r="Q7" i="2"/>
  <c r="P24" i="2"/>
  <c r="Q24" i="2"/>
  <c r="P22" i="2"/>
  <c r="Q22" i="2"/>
  <c r="P18" i="2"/>
  <c r="Q18" i="2"/>
  <c r="Q4" i="2"/>
  <c r="P20" i="2"/>
  <c r="Q20" i="2"/>
  <c r="P26" i="2"/>
  <c r="Q26" i="2"/>
  <c r="P27" i="2"/>
  <c r="Q27" i="2"/>
  <c r="P23" i="2"/>
  <c r="Q23" i="2"/>
  <c r="P19" i="2"/>
  <c r="Q19" i="2"/>
  <c r="Q16" i="2"/>
  <c r="P16" i="2"/>
  <c r="P14" i="2"/>
  <c r="Q14" i="2"/>
  <c r="P12" i="2"/>
  <c r="Q12" i="2"/>
  <c r="P10" i="2"/>
  <c r="Q10" i="2"/>
  <c r="P8" i="2"/>
  <c r="Q8" i="2"/>
  <c r="P5" i="2" l="1"/>
  <c r="Q5" i="2"/>
  <c r="Q6" i="2"/>
  <c r="P6" i="2"/>
  <c r="J6" i="1"/>
  <c r="J10" i="1"/>
  <c r="J3" i="1"/>
  <c r="J7" i="1"/>
  <c r="J11" i="1"/>
  <c r="J4" i="1"/>
  <c r="J8" i="1"/>
  <c r="J12" i="1"/>
  <c r="J5" i="1"/>
  <c r="J9" i="1"/>
  <c r="J13" i="1"/>
  <c r="J14" i="1"/>
  <c r="J18" i="1"/>
  <c r="J22" i="1"/>
  <c r="J15" i="1"/>
  <c r="J19" i="1"/>
  <c r="J16" i="1"/>
  <c r="J20" i="1"/>
  <c r="J24" i="1"/>
  <c r="J17" i="1"/>
  <c r="J21" i="1"/>
  <c r="J25" i="1"/>
  <c r="J26" i="1"/>
  <c r="J30" i="1"/>
  <c r="J34" i="1"/>
  <c r="J31" i="1"/>
  <c r="J35" i="1"/>
  <c r="J28" i="1"/>
  <c r="J32" i="1"/>
  <c r="J36" i="1"/>
  <c r="J29" i="1"/>
  <c r="J33" i="1"/>
  <c r="J37" i="1"/>
  <c r="J38" i="1"/>
  <c r="J42" i="1"/>
  <c r="J46" i="1"/>
  <c r="J39" i="1"/>
  <c r="J43" i="1"/>
  <c r="J47" i="1"/>
  <c r="J40" i="1"/>
  <c r="J44" i="1"/>
  <c r="J48" i="1"/>
  <c r="J41" i="1"/>
  <c r="J45" i="1"/>
  <c r="J49" i="1"/>
  <c r="J50" i="1"/>
  <c r="J54" i="1"/>
  <c r="J58" i="1"/>
  <c r="J51" i="1"/>
  <c r="J55" i="1"/>
  <c r="J59" i="1"/>
  <c r="J52" i="1"/>
  <c r="J56" i="1"/>
  <c r="J60" i="1"/>
  <c r="J53" i="1"/>
  <c r="J57" i="1"/>
  <c r="J61" i="1"/>
  <c r="J62" i="1"/>
  <c r="J66" i="1"/>
  <c r="J70" i="1"/>
  <c r="J63" i="1"/>
  <c r="J67" i="1"/>
  <c r="J71" i="1"/>
  <c r="J64" i="1"/>
  <c r="J68" i="1"/>
  <c r="J72" i="1"/>
  <c r="J65" i="1"/>
  <c r="J69" i="1"/>
  <c r="J73" i="1"/>
  <c r="J2" i="1"/>
</calcChain>
</file>

<file path=xl/sharedStrings.xml><?xml version="1.0" encoding="utf-8"?>
<sst xmlns="http://schemas.openxmlformats.org/spreadsheetml/2006/main" count="1615" uniqueCount="301">
  <si>
    <t>ID POT</t>
  </si>
  <si>
    <t>Site</t>
  </si>
  <si>
    <t>Rep</t>
  </si>
  <si>
    <t>A9</t>
  </si>
  <si>
    <t>PF45</t>
  </si>
  <si>
    <t>tare</t>
  </si>
  <si>
    <t>Prof</t>
  </si>
  <si>
    <t>tare_mh</t>
  </si>
  <si>
    <t>tare_ms</t>
  </si>
  <si>
    <t>%eau</t>
  </si>
  <si>
    <t>densité apparente</t>
  </si>
  <si>
    <t>total porosity</t>
  </si>
  <si>
    <t>WFPS</t>
  </si>
  <si>
    <t>mass basic</t>
  </si>
  <si>
    <t>g d'eau</t>
  </si>
  <si>
    <t>g</t>
  </si>
  <si>
    <t>mL</t>
  </si>
  <si>
    <r>
      <t>g/cm</t>
    </r>
    <r>
      <rPr>
        <vertAlign val="superscript"/>
        <sz val="10"/>
        <rFont val="Arial"/>
        <family val="2"/>
      </rPr>
      <t>3</t>
    </r>
  </si>
  <si>
    <t>/100 g sol sec</t>
  </si>
  <si>
    <t>réf. Carter, p. 583 (total porosity)</t>
  </si>
  <si>
    <t xml:space="preserve">     Carter, p. 543 (% water content, mass basic)</t>
  </si>
  <si>
    <t>d.a.</t>
  </si>
  <si>
    <t>Calcul densité en conditions naturelles et % 'water content'</t>
  </si>
  <si>
    <t>eau à ajouter</t>
  </si>
  <si>
    <t>sol pesé</t>
  </si>
  <si>
    <t>pds total</t>
  </si>
  <si>
    <t>sol humide</t>
  </si>
  <si>
    <t>block</t>
  </si>
  <si>
    <t>pot</t>
  </si>
  <si>
    <t>pot (g)</t>
  </si>
  <si>
    <t>sol tel quel (g)</t>
  </si>
  <si>
    <t>pot + sol+ eau</t>
  </si>
  <si>
    <t>SITES</t>
  </si>
  <si>
    <t>TEMPERATURES</t>
  </si>
  <si>
    <t>PROFONDEUR</t>
  </si>
  <si>
    <t>eau (ml)</t>
  </si>
  <si>
    <t>ug C-CO2 /h/g de sol sec</t>
  </si>
  <si>
    <t>conc. CO2_t0</t>
  </si>
  <si>
    <t>ppm_t24h</t>
  </si>
  <si>
    <t>t0</t>
  </si>
  <si>
    <t>t24</t>
  </si>
  <si>
    <t>t24h</t>
  </si>
  <si>
    <t>t 0</t>
  </si>
  <si>
    <t>ug CO2/mol</t>
  </si>
  <si>
    <t>44000000 ug co2/mol</t>
  </si>
  <si>
    <t>litres /mol @ 20oC</t>
  </si>
  <si>
    <t>24,12 L mol-1</t>
  </si>
  <si>
    <t>volume headspace</t>
  </si>
  <si>
    <t>166ml hs</t>
  </si>
  <si>
    <t>C-CO2</t>
  </si>
  <si>
    <t>12/44</t>
  </si>
  <si>
    <t>incubation</t>
  </si>
  <si>
    <t>24 heures</t>
  </si>
  <si>
    <t>poids sec</t>
  </si>
  <si>
    <t>45g sol</t>
  </si>
  <si>
    <t>Poids sol sec</t>
  </si>
  <si>
    <t>Densite apparente</t>
  </si>
  <si>
    <t>Pourcentage eau</t>
  </si>
  <si>
    <t>V headspace_ml</t>
  </si>
  <si>
    <t>V_Molaire</t>
  </si>
  <si>
    <t>Durée_mesure_28_jan</t>
  </si>
  <si>
    <t>Durée_mesure_7_fev</t>
  </si>
  <si>
    <t>Durée_mesure_14_fev</t>
  </si>
  <si>
    <t>Durée_mesure_26_fev</t>
  </si>
  <si>
    <t>Durée_mesure_15_mars</t>
  </si>
  <si>
    <t>Durée_mesure_26_mars</t>
  </si>
  <si>
    <t>Durée_mesure_10_avril</t>
  </si>
  <si>
    <t>Durée_mesure_23_avril</t>
  </si>
  <si>
    <t>Durée_mesure_8_mai</t>
  </si>
  <si>
    <t>IDEN_Sol</t>
  </si>
  <si>
    <t>Projet</t>
  </si>
  <si>
    <t>Horizon</t>
  </si>
  <si>
    <t>Profondeur_cm</t>
  </si>
  <si>
    <t>Observation_texture</t>
  </si>
  <si>
    <t xml:space="preserve"> Couleur_Munsell</t>
  </si>
  <si>
    <t>Poids_plus_de_2MM</t>
  </si>
  <si>
    <t>Poids _0_2MM</t>
  </si>
  <si>
    <t>Repetition</t>
  </si>
  <si>
    <t>pHCaCl2</t>
  </si>
  <si>
    <t>CTRL_C_pourc</t>
  </si>
  <si>
    <t>CTRL_S_pourc</t>
  </si>
  <si>
    <t>CTRL_N_pourc</t>
  </si>
  <si>
    <t>C_pourc</t>
  </si>
  <si>
    <t>AN1</t>
  </si>
  <si>
    <t>Texture</t>
  </si>
  <si>
    <t>Sable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</si>
  <si>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</si>
  <si>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</si>
  <si>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</si>
  <si>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</si>
  <si>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</si>
  <si>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</si>
  <si>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</si>
  <si>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</si>
  <si>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</si>
  <si>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</si>
  <si>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</si>
  <si>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</si>
  <si>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</si>
  <si>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</si>
  <si>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AN16</t>
  </si>
  <si>
    <t>AN17</t>
  </si>
  <si>
    <t>AN18</t>
  </si>
  <si>
    <t>HP1</t>
  </si>
  <si>
    <t>Pedologie</t>
  </si>
  <si>
    <t>H1</t>
  </si>
  <si>
    <t>10YR - 5/5</t>
  </si>
  <si>
    <t>130,2</t>
  </si>
  <si>
    <t>HP2</t>
  </si>
  <si>
    <t>H2</t>
  </si>
  <si>
    <t>MO</t>
  </si>
  <si>
    <t>10YR - 4/4</t>
  </si>
  <si>
    <t>50,0</t>
  </si>
  <si>
    <t>HP3</t>
  </si>
  <si>
    <t>H3</t>
  </si>
  <si>
    <t>2,5Y - 5/4</t>
  </si>
  <si>
    <t>1,4</t>
  </si>
  <si>
    <t>74,1</t>
  </si>
  <si>
    <t>HP4</t>
  </si>
  <si>
    <t>H4</t>
  </si>
  <si>
    <t>10YR - 3/3</t>
  </si>
  <si>
    <t>53,2</t>
  </si>
  <si>
    <t>HP5</t>
  </si>
  <si>
    <t>H5</t>
  </si>
  <si>
    <t>10YR - 4,5/4</t>
  </si>
  <si>
    <t>0,7</t>
  </si>
  <si>
    <t>84,4</t>
  </si>
  <si>
    <t>HP6</t>
  </si>
  <si>
    <t>H6</t>
  </si>
  <si>
    <t>10YR - 3/2,5</t>
  </si>
  <si>
    <t>67,5</t>
  </si>
  <si>
    <t>HP7</t>
  </si>
  <si>
    <t>H7</t>
  </si>
  <si>
    <t>0,4</t>
  </si>
  <si>
    <t>107,6</t>
  </si>
  <si>
    <t>HP8</t>
  </si>
  <si>
    <t>H8</t>
  </si>
  <si>
    <t>10YR - 2,5/2</t>
  </si>
  <si>
    <t>44,5</t>
  </si>
  <si>
    <t>HP9</t>
  </si>
  <si>
    <t>H9</t>
  </si>
  <si>
    <t>73,3</t>
  </si>
  <si>
    <t>HP10</t>
  </si>
  <si>
    <t>H10</t>
  </si>
  <si>
    <t>10YR - 3/2</t>
  </si>
  <si>
    <t>0,2</t>
  </si>
  <si>
    <t>65,0</t>
  </si>
  <si>
    <t>HP11</t>
  </si>
  <si>
    <t>H11</t>
  </si>
  <si>
    <t>10YR - 4/3,5</t>
  </si>
  <si>
    <t>1,1</t>
  </si>
  <si>
    <t>226,4</t>
  </si>
  <si>
    <t>HP12</t>
  </si>
  <si>
    <t>H12</t>
  </si>
  <si>
    <t>1,25Y - 4/4</t>
  </si>
  <si>
    <t>239,5</t>
  </si>
  <si>
    <t>HP13</t>
  </si>
  <si>
    <t>H13</t>
  </si>
  <si>
    <t>2,5Y - 4,5/4</t>
  </si>
  <si>
    <t>135,6</t>
  </si>
  <si>
    <t>HP14</t>
  </si>
  <si>
    <t>2,5Y - 4/4</t>
  </si>
  <si>
    <t>101,7</t>
  </si>
  <si>
    <t>HP15</t>
  </si>
  <si>
    <t>2,5Y - 3/3</t>
  </si>
  <si>
    <t>0,9</t>
  </si>
  <si>
    <t>36,5</t>
  </si>
  <si>
    <t>HP16</t>
  </si>
  <si>
    <t>61,4</t>
  </si>
  <si>
    <t>HP17</t>
  </si>
  <si>
    <t>37,8</t>
  </si>
  <si>
    <t>HP18</t>
  </si>
  <si>
    <t>0,5</t>
  </si>
  <si>
    <t>71,8</t>
  </si>
  <si>
    <t>HP19</t>
  </si>
  <si>
    <t>10YR - 4/3</t>
  </si>
  <si>
    <t>2,5</t>
  </si>
  <si>
    <t>88,8</t>
  </si>
  <si>
    <t>HP20</t>
  </si>
  <si>
    <t>12,4</t>
  </si>
  <si>
    <t>311,4</t>
  </si>
  <si>
    <t>HP21</t>
  </si>
  <si>
    <t>5Y - 5/2</t>
  </si>
  <si>
    <t>1,3</t>
  </si>
  <si>
    <t>261,2</t>
  </si>
  <si>
    <t>HP22</t>
  </si>
  <si>
    <t>15,4</t>
  </si>
  <si>
    <t>228,5</t>
  </si>
  <si>
    <t>HP23</t>
  </si>
  <si>
    <t>10YR - 3,5/2</t>
  </si>
  <si>
    <t>14,3</t>
  </si>
  <si>
    <t>328,2</t>
  </si>
  <si>
    <t>HP24</t>
  </si>
  <si>
    <t>2,5Y - 6/4</t>
  </si>
  <si>
    <t>3,2</t>
  </si>
  <si>
    <t>190,6</t>
  </si>
  <si>
    <t>HP25</t>
  </si>
  <si>
    <t>13,8</t>
  </si>
  <si>
    <t>HP26</t>
  </si>
  <si>
    <t>2,5Y - 7/2</t>
  </si>
  <si>
    <t>0,6</t>
  </si>
  <si>
    <t>70,4</t>
  </si>
  <si>
    <t>HP27</t>
  </si>
  <si>
    <t>50,3</t>
  </si>
  <si>
    <t>HP28</t>
  </si>
  <si>
    <t>2,5Y - 4/3</t>
  </si>
  <si>
    <t>65,9</t>
  </si>
  <si>
    <t>HP29</t>
  </si>
  <si>
    <t>40,8</t>
  </si>
  <si>
    <t>HP30</t>
  </si>
  <si>
    <t>1,2</t>
  </si>
  <si>
    <t>172,4</t>
  </si>
  <si>
    <t>HP31</t>
  </si>
  <si>
    <t>2,5Y - 5/3,5</t>
  </si>
  <si>
    <t>0,8</t>
  </si>
  <si>
    <t>63,4</t>
  </si>
  <si>
    <t>HP32</t>
  </si>
  <si>
    <t>2,5Y - 5/5</t>
  </si>
  <si>
    <t>200,1</t>
  </si>
  <si>
    <t>HP33</t>
  </si>
  <si>
    <t>2,6</t>
  </si>
  <si>
    <t>70,9</t>
  </si>
  <si>
    <t>HP34</t>
  </si>
  <si>
    <t>10YR - 6/6</t>
  </si>
  <si>
    <t>89,3</t>
  </si>
  <si>
    <t>HP35</t>
  </si>
  <si>
    <t>10YR - 4/6</t>
  </si>
  <si>
    <t>0,3</t>
  </si>
  <si>
    <t>45,6</t>
  </si>
  <si>
    <t>HP36</t>
  </si>
  <si>
    <t>10YR - 5/6</t>
  </si>
  <si>
    <t>2,8</t>
  </si>
  <si>
    <t>312,1</t>
  </si>
  <si>
    <t>HP37</t>
  </si>
  <si>
    <t>H14</t>
  </si>
  <si>
    <t>7,5YR - 5/8</t>
  </si>
  <si>
    <t>6,4</t>
  </si>
  <si>
    <t>314,8</t>
  </si>
  <si>
    <t>HP38</t>
  </si>
  <si>
    <t>H15</t>
  </si>
  <si>
    <t>2,5Y - 6/6</t>
  </si>
  <si>
    <t>264,9</t>
  </si>
  <si>
    <t>HP39</t>
  </si>
  <si>
    <t>10YR - 2/2</t>
  </si>
  <si>
    <t>74,0</t>
  </si>
  <si>
    <t>HP40</t>
  </si>
  <si>
    <t>7,5YR - 2,5/2</t>
  </si>
  <si>
    <t>82,650</t>
  </si>
  <si>
    <t>HP41</t>
  </si>
  <si>
    <t>1,205</t>
  </si>
  <si>
    <t>205,066</t>
  </si>
  <si>
    <t>HP42</t>
  </si>
  <si>
    <t>10YR - 3/4</t>
  </si>
  <si>
    <t>0,440</t>
  </si>
  <si>
    <t>63,694</t>
  </si>
  <si>
    <t>HP43</t>
  </si>
  <si>
    <t>2,5YR - 5/6</t>
  </si>
  <si>
    <t>0,947</t>
  </si>
  <si>
    <t>152,5</t>
  </si>
  <si>
    <t>HP44</t>
  </si>
  <si>
    <t>1,378</t>
  </si>
  <si>
    <t>53,050</t>
  </si>
  <si>
    <t>HP45</t>
  </si>
  <si>
    <t>0,492</t>
  </si>
  <si>
    <t>121,359</t>
  </si>
  <si>
    <t>HP46</t>
  </si>
  <si>
    <t>2,5Y - 4/2</t>
  </si>
  <si>
    <t>0,737</t>
  </si>
  <si>
    <t>96,522</t>
  </si>
  <si>
    <t>HP47</t>
  </si>
  <si>
    <t>0,834</t>
  </si>
  <si>
    <t>163,138</t>
  </si>
  <si>
    <t>HP48</t>
  </si>
  <si>
    <t>400,7</t>
  </si>
  <si>
    <t>HP49</t>
  </si>
  <si>
    <t>5Y - 3/2</t>
  </si>
  <si>
    <t>HP50</t>
  </si>
  <si>
    <t>5Y - 5/1</t>
  </si>
  <si>
    <t>334,0</t>
  </si>
  <si>
    <t>HP51</t>
  </si>
  <si>
    <t>Remplissage</t>
  </si>
  <si>
    <t>Chantier</t>
  </si>
  <si>
    <t>Carbon_total</t>
  </si>
  <si>
    <t>C-CO2_final_mg/kg</t>
  </si>
  <si>
    <t>C total</t>
  </si>
  <si>
    <t>k</t>
  </si>
  <si>
    <t>Ecartype</t>
  </si>
  <si>
    <t>t 0.05</t>
  </si>
  <si>
    <t>ddl</t>
  </si>
  <si>
    <t>Moyenne</t>
  </si>
  <si>
    <t>IC</t>
  </si>
  <si>
    <t>ID_POT</t>
  </si>
  <si>
    <t>T_kelvin</t>
  </si>
  <si>
    <t>K</t>
  </si>
  <si>
    <t>lnK</t>
  </si>
  <si>
    <t>Ea_over_R</t>
  </si>
  <si>
    <t>lnA</t>
  </si>
  <si>
    <t>T2</t>
  </si>
  <si>
    <t>Depth</t>
  </si>
  <si>
    <t>ug_C_CO2_h_g</t>
  </si>
  <si>
    <t>Time_days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</si>
</sst>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5" borderId="0" xfId="0" applyFill="1"/>
    <xf numFmtId="1" fontId="0" fillId="0" borderId="0" xfId="0" applyNumberFormat="1"/>
    <xf numFmtId="164" fontId="0" fillId="0" borderId="0" xfId="0" applyNumberFormat="1"/>
    <xf numFmtId="166" fontId="0" fillId="6" borderId="0" xfId="0" applyNumberFormat="1" applyFill="1"/>
    <xf numFmtId="0" fontId="0" fillId="0" borderId="0" xfId="0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166" fontId="0" fillId="8" borderId="0" xfId="0" applyNumberFormat="1" applyFill="1"/>
    <xf numFmtId="0" fontId="0" fillId="0" borderId="1" xfId="0" applyFill="1" applyBorder="1"/>
    <xf numFmtId="2" fontId="0" fillId="0" borderId="0" xfId="0" applyNumberFormat="1"/>
    <xf numFmtId="1" fontId="0" fillId="8" borderId="0" xfId="0" applyNumberFormat="1" applyFill="1"/>
    <xf numFmtId="1" fontId="1" fillId="8" borderId="0" xfId="0" applyNumberFormat="1" applyFont="1" applyFill="1"/>
    <xf numFmtId="0" fontId="0" fillId="6" borderId="0" xfId="0" applyFill="1"/>
    <xf numFmtId="164" fontId="0" fillId="6" borderId="0" xfId="0" applyNumberFormat="1" applyFill="1"/>
    <xf numFmtId="1" fontId="0" fillId="7" borderId="0" xfId="0" applyNumberFormat="1" applyFill="1"/>
    <xf numFmtId="0" fontId="0" fillId="0" borderId="0" xfId="0" applyFill="1"/>
    <xf numFmtId="166" fontId="0" fillId="0" borderId="0" xfId="0" applyNumberFormat="1" applyFill="1"/>
    <xf numFmtId="167" fontId="0" fillId="7" borderId="0" xfId="0" applyNumberFormat="1" applyFill="1"/>
    <xf numFmtId="167" fontId="0" fillId="0" borderId="0" xfId="0" applyNumberFormat="1"/>
    <xf numFmtId="164" fontId="4" fillId="6" borderId="0" xfId="0" applyNumberFormat="1" applyFont="1" applyFill="1"/>
    <xf numFmtId="164" fontId="0" fillId="7" borderId="0" xfId="0" applyNumberFormat="1" applyFill="1"/>
    <xf numFmtId="164" fontId="4" fillId="7" borderId="0" xfId="0" applyNumberFormat="1" applyFont="1" applyFill="1"/>
    <xf numFmtId="164" fontId="4" fillId="0" borderId="0" xfId="0" applyNumberFormat="1" applyFont="1"/>
    <xf numFmtId="0" fontId="0" fillId="0" borderId="0" xfId="0" applyNumberFormat="1"/>
    <xf numFmtId="0" fontId="0" fillId="0" borderId="0" xfId="0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4" xfId="0" applyBorder="1"/>
    <xf numFmtId="0" fontId="5" fillId="0" borderId="4" xfId="0" applyFont="1" applyFill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0" fontId="0" fillId="0" borderId="0" xfId="0" applyFill="1" applyBorder="1"/>
    <xf numFmtId="0" fontId="5" fillId="0" borderId="5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7" fillId="0" borderId="0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4" xfId="0" applyFont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1" fontId="0" fillId="0" borderId="0" xfId="0" applyNumberFormat="1"/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2" fontId="0" fillId="5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415573053368332E-2"/>
                  <c:y val="0.36995370370370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Analyses!#REF!</c:f>
            </c:numRef>
          </c:xVal>
          <c:yVal>
            <c:numRef>
              <c:f>Analyses!#REF!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0-404E-872C-DB19E768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102336"/>
        <c:axId val="1951882960"/>
      </c:scatterChart>
      <c:valAx>
        <c:axId val="16091023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1882960"/>
        <c:crosses val="autoZero"/>
        <c:crossBetween val="midCat"/>
      </c:valAx>
      <c:valAx>
        <c:axId val="19518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910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Taux_Temperature!$D$62:$D$73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xVal>
          <c:yVal>
            <c:numRef>
              <c:f>Taux_Temperature!$E$62:$E$73</c:f>
              <c:numCache>
                <c:formatCode>General</c:formatCode>
                <c:ptCount val="12"/>
                <c:pt idx="4">
                  <c:v>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1E-4</c:v>
                </c:pt>
                <c:pt idx="8">
                  <c:v>2.9999999999999997E-4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0-4C0E-8231-BA291335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441536"/>
        <c:axId val="1423163824"/>
      </c:scatterChart>
      <c:valAx>
        <c:axId val="17754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3163824"/>
        <c:crosses val="autoZero"/>
        <c:crossBetween val="midCat"/>
      </c:valAx>
      <c:valAx>
        <c:axId val="14231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44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Arrhenius!$F$2:$F$13</c:f>
              <c:numCache>
                <c:formatCode>General</c:formatCode>
                <c:ptCount val="12"/>
                <c:pt idx="0">
                  <c:v>-10.126631103850338</c:v>
                </c:pt>
                <c:pt idx="1">
                  <c:v>-8.5171931914162382</c:v>
                </c:pt>
                <c:pt idx="2">
                  <c:v>-8.1117280833080727</c:v>
                </c:pt>
                <c:pt idx="3">
                  <c:v>-8.5171931914162382</c:v>
                </c:pt>
                <c:pt idx="4">
                  <c:v>-7.8240460108562919</c:v>
                </c:pt>
                <c:pt idx="5">
                  <c:v>-7.8240460108562919</c:v>
                </c:pt>
                <c:pt idx="6">
                  <c:v>-7.4185809027481282</c:v>
                </c:pt>
                <c:pt idx="7">
                  <c:v>-7.6009024595420822</c:v>
                </c:pt>
                <c:pt idx="8">
                  <c:v>-7.1308988302963465</c:v>
                </c:pt>
                <c:pt idx="9">
                  <c:v>-7.2644302229208693</c:v>
                </c:pt>
                <c:pt idx="10">
                  <c:v>-6.9077552789821368</c:v>
                </c:pt>
                <c:pt idx="11">
                  <c:v>-7.0131157946399636</c:v>
                </c:pt>
              </c:numCache>
            </c:numRef>
          </c:xVal>
          <c:yVal>
            <c:numRef>
              <c:f>Arrhenius!$G$2:$G$13</c:f>
              <c:numCache>
                <c:formatCode>General</c:formatCode>
                <c:ptCount val="12"/>
                <c:pt idx="0">
                  <c:v>3.5335689045936395E-3</c:v>
                </c:pt>
                <c:pt idx="1">
                  <c:v>3.5335689045936395E-3</c:v>
                </c:pt>
                <c:pt idx="2">
                  <c:v>3.5335689045936395E-3</c:v>
                </c:pt>
                <c:pt idx="3">
                  <c:v>3.5335689045936395E-3</c:v>
                </c:pt>
                <c:pt idx="4">
                  <c:v>3.4129692832764505E-3</c:v>
                </c:pt>
                <c:pt idx="5">
                  <c:v>3.4129692832764505E-3</c:v>
                </c:pt>
                <c:pt idx="6">
                  <c:v>3.4129692832764505E-3</c:v>
                </c:pt>
                <c:pt idx="7">
                  <c:v>3.4129692832764505E-3</c:v>
                </c:pt>
                <c:pt idx="8">
                  <c:v>3.3003300330033004E-3</c:v>
                </c:pt>
                <c:pt idx="9">
                  <c:v>3.3003300330033004E-3</c:v>
                </c:pt>
                <c:pt idx="10">
                  <c:v>3.3003300330033004E-3</c:v>
                </c:pt>
                <c:pt idx="11">
                  <c:v>3.3003300330033004E-3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0-4D56-9D18-C32EE6C1C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32288"/>
        <c:axId val="2007621456"/>
      </c:scatterChart>
      <c:valAx>
        <c:axId val="16543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7621456"/>
        <c:crosses val="autoZero"/>
        <c:crossBetween val="midCat"/>
      </c:valAx>
      <c:valAx>
        <c:axId val="2007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3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Arrhenius!$F$14:$F$25</c:f>
              <c:numCache>
                <c:formatCode>General</c:formatCode>
                <c:ptCount val="12"/>
                <c:pt idx="0">
                  <c:v>-9.2103403719761818</c:v>
                </c:pt>
                <c:pt idx="1">
                  <c:v>-10.41431317630212</c:v>
                </c:pt>
                <c:pt idx="2">
                  <c:v>-10.41431317630212</c:v>
                </c:pt>
                <c:pt idx="3">
                  <c:v>-10.126631103850338</c:v>
                </c:pt>
                <c:pt idx="4">
                  <c:v>-8.1117280833080727</c:v>
                </c:pt>
                <c:pt idx="5">
                  <c:v>-9.7211659957421741</c:v>
                </c:pt>
                <c:pt idx="6">
                  <c:v>-9.2103403719761818</c:v>
                </c:pt>
                <c:pt idx="7">
                  <c:v>-9.2103403719761818</c:v>
                </c:pt>
                <c:pt idx="8">
                  <c:v>-7.6009024595420822</c:v>
                </c:pt>
                <c:pt idx="9">
                  <c:v>-8.5171931914162382</c:v>
                </c:pt>
                <c:pt idx="10">
                  <c:v>-8.5171931914162382</c:v>
                </c:pt>
                <c:pt idx="11">
                  <c:v>-8.5171931914162382</c:v>
                </c:pt>
              </c:numCache>
            </c:numRef>
          </c:xVal>
          <c:yVal>
            <c:numRef>
              <c:f>Arrhenius!$G$14:$G$25</c:f>
              <c:numCache>
                <c:formatCode>General</c:formatCode>
                <c:ptCount val="12"/>
                <c:pt idx="0">
                  <c:v>3.5335689045936395E-3</c:v>
                </c:pt>
                <c:pt idx="1">
                  <c:v>3.5335689045936395E-3</c:v>
                </c:pt>
                <c:pt idx="2">
                  <c:v>3.5335689045936395E-3</c:v>
                </c:pt>
                <c:pt idx="3">
                  <c:v>3.5335689045936395E-3</c:v>
                </c:pt>
                <c:pt idx="4">
                  <c:v>3.4129692832764505E-3</c:v>
                </c:pt>
                <c:pt idx="5">
                  <c:v>3.4129692832764505E-3</c:v>
                </c:pt>
                <c:pt idx="6">
                  <c:v>3.4129692832764505E-3</c:v>
                </c:pt>
                <c:pt idx="7">
                  <c:v>3.4129692832764505E-3</c:v>
                </c:pt>
                <c:pt idx="8">
                  <c:v>3.3003300330033004E-3</c:v>
                </c:pt>
                <c:pt idx="9">
                  <c:v>3.3003300330033004E-3</c:v>
                </c:pt>
                <c:pt idx="10">
                  <c:v>3.3003300330033004E-3</c:v>
                </c:pt>
                <c:pt idx="11">
                  <c:v>3.3003300330033004E-3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4-488B-A706-EA8E90FF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125040"/>
        <c:axId val="1529938176"/>
      </c:scatterChart>
      <c:valAx>
        <c:axId val="17421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938176"/>
        <c:crosses val="autoZero"/>
        <c:crossBetween val="midCat"/>
      </c:valAx>
      <c:valAx>
        <c:axId val="15299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1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Arrhenius!$F$26:$F$37</c:f>
              <c:numCache>
                <c:formatCode>General</c:formatCode>
                <c:ptCount val="12"/>
                <c:pt idx="0">
                  <c:v>-11.736069016284437</c:v>
                </c:pt>
                <c:pt idx="5">
                  <c:v>-9.5670153159149152</c:v>
                </c:pt>
                <c:pt idx="6">
                  <c:v>-11.512925464970229</c:v>
                </c:pt>
                <c:pt idx="7">
                  <c:v>-10.41431317630212</c:v>
                </c:pt>
                <c:pt idx="8">
                  <c:v>-9.2103403719761818</c:v>
                </c:pt>
                <c:pt idx="9">
                  <c:v>-8.1117280833080727</c:v>
                </c:pt>
                <c:pt idx="10">
                  <c:v>-10.126631103850338</c:v>
                </c:pt>
                <c:pt idx="11">
                  <c:v>-9.5670153159149152</c:v>
                </c:pt>
              </c:numCache>
            </c:numRef>
          </c:xVal>
          <c:yVal>
            <c:numRef>
              <c:f>Arrhenius!$G$26:$G$37</c:f>
              <c:numCache>
                <c:formatCode>General</c:formatCode>
                <c:ptCount val="12"/>
                <c:pt idx="0">
                  <c:v>3.5335689045936395E-3</c:v>
                </c:pt>
                <c:pt idx="1">
                  <c:v>3.5335689045936395E-3</c:v>
                </c:pt>
                <c:pt idx="2">
                  <c:v>3.5335689045936395E-3</c:v>
                </c:pt>
                <c:pt idx="3">
                  <c:v>3.5335689045936395E-3</c:v>
                </c:pt>
                <c:pt idx="4">
                  <c:v>3.4129692832764505E-3</c:v>
                </c:pt>
                <c:pt idx="5">
                  <c:v>3.4129692832764505E-3</c:v>
                </c:pt>
                <c:pt idx="6">
                  <c:v>3.4129692832764505E-3</c:v>
                </c:pt>
                <c:pt idx="7">
                  <c:v>3.4129692832764505E-3</c:v>
                </c:pt>
                <c:pt idx="8">
                  <c:v>3.3003300330033004E-3</c:v>
                </c:pt>
                <c:pt idx="9">
                  <c:v>3.3003300330033004E-3</c:v>
                </c:pt>
                <c:pt idx="10">
                  <c:v>3.3003300330033004E-3</c:v>
                </c:pt>
                <c:pt idx="11">
                  <c:v>3.3003300330033004E-3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1-4F47-9610-F6B16C825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123040"/>
        <c:axId val="1529937760"/>
      </c:scatterChart>
      <c:valAx>
        <c:axId val="17421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937760"/>
        <c:crosses val="autoZero"/>
        <c:crossBetween val="midCat"/>
      </c:valAx>
      <c:valAx>
        <c:axId val="15299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1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Arrhenius!$F$38:$F$49</c:f>
              <c:numCache>
                <c:formatCode>General</c:formatCode>
                <c:ptCount val="12"/>
                <c:pt idx="0">
                  <c:v>-7.8240460108562919</c:v>
                </c:pt>
                <c:pt idx="1">
                  <c:v>-8.5171931914162382</c:v>
                </c:pt>
                <c:pt idx="2">
                  <c:v>-7.4185809027481282</c:v>
                </c:pt>
                <c:pt idx="3">
                  <c:v>-7.8240460108562919</c:v>
                </c:pt>
                <c:pt idx="4">
                  <c:v>-7.1308988302963465</c:v>
                </c:pt>
                <c:pt idx="5">
                  <c:v>-7.6009024595420822</c:v>
                </c:pt>
                <c:pt idx="6">
                  <c:v>-6.4377516497364011</c:v>
                </c:pt>
                <c:pt idx="7">
                  <c:v>-6.6453910145146464</c:v>
                </c:pt>
                <c:pt idx="8">
                  <c:v>-6.9077552789821368</c:v>
                </c:pt>
                <c:pt idx="9">
                  <c:v>-7.0131157946399636</c:v>
                </c:pt>
                <c:pt idx="10">
                  <c:v>-5.6839798473600212</c:v>
                </c:pt>
                <c:pt idx="11">
                  <c:v>-6.1192979186178666</c:v>
                </c:pt>
              </c:numCache>
            </c:numRef>
          </c:xVal>
          <c:yVal>
            <c:numRef>
              <c:f>Arrhenius!$G$38:$G$49</c:f>
              <c:numCache>
                <c:formatCode>General</c:formatCode>
                <c:ptCount val="12"/>
                <c:pt idx="0">
                  <c:v>3.5335689045936395E-3</c:v>
                </c:pt>
                <c:pt idx="1">
                  <c:v>3.5335689045936395E-3</c:v>
                </c:pt>
                <c:pt idx="2">
                  <c:v>3.5335689045936395E-3</c:v>
                </c:pt>
                <c:pt idx="3">
                  <c:v>3.5335689045936395E-3</c:v>
                </c:pt>
                <c:pt idx="4">
                  <c:v>3.4129692832764505E-3</c:v>
                </c:pt>
                <c:pt idx="5">
                  <c:v>3.4129692832764505E-3</c:v>
                </c:pt>
                <c:pt idx="6">
                  <c:v>3.4129692832764505E-3</c:v>
                </c:pt>
                <c:pt idx="7">
                  <c:v>3.4129692832764505E-3</c:v>
                </c:pt>
                <c:pt idx="8">
                  <c:v>3.3003300330033004E-3</c:v>
                </c:pt>
                <c:pt idx="9">
                  <c:v>3.3003300330033004E-3</c:v>
                </c:pt>
                <c:pt idx="10">
                  <c:v>3.3003300330033004E-3</c:v>
                </c:pt>
                <c:pt idx="11">
                  <c:v>3.3003300330033004E-3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8-441E-B8B2-4B1A0E38F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70592"/>
        <c:axId val="1529946496"/>
      </c:scatterChart>
      <c:valAx>
        <c:axId val="16165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946496"/>
        <c:crosses val="autoZero"/>
        <c:crossBetween val="midCat"/>
      </c:valAx>
      <c:valAx>
        <c:axId val="15299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57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Arrhenius!$F$50:$F$61</c:f>
              <c:numCache>
                <c:formatCode>General</c:formatCode>
                <c:ptCount val="12"/>
                <c:pt idx="0">
                  <c:v>-9.9034875525361272</c:v>
                </c:pt>
                <c:pt idx="1">
                  <c:v>-9.5670153159149152</c:v>
                </c:pt>
                <c:pt idx="2">
                  <c:v>-8.5171931914162382</c:v>
                </c:pt>
                <c:pt idx="3">
                  <c:v>-8.5171931914162382</c:v>
                </c:pt>
                <c:pt idx="4">
                  <c:v>-8.5171931914162382</c:v>
                </c:pt>
                <c:pt idx="5">
                  <c:v>-8.5171931914162382</c:v>
                </c:pt>
                <c:pt idx="6">
                  <c:v>-7.6009024595420822</c:v>
                </c:pt>
                <c:pt idx="7">
                  <c:v>-7.8240460108562919</c:v>
                </c:pt>
                <c:pt idx="8">
                  <c:v>-7.8240460108562919</c:v>
                </c:pt>
                <c:pt idx="9">
                  <c:v>-8.1117280833080727</c:v>
                </c:pt>
                <c:pt idx="10">
                  <c:v>-7.6009024595420822</c:v>
                </c:pt>
                <c:pt idx="11">
                  <c:v>-7.1308988302963465</c:v>
                </c:pt>
              </c:numCache>
            </c:numRef>
          </c:xVal>
          <c:yVal>
            <c:numRef>
              <c:f>Arrhenius!$G$50:$G$61</c:f>
              <c:numCache>
                <c:formatCode>General</c:formatCode>
                <c:ptCount val="12"/>
                <c:pt idx="0">
                  <c:v>3.5335689045936395E-3</c:v>
                </c:pt>
                <c:pt idx="1">
                  <c:v>3.5335689045936395E-3</c:v>
                </c:pt>
                <c:pt idx="2">
                  <c:v>3.5335689045936395E-3</c:v>
                </c:pt>
                <c:pt idx="3">
                  <c:v>3.5335689045936395E-3</c:v>
                </c:pt>
                <c:pt idx="4">
                  <c:v>3.4129692832764505E-3</c:v>
                </c:pt>
                <c:pt idx="5">
                  <c:v>3.4129692832764505E-3</c:v>
                </c:pt>
                <c:pt idx="6">
                  <c:v>3.4129692832764505E-3</c:v>
                </c:pt>
                <c:pt idx="7">
                  <c:v>3.4129692832764505E-3</c:v>
                </c:pt>
                <c:pt idx="8">
                  <c:v>3.3003300330033004E-3</c:v>
                </c:pt>
                <c:pt idx="9">
                  <c:v>3.3003300330033004E-3</c:v>
                </c:pt>
                <c:pt idx="10">
                  <c:v>3.3003300330033004E-3</c:v>
                </c:pt>
                <c:pt idx="11">
                  <c:v>3.3003300330033004E-3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C-4E0A-94F8-6AF80595B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051792"/>
        <c:axId val="1529961056"/>
      </c:scatterChart>
      <c:valAx>
        <c:axId val="174405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961056"/>
        <c:crosses val="autoZero"/>
        <c:crossBetween val="midCat"/>
      </c:valAx>
      <c:valAx>
        <c:axId val="15299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405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Arrhenius!$G$62:$G$65</c:f>
              <c:strCache>
                <c:ptCount val="4"/>
                <c:pt idx="0">
                  <c:v>0,003533569</c:v>
                </c:pt>
                <c:pt idx="1">
                  <c:v>0,003533569</c:v>
                </c:pt>
                <c:pt idx="2">
                  <c:v>0,003533569</c:v>
                </c:pt>
                <c:pt idx="3">
                  <c:v>0,003533569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Arrhenius!$F$66:$F$73</c:f>
              <c:numCache>
                <c:formatCode>General</c:formatCode>
                <c:ptCount val="8"/>
                <c:pt idx="0">
                  <c:v>-9.2103403719761818</c:v>
                </c:pt>
                <c:pt idx="1">
                  <c:v>-8.5171931914162382</c:v>
                </c:pt>
                <c:pt idx="2">
                  <c:v>-8.5171931914162382</c:v>
                </c:pt>
                <c:pt idx="3">
                  <c:v>-9.2103403719761818</c:v>
                </c:pt>
                <c:pt idx="4">
                  <c:v>-8.1117280833080727</c:v>
                </c:pt>
                <c:pt idx="5">
                  <c:v>-7.6009024595420822</c:v>
                </c:pt>
                <c:pt idx="6">
                  <c:v>-7.8240460108562919</c:v>
                </c:pt>
                <c:pt idx="7">
                  <c:v>-7.8240460108562919</c:v>
                </c:pt>
              </c:numCache>
            </c:numRef>
          </c:xVal>
          <c:yVal>
            <c:numRef>
              <c:f>Arrhenius!$G$66:$G$73</c:f>
              <c:numCache>
                <c:formatCode>General</c:formatCode>
                <c:ptCount val="8"/>
                <c:pt idx="0">
                  <c:v>3.4129692832764505E-3</c:v>
                </c:pt>
                <c:pt idx="1">
                  <c:v>3.4129692832764505E-3</c:v>
                </c:pt>
                <c:pt idx="2">
                  <c:v>3.4129692832764505E-3</c:v>
                </c:pt>
                <c:pt idx="3">
                  <c:v>3.4129692832764505E-3</c:v>
                </c:pt>
                <c:pt idx="4">
                  <c:v>3.3003300330033004E-3</c:v>
                </c:pt>
                <c:pt idx="5">
                  <c:v>3.3003300330033004E-3</c:v>
                </c:pt>
                <c:pt idx="6">
                  <c:v>3.3003300330033004E-3</c:v>
                </c:pt>
                <c:pt idx="7">
                  <c:v>3.3003300330033004E-3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F-4F77-82C7-25D5635E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163040"/>
        <c:axId val="1529968128"/>
      </c:scatterChart>
      <c:valAx>
        <c:axId val="17421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968128"/>
        <c:crosses val="autoZero"/>
        <c:crossBetween val="midCat"/>
      </c:valAx>
      <c:valAx>
        <c:axId val="15299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16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055572000868312E-2"/>
          <c:y val="0.17171296296296298"/>
          <c:w val="0.89689440135772502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1990014406094"/>
                  <c:y val="0.393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Analyses!#REF!</c:f>
            </c:numRef>
          </c:xVal>
          <c:yVal>
            <c:numRef>
              <c:f>Analyses!#REF!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6-4C4D-B89D-0C52413AF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310800"/>
        <c:axId val="1881058816"/>
      </c:scatterChart>
      <c:valAx>
        <c:axId val="18873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058816"/>
        <c:crosses val="autoZero"/>
        <c:crossBetween val="midCat"/>
      </c:valAx>
      <c:valAx>
        <c:axId val="18810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73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8644445760069467E-2"/>
          <c:y val="0.16245370370370371"/>
          <c:w val="0.9037992619343634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80089988751407"/>
                  <c:y val="0.411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Analyses!#REF!</c:f>
            </c:numRef>
          </c:xVal>
          <c:yVal>
            <c:numRef>
              <c:f>Analyses!#REF!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6-411F-B75F-2C879265B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465664"/>
        <c:axId val="1841781168"/>
      </c:scatterChart>
      <c:valAx>
        <c:axId val="184346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1781168"/>
        <c:crosses val="autoZero"/>
        <c:crossBetween val="midCat"/>
      </c:valAx>
      <c:valAx>
        <c:axId val="18417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346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997594050743651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088801399825019E-2"/>
                  <c:y val="-0.452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Analyses!#REF!</c:f>
            </c:numRef>
          </c:xVal>
          <c:yVal>
            <c:numRef>
              <c:f>Analyses!#REF!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7-40AA-839A-E38D58575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943392"/>
        <c:axId val="1529947744"/>
      </c:scatterChart>
      <c:valAx>
        <c:axId val="164694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947744"/>
        <c:crosses val="autoZero"/>
        <c:crossBetween val="midCat"/>
      </c:valAx>
      <c:valAx>
        <c:axId val="15299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94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Taux_Temperature!$D$2:$D$13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xVal>
          <c:yVal>
            <c:numRef>
              <c:f>Taux_Temperature!$E$2:$E$13</c:f>
              <c:numCache>
                <c:formatCode>General</c:formatCode>
                <c:ptCount val="12"/>
                <c:pt idx="0">
                  <c:v>4.0000000000000003E-5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5.9999999999999995E-4</c:v>
                </c:pt>
                <c:pt idx="7">
                  <c:v>5.0000000000000001E-4</c:v>
                </c:pt>
                <c:pt idx="8">
                  <c:v>8.0000000000000004E-4</c:v>
                </c:pt>
                <c:pt idx="9">
                  <c:v>6.9999999999999999E-4</c:v>
                </c:pt>
                <c:pt idx="10">
                  <c:v>1E-3</c:v>
                </c:pt>
                <c:pt idx="11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B-4E60-A767-FF8B5D887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81792"/>
        <c:axId val="1529941920"/>
      </c:scatterChart>
      <c:valAx>
        <c:axId val="16165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941920"/>
        <c:crosses val="autoZero"/>
        <c:crossBetween val="midCat"/>
      </c:valAx>
      <c:valAx>
        <c:axId val="15299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58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Taux_Temperature!$D$14:$D$25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xVal>
          <c:yVal>
            <c:numRef>
              <c:f>Taux_Temperature!$E$14:$E$25</c:f>
              <c:numCache>
                <c:formatCode>General</c:formatCode>
                <c:ptCount val="12"/>
                <c:pt idx="0">
                  <c:v>1E-4</c:v>
                </c:pt>
                <c:pt idx="1">
                  <c:v>3.0000000000000001E-5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2.9999999999999997E-4</c:v>
                </c:pt>
                <c:pt idx="5">
                  <c:v>6.0000000000000002E-5</c:v>
                </c:pt>
                <c:pt idx="6">
                  <c:v>1E-4</c:v>
                </c:pt>
                <c:pt idx="7">
                  <c:v>1E-4</c:v>
                </c:pt>
                <c:pt idx="8">
                  <c:v>5.0000000000000001E-4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F-4D9E-89E1-C30E904B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575248"/>
        <c:axId val="1529935680"/>
      </c:scatterChart>
      <c:valAx>
        <c:axId val="16475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935680"/>
        <c:crosses val="autoZero"/>
        <c:crossBetween val="midCat"/>
      </c:valAx>
      <c:valAx>
        <c:axId val="15299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757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Taux_Temperature!$D$26:$D$37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xVal>
          <c:yVal>
            <c:numRef>
              <c:f>Taux_Temperature!$E$26:$E$37</c:f>
              <c:numCache>
                <c:formatCode>General</c:formatCode>
                <c:ptCount val="12"/>
                <c:pt idx="0">
                  <c:v>7.9999999999999996E-6</c:v>
                </c:pt>
                <c:pt idx="5">
                  <c:v>6.9999999999999994E-5</c:v>
                </c:pt>
                <c:pt idx="6">
                  <c:v>1.0000000000000001E-5</c:v>
                </c:pt>
                <c:pt idx="7">
                  <c:v>3.0000000000000001E-5</c:v>
                </c:pt>
                <c:pt idx="8">
                  <c:v>1E-4</c:v>
                </c:pt>
                <c:pt idx="9">
                  <c:v>2.9999999999999997E-4</c:v>
                </c:pt>
                <c:pt idx="10">
                  <c:v>4.0000000000000003E-5</c:v>
                </c:pt>
                <c:pt idx="11">
                  <c:v>6.9999999999999994E-5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9-49DE-A7CC-12DDEB37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604848"/>
        <c:axId val="1881056736"/>
      </c:scatterChart>
      <c:valAx>
        <c:axId val="18856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056736"/>
        <c:crosses val="autoZero"/>
        <c:crossBetween val="midCat"/>
      </c:valAx>
      <c:valAx>
        <c:axId val="18810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60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Taux_Temperature!$D$38:$D$49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xVal>
          <c:yVal>
            <c:numRef>
              <c:f>Taux_Temperature!$E$38:$E$49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2.0000000000000001E-4</c:v>
                </c:pt>
                <c:pt idx="2">
                  <c:v>5.9999999999999995E-4</c:v>
                </c:pt>
                <c:pt idx="3">
                  <c:v>4.0000000000000002E-4</c:v>
                </c:pt>
                <c:pt idx="4">
                  <c:v>8.0000000000000004E-4</c:v>
                </c:pt>
                <c:pt idx="5">
                  <c:v>5.0000000000000001E-4</c:v>
                </c:pt>
                <c:pt idx="6">
                  <c:v>1.6000000000000001E-3</c:v>
                </c:pt>
                <c:pt idx="7">
                  <c:v>1.2999999999999999E-3</c:v>
                </c:pt>
                <c:pt idx="8">
                  <c:v>1E-3</c:v>
                </c:pt>
                <c:pt idx="9">
                  <c:v>8.9999999999999998E-4</c:v>
                </c:pt>
                <c:pt idx="10">
                  <c:v>3.3999999999999998E-3</c:v>
                </c:pt>
                <c:pt idx="11">
                  <c:v>2.2000000000000001E-3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5-4E14-BDE3-D5E04FF3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134304"/>
        <c:axId val="1423167984"/>
      </c:scatterChart>
      <c:valAx>
        <c:axId val="12311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3167984"/>
        <c:crosses val="autoZero"/>
        <c:crossBetween val="midCat"/>
      </c:valAx>
      <c:valAx>
        <c:axId val="14231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11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Taux_Temperature!$D$50:$D$61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xVal>
          <c:yVal>
            <c:numRef>
              <c:f>Taux_Temperature!$E$50:$E$61</c:f>
              <c:numCache>
                <c:formatCode>General</c:formatCode>
                <c:ptCount val="12"/>
                <c:pt idx="0">
                  <c:v>5.0000000000000002E-5</c:v>
                </c:pt>
                <c:pt idx="1">
                  <c:v>6.9999999999999994E-5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5.0000000000000001E-4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2.9999999999999997E-4</c:v>
                </c:pt>
                <c:pt idx="10">
                  <c:v>5.0000000000000001E-4</c:v>
                </c:pt>
                <c:pt idx="11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5-452E-957C-6C6102B81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59792"/>
        <c:axId val="1529936096"/>
      </c:scatterChart>
      <c:valAx>
        <c:axId val="161655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936096"/>
        <c:crosses val="autoZero"/>
        <c:crossBetween val="midCat"/>
      </c:valAx>
      <c:valAx>
        <c:axId val="15299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55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615</xdr:row>
      <xdr:rowOff>98425</xdr:rowOff>
    </xdr:from>
    <xdr:to>
      <xdr:col>30</xdr:col>
      <xdr:colOff>431800</xdr:colOff>
      <xdr:row>630</xdr:row>
      <xdr:rowOff>79375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67CDAE-7941-4549-B2C0-6608BCCDE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22225</xdr:colOff>
      <xdr:row>643</xdr:row>
      <xdr:rowOff>117475</xdr:rowOff>
    </xdr:from>
    <xdr:to>
      <xdr:col>30</xdr:col>
      <xdr:colOff>1241425</xdr:colOff>
      <xdr:row>658</xdr:row>
      <xdr:rowOff>98425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A11018-FAE3-41D4-BDC8-F8E0A359D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198</xdr:row>
      <xdr:rowOff>38100</xdr:rowOff>
    </xdr:from>
    <xdr:to>
      <xdr:col>30</xdr:col>
      <xdr:colOff>219075</xdr:colOff>
      <xdr:row>211</xdr:row>
      <xdr:rowOff>12700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A7E1E03-F3BF-443C-85A0-84F28594E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1558925</xdr:colOff>
      <xdr:row>14</xdr:row>
      <xdr:rowOff>161925</xdr:rowOff>
    </xdr:from>
    <xdr:to>
      <xdr:col>21</xdr:col>
      <xdr:colOff>762000</xdr:colOff>
      <xdr:row>28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1B5399-D884-45A4-93A0-42520A1AE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1</xdr:row>
      <xdr:rowOff>19050</xdr:rowOff>
    </xdr:from>
    <xdr:to>
      <xdr:col>14</xdr:col>
      <xdr:colOff>565150</xdr:colOff>
      <xdr:row>15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D619D5-0023-45AE-930F-6C51B46A0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307975</xdr:colOff>
      <xdr:row>13</xdr:row>
      <xdr:rowOff>104775</xdr:rowOff>
    </xdr:from>
    <xdr:to>
      <xdr:col>20</xdr:col>
      <xdr:colOff>3175</xdr:colOff>
      <xdr:row>28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B53BE3-5051-4C44-BC2D-988347E88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27</xdr:row>
      <xdr:rowOff>22225</xdr:rowOff>
    </xdr:from>
    <xdr:to>
      <xdr:col>13</xdr:col>
      <xdr:colOff>409575</xdr:colOff>
      <xdr:row>42</xdr:row>
      <xdr:rowOff>3175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32BC05-061F-4B49-9A92-A78B10F49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536575</xdr:colOff>
      <xdr:row>36</xdr:row>
      <xdr:rowOff>34925</xdr:rowOff>
    </xdr:from>
    <xdr:to>
      <xdr:col>13</xdr:col>
      <xdr:colOff>231775</xdr:colOff>
      <xdr:row>51</xdr:row>
      <xdr:rowOff>15875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797DE39-0F30-4638-AACB-68860DBDF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536575</xdr:colOff>
      <xdr:row>45</xdr:row>
      <xdr:rowOff>34925</xdr:rowOff>
    </xdr:from>
    <xdr:to>
      <xdr:col>13</xdr:col>
      <xdr:colOff>231775</xdr:colOff>
      <xdr:row>60</xdr:row>
      <xdr:rowOff>15875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99D19E-AF6E-4C37-B69A-00FB3C309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523875</xdr:colOff>
      <xdr:row>60</xdr:row>
      <xdr:rowOff>73025</xdr:rowOff>
    </xdr:from>
    <xdr:to>
      <xdr:col>13</xdr:col>
      <xdr:colOff>219075</xdr:colOff>
      <xdr:row>75</xdr:row>
      <xdr:rowOff>53975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51648B9-D60C-4A0F-98F9-80BD8EF94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269875</xdr:colOff>
      <xdr:row>1</xdr:row>
      <xdr:rowOff>25400</xdr:rowOff>
    </xdr:from>
    <xdr:to>
      <xdr:col>20</xdr:col>
      <xdr:colOff>574675</xdr:colOff>
      <xdr:row>16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C992D3-1EA4-4DDF-8A37-F87FE3364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53975</xdr:colOff>
      <xdr:row>10</xdr:row>
      <xdr:rowOff>149225</xdr:rowOff>
    </xdr:from>
    <xdr:to>
      <xdr:col>18</xdr:col>
      <xdr:colOff>358775</xdr:colOff>
      <xdr:row>25</xdr:row>
      <xdr:rowOff>130175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23E5D9-9DA5-406E-86DC-0A9F7615D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25</xdr:row>
      <xdr:rowOff>180975</xdr:rowOff>
    </xdr:from>
    <xdr:to>
      <xdr:col>17</xdr:col>
      <xdr:colOff>352425</xdr:colOff>
      <xdr:row>40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3C3F31-3830-40B3-A742-A0629E867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38</xdr:row>
      <xdr:rowOff>22225</xdr:rowOff>
    </xdr:from>
    <xdr:to>
      <xdr:col>18</xdr:col>
      <xdr:colOff>323850</xdr:colOff>
      <xdr:row>53</xdr:row>
      <xdr:rowOff>3175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F817D5-0C5A-45B9-8A7D-5DA7DF135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428625</xdr:colOff>
      <xdr:row>43</xdr:row>
      <xdr:rowOff>111125</xdr:rowOff>
    </xdr:from>
    <xdr:to>
      <xdr:col>23</xdr:col>
      <xdr:colOff>123825</xdr:colOff>
      <xdr:row>58</xdr:row>
      <xdr:rowOff>92075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289C2B-4088-402A-88F3-61C9D4F95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257175</xdr:colOff>
      <xdr:row>53</xdr:row>
      <xdr:rowOff>142875</xdr:rowOff>
    </xdr:from>
    <xdr:to>
      <xdr:col>17</xdr:col>
      <xdr:colOff>561975</xdr:colOff>
      <xdr:row>68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21C6892-E912-46CD-929B-3823EABEC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9"/>
  <sheetViews>
    <sheetView tabSelected="1" topLeftCell="Q1" workbookViewId="0">
      <pane ySplit="1" topLeftCell="A2" activePane="bottomLeft" state="frozen"/>
      <selection pane="bottomLeft" activeCell="U3" sqref="U3"/>
    </sheetView>
  </sheetViews>
  <sheetFormatPr baseColWidth="10" defaultColWidth="10.85546875" defaultRowHeight="15" x14ac:dyDescent="0.25"/>
  <cols>
    <col min="6" max="6" width="18" customWidth="1"/>
    <col min="8" max="8" width="16.42578125" customWidth="1"/>
    <col min="9" max="9" width="14.42578125" style="1" customWidth="1"/>
    <col min="11" max="11" width="16.42578125" customWidth="1"/>
    <col min="12" max="12" width="17" customWidth="1"/>
    <col min="13" max="13" width="21.5703125" customWidth="1"/>
    <col min="14" max="14" width="18.42578125" customWidth="1"/>
    <col min="15" max="15" width="16.42578125" customWidth="1"/>
    <col min="16" max="16" width="17.42578125" customWidth="1"/>
    <col min="17" max="17" width="16.5703125" customWidth="1"/>
    <col min="19" max="19" width="25.42578125" customWidth="1"/>
    <col min="20" max="20" width="22.140625" customWidth="1"/>
    <col min="21" max="21" width="18.85546875" customWidth="1"/>
    <col min="22" max="22" width="12.7109375" bestFit="1" customWidth="1"/>
    <col min="25" max="25" width="11.5703125" customWidth="1"/>
    <col min="31" max="31" width="24.42578125" customWidth="1"/>
    <col min="32" max="32" width="25" customWidth="1"/>
    <col min="35" max="35" width="24.42578125" customWidth="1"/>
    <col min="36" max="36" width="24.85546875" customWidth="1"/>
    <col min="39" max="39" width="23.140625" customWidth="1"/>
    <col min="40" max="40" width="23" customWidth="1"/>
    <col min="43" max="43" width="15.42578125" customWidth="1"/>
    <col min="44" max="44" width="22.85546875" customWidth="1"/>
  </cols>
  <sheetData>
    <row r="1" spans="1:27" x14ac:dyDescent="0.25">
      <c r="A1" t="s">
        <v>300</v>
      </c>
      <c r="B1" t="s">
        <v>291</v>
      </c>
      <c r="C1" t="s">
        <v>32</v>
      </c>
      <c r="D1" t="s">
        <v>77</v>
      </c>
      <c r="E1" t="s">
        <v>298</v>
      </c>
      <c r="F1" t="s">
        <v>33</v>
      </c>
      <c r="G1" t="s">
        <v>29</v>
      </c>
      <c r="H1" t="s">
        <v>30</v>
      </c>
      <c r="I1" s="2" t="s">
        <v>282</v>
      </c>
      <c r="J1" t="s">
        <v>35</v>
      </c>
      <c r="K1" t="s">
        <v>31</v>
      </c>
      <c r="L1" t="s">
        <v>57</v>
      </c>
      <c r="M1" t="s">
        <v>56</v>
      </c>
      <c r="N1" t="s">
        <v>59</v>
      </c>
      <c r="O1" t="s">
        <v>58</v>
      </c>
      <c r="P1" t="s">
        <v>55</v>
      </c>
      <c r="Q1" t="s">
        <v>37</v>
      </c>
      <c r="R1" t="s">
        <v>38</v>
      </c>
      <c r="S1" t="s">
        <v>60</v>
      </c>
      <c r="T1" t="s">
        <v>299</v>
      </c>
      <c r="U1" t="s">
        <v>283</v>
      </c>
      <c r="V1" s="26" t="s">
        <v>293</v>
      </c>
      <c r="W1" t="s">
        <v>292</v>
      </c>
      <c r="X1" t="s">
        <v>297</v>
      </c>
      <c r="Y1" t="s">
        <v>294</v>
      </c>
      <c r="Z1" t="s">
        <v>295</v>
      </c>
      <c r="AA1" t="s">
        <v>296</v>
      </c>
    </row>
    <row r="2" spans="1:27" x14ac:dyDescent="0.25">
      <c r="A2">
        <v>7</v>
      </c>
      <c r="B2">
        <v>6</v>
      </c>
      <c r="C2" t="s">
        <v>3</v>
      </c>
      <c r="D2">
        <v>1</v>
      </c>
      <c r="E2">
        <v>10</v>
      </c>
      <c r="F2">
        <v>10</v>
      </c>
      <c r="G2">
        <v>244.81</v>
      </c>
      <c r="H2">
        <v>110.32</v>
      </c>
      <c r="I2" s="57">
        <f t="shared" ref="I2:I10" si="0">1.8428*10000</f>
        <v>18428</v>
      </c>
      <c r="J2">
        <v>42.1</v>
      </c>
      <c r="K2">
        <v>397.23</v>
      </c>
      <c r="L2">
        <v>10.3</v>
      </c>
      <c r="M2">
        <v>0.89</v>
      </c>
      <c r="N2">
        <v>23.296952277227724</v>
      </c>
      <c r="O2">
        <v>126.04494382022473</v>
      </c>
      <c r="P2">
        <v>98.957039999999992</v>
      </c>
      <c r="Q2">
        <v>546.3120545498823</v>
      </c>
      <c r="R2">
        <v>2158.8189503655794</v>
      </c>
      <c r="S2">
        <v>22.86</v>
      </c>
      <c r="T2">
        <v>4.6279240530247678E-2</v>
      </c>
      <c r="U2">
        <f>T2*24*A2</f>
        <v>7.77491240908161</v>
      </c>
      <c r="V2" s="26">
        <f>LN(I2/(I2-U2))/A2</f>
        <v>6.0285226035634264E-5</v>
      </c>
      <c r="W2" s="56">
        <f>F2+273</f>
        <v>283</v>
      </c>
      <c r="X2">
        <f t="shared" ref="X2:X65" si="1">1/W2</f>
        <v>3.5335689045936395E-3</v>
      </c>
      <c r="Y2">
        <f>LN(V2)</f>
        <v>-9.7164234919513497</v>
      </c>
    </row>
    <row r="3" spans="1:27" x14ac:dyDescent="0.25">
      <c r="A3">
        <v>14</v>
      </c>
      <c r="B3">
        <v>6</v>
      </c>
      <c r="C3" t="s">
        <v>3</v>
      </c>
      <c r="D3">
        <v>1</v>
      </c>
      <c r="E3">
        <v>10</v>
      </c>
      <c r="F3">
        <v>10</v>
      </c>
      <c r="G3">
        <v>244.81</v>
      </c>
      <c r="H3">
        <v>110.32</v>
      </c>
      <c r="I3" s="57">
        <f t="shared" si="0"/>
        <v>18428</v>
      </c>
      <c r="J3">
        <v>42.1</v>
      </c>
      <c r="K3">
        <v>397.23</v>
      </c>
      <c r="L3">
        <v>10.3</v>
      </c>
      <c r="M3">
        <v>0.89</v>
      </c>
      <c r="N3">
        <v>23.296952277227724</v>
      </c>
      <c r="O3">
        <v>126.04494382022473</v>
      </c>
      <c r="P3">
        <v>98.957039999999992</v>
      </c>
      <c r="Q3">
        <v>494.42961672473871</v>
      </c>
      <c r="R3">
        <v>1871.178428888185</v>
      </c>
      <c r="S3">
        <v>25.2</v>
      </c>
      <c r="T3">
        <v>3.5843881962984554E-2</v>
      </c>
      <c r="U3" s="56">
        <f t="shared" ref="U3:U10" si="2">T3*24*(A3-A2)</f>
        <v>6.0217721697814053</v>
      </c>
      <c r="V3" s="26">
        <f t="shared" ref="V3:V60" si="3">LN(I3/(I3-U3))/A3</f>
        <v>2.3344740380855713E-5</v>
      </c>
      <c r="W3" s="56">
        <f t="shared" ref="W3:W60" si="4">F3+273</f>
        <v>283</v>
      </c>
      <c r="X3" s="56">
        <f t="shared" si="1"/>
        <v>3.5335689045936395E-3</v>
      </c>
      <c r="Y3" s="56">
        <f t="shared" ref="Y3:Y60" si="5">LN(V3)</f>
        <v>-10.665138850577481</v>
      </c>
    </row>
    <row r="4" spans="1:27" x14ac:dyDescent="0.25">
      <c r="A4">
        <v>21</v>
      </c>
      <c r="B4">
        <v>6</v>
      </c>
      <c r="C4" t="s">
        <v>3</v>
      </c>
      <c r="D4">
        <v>1</v>
      </c>
      <c r="E4">
        <v>10</v>
      </c>
      <c r="F4">
        <v>10</v>
      </c>
      <c r="G4">
        <v>244.81</v>
      </c>
      <c r="H4">
        <v>110.32</v>
      </c>
      <c r="I4" s="57">
        <f t="shared" si="0"/>
        <v>18428</v>
      </c>
      <c r="J4">
        <v>42.1</v>
      </c>
      <c r="K4">
        <v>397.23</v>
      </c>
      <c r="L4">
        <v>10.3</v>
      </c>
      <c r="M4">
        <v>0.89</v>
      </c>
      <c r="N4">
        <v>23.296952277227724</v>
      </c>
      <c r="O4">
        <v>126.04494382022473</v>
      </c>
      <c r="P4">
        <v>98.957039999999992</v>
      </c>
      <c r="Q4">
        <v>500.97113428280772</v>
      </c>
      <c r="R4">
        <v>1923.2930220264318</v>
      </c>
      <c r="S4">
        <v>25.26</v>
      </c>
      <c r="T4">
        <v>3.6942426329956847E-2</v>
      </c>
      <c r="U4" s="56">
        <f t="shared" si="2"/>
        <v>6.2063276234327507</v>
      </c>
      <c r="V4" s="26">
        <f t="shared" si="3"/>
        <v>1.6040220798064713E-5</v>
      </c>
      <c r="W4" s="56">
        <f t="shared" si="4"/>
        <v>283</v>
      </c>
      <c r="X4" s="56">
        <f t="shared" si="1"/>
        <v>3.5335689045936395E-3</v>
      </c>
      <c r="Y4" s="56">
        <f t="shared" si="5"/>
        <v>-11.040411190155268</v>
      </c>
    </row>
    <row r="5" spans="1:27" x14ac:dyDescent="0.25">
      <c r="A5">
        <v>35</v>
      </c>
      <c r="B5">
        <v>6</v>
      </c>
      <c r="C5" t="s">
        <v>3</v>
      </c>
      <c r="D5">
        <v>1</v>
      </c>
      <c r="E5">
        <v>10</v>
      </c>
      <c r="F5">
        <v>10</v>
      </c>
      <c r="G5">
        <v>244.81</v>
      </c>
      <c r="H5">
        <v>110.32</v>
      </c>
      <c r="I5" s="57">
        <f t="shared" si="0"/>
        <v>18428</v>
      </c>
      <c r="J5">
        <v>42.1</v>
      </c>
      <c r="K5">
        <v>397.23</v>
      </c>
      <c r="L5">
        <v>10.3</v>
      </c>
      <c r="M5">
        <v>0.89</v>
      </c>
      <c r="N5">
        <v>23.296952277227724</v>
      </c>
      <c r="O5">
        <v>126.04494382022473</v>
      </c>
      <c r="P5">
        <v>98.957039999999992</v>
      </c>
      <c r="Q5">
        <v>532.79735115630638</v>
      </c>
      <c r="R5">
        <v>1522.628473019518</v>
      </c>
      <c r="S5">
        <v>24.14</v>
      </c>
      <c r="T5">
        <v>4.9320349152535713E-2</v>
      </c>
      <c r="U5" s="56">
        <f t="shared" si="2"/>
        <v>16.571637315251998</v>
      </c>
      <c r="V5" s="26">
        <f t="shared" si="3"/>
        <v>2.5704817085597207E-5</v>
      </c>
      <c r="W5" s="56">
        <f t="shared" si="4"/>
        <v>283</v>
      </c>
      <c r="X5" s="56">
        <f t="shared" si="1"/>
        <v>3.5335689045936395E-3</v>
      </c>
      <c r="Y5" s="56">
        <f t="shared" si="5"/>
        <v>-10.568832148389644</v>
      </c>
    </row>
    <row r="6" spans="1:27" x14ac:dyDescent="0.25">
      <c r="A6">
        <v>49</v>
      </c>
      <c r="B6">
        <v>6</v>
      </c>
      <c r="C6" t="s">
        <v>3</v>
      </c>
      <c r="D6">
        <v>1</v>
      </c>
      <c r="E6">
        <v>10</v>
      </c>
      <c r="F6">
        <v>10</v>
      </c>
      <c r="G6">
        <v>244.81</v>
      </c>
      <c r="H6">
        <v>110.32</v>
      </c>
      <c r="I6" s="59">
        <f t="shared" si="0"/>
        <v>18428</v>
      </c>
      <c r="J6">
        <v>42.1</v>
      </c>
      <c r="K6">
        <v>397.23</v>
      </c>
      <c r="L6">
        <v>10.3</v>
      </c>
      <c r="M6">
        <v>0.89</v>
      </c>
      <c r="N6">
        <v>23.296952277227724</v>
      </c>
      <c r="O6">
        <v>126.04494382022473</v>
      </c>
      <c r="P6">
        <v>98.957039999999992</v>
      </c>
      <c r="Q6">
        <v>547.53978678038379</v>
      </c>
      <c r="R6">
        <v>1668.8844776119404</v>
      </c>
      <c r="S6">
        <v>24.43</v>
      </c>
      <c r="T6">
        <v>3.0114560754018829E-2</v>
      </c>
      <c r="U6" s="56">
        <f t="shared" si="2"/>
        <v>10.118492413350326</v>
      </c>
      <c r="V6" s="26">
        <f t="shared" si="3"/>
        <v>1.120884299206737E-5</v>
      </c>
      <c r="W6" s="56">
        <f t="shared" si="4"/>
        <v>283</v>
      </c>
      <c r="X6" s="56">
        <f t="shared" si="1"/>
        <v>3.5335689045936395E-3</v>
      </c>
      <c r="Y6" s="56">
        <f t="shared" si="5"/>
        <v>-11.398807538332958</v>
      </c>
    </row>
    <row r="7" spans="1:27" x14ac:dyDescent="0.25">
      <c r="A7">
        <v>63</v>
      </c>
      <c r="B7">
        <v>6</v>
      </c>
      <c r="C7" t="s">
        <v>3</v>
      </c>
      <c r="D7">
        <v>1</v>
      </c>
      <c r="E7">
        <v>10</v>
      </c>
      <c r="F7">
        <v>10</v>
      </c>
      <c r="G7">
        <v>244.81</v>
      </c>
      <c r="H7">
        <v>110.32</v>
      </c>
      <c r="I7" s="57">
        <f t="shared" si="0"/>
        <v>18428</v>
      </c>
      <c r="J7">
        <v>42.1</v>
      </c>
      <c r="K7">
        <v>397.23</v>
      </c>
      <c r="L7">
        <v>10.3</v>
      </c>
      <c r="M7">
        <v>0.89</v>
      </c>
      <c r="N7">
        <v>23.296952277227724</v>
      </c>
      <c r="O7">
        <v>126.04494382022473</v>
      </c>
      <c r="P7">
        <v>98.957039999999992</v>
      </c>
      <c r="Q7">
        <v>538.19632268247949</v>
      </c>
      <c r="R7">
        <v>1632.8889552493495</v>
      </c>
      <c r="S7">
        <v>24.21</v>
      </c>
      <c r="T7">
        <v>2.9665950969320298E-2</v>
      </c>
      <c r="U7" s="56">
        <f t="shared" si="2"/>
        <v>9.9677595256916192</v>
      </c>
      <c r="V7" s="26">
        <f t="shared" si="3"/>
        <v>8.5880839487274859E-6</v>
      </c>
      <c r="W7" s="56">
        <f t="shared" si="4"/>
        <v>283</v>
      </c>
      <c r="X7" s="56">
        <f t="shared" si="1"/>
        <v>3.5335689045936395E-3</v>
      </c>
      <c r="Y7" s="56">
        <f t="shared" si="5"/>
        <v>-11.665134902875874</v>
      </c>
    </row>
    <row r="8" spans="1:27" x14ac:dyDescent="0.25">
      <c r="A8">
        <v>77</v>
      </c>
      <c r="B8">
        <v>6</v>
      </c>
      <c r="C8" t="s">
        <v>3</v>
      </c>
      <c r="D8">
        <v>1</v>
      </c>
      <c r="E8">
        <v>10</v>
      </c>
      <c r="F8">
        <v>10</v>
      </c>
      <c r="G8">
        <v>244.81</v>
      </c>
      <c r="H8">
        <v>110.32</v>
      </c>
      <c r="I8" s="57">
        <f t="shared" si="0"/>
        <v>18428</v>
      </c>
      <c r="J8">
        <v>42.1</v>
      </c>
      <c r="K8">
        <v>397.23</v>
      </c>
      <c r="L8">
        <v>10.3</v>
      </c>
      <c r="M8">
        <v>0.89</v>
      </c>
      <c r="N8">
        <v>23.296952277227724</v>
      </c>
      <c r="O8">
        <v>126.04494382022473</v>
      </c>
      <c r="P8">
        <v>98.957039999999992</v>
      </c>
      <c r="Q8">
        <v>575.91332201951627</v>
      </c>
      <c r="R8">
        <v>1124.1148069579974</v>
      </c>
      <c r="S8">
        <v>22.82</v>
      </c>
      <c r="T8">
        <v>1.5761060508007529E-2</v>
      </c>
      <c r="U8" s="56">
        <f t="shared" si="2"/>
        <v>5.2957163306905297</v>
      </c>
      <c r="V8" s="26">
        <f t="shared" si="3"/>
        <v>3.7326579544437699E-6</v>
      </c>
      <c r="W8" s="56">
        <f t="shared" si="4"/>
        <v>283</v>
      </c>
      <c r="X8" s="56">
        <f t="shared" si="1"/>
        <v>3.5335689045936395E-3</v>
      </c>
      <c r="Y8" s="56">
        <f t="shared" si="5"/>
        <v>-12.498389989756333</v>
      </c>
    </row>
    <row r="9" spans="1:27" x14ac:dyDescent="0.25">
      <c r="A9">
        <v>91</v>
      </c>
      <c r="B9">
        <v>6</v>
      </c>
      <c r="C9" t="s">
        <v>3</v>
      </c>
      <c r="D9">
        <v>1</v>
      </c>
      <c r="E9">
        <v>10</v>
      </c>
      <c r="F9">
        <v>10</v>
      </c>
      <c r="G9">
        <v>244.81</v>
      </c>
      <c r="H9">
        <v>110.32</v>
      </c>
      <c r="I9" s="57">
        <f t="shared" si="0"/>
        <v>18428</v>
      </c>
      <c r="J9">
        <v>42.1</v>
      </c>
      <c r="K9">
        <v>397.23</v>
      </c>
      <c r="L9">
        <v>10.3</v>
      </c>
      <c r="M9">
        <v>0.89</v>
      </c>
      <c r="N9">
        <v>23.296952277227724</v>
      </c>
      <c r="O9">
        <v>126.04494382022473</v>
      </c>
      <c r="P9">
        <v>98.957039999999992</v>
      </c>
      <c r="Q9">
        <v>591.10974055530278</v>
      </c>
      <c r="R9">
        <v>1727.4682749203459</v>
      </c>
      <c r="S9">
        <v>24.73</v>
      </c>
      <c r="T9">
        <v>3.0147557379580841E-2</v>
      </c>
      <c r="U9" s="56">
        <f t="shared" si="2"/>
        <v>10.129579279539161</v>
      </c>
      <c r="V9" s="26">
        <f t="shared" si="3"/>
        <v>6.0421458117431354E-6</v>
      </c>
      <c r="W9" s="56">
        <f t="shared" si="4"/>
        <v>283</v>
      </c>
      <c r="X9" s="56">
        <f t="shared" si="1"/>
        <v>3.5335689045936395E-3</v>
      </c>
      <c r="Y9" s="56">
        <f t="shared" si="5"/>
        <v>-12.016751342264984</v>
      </c>
    </row>
    <row r="10" spans="1:27" s="61" customFormat="1" x14ac:dyDescent="0.25">
      <c r="A10" s="61">
        <v>105</v>
      </c>
      <c r="B10" s="61">
        <v>6</v>
      </c>
      <c r="C10" s="61" t="s">
        <v>3</v>
      </c>
      <c r="D10" s="61">
        <v>1</v>
      </c>
      <c r="E10" s="61">
        <v>10</v>
      </c>
      <c r="F10" s="61">
        <v>10</v>
      </c>
      <c r="G10" s="61">
        <v>244.81</v>
      </c>
      <c r="H10" s="61">
        <v>110.32</v>
      </c>
      <c r="I10" s="62">
        <f t="shared" si="0"/>
        <v>18428</v>
      </c>
      <c r="J10" s="61">
        <v>42.1</v>
      </c>
      <c r="K10" s="61">
        <v>397.23</v>
      </c>
      <c r="L10" s="61">
        <v>10.3</v>
      </c>
      <c r="M10" s="61">
        <v>0.89</v>
      </c>
      <c r="N10" s="61">
        <v>23.296952277227724</v>
      </c>
      <c r="O10" s="61">
        <v>126.04494382022473</v>
      </c>
      <c r="P10" s="61">
        <v>98.957039999999992</v>
      </c>
      <c r="Q10" s="61">
        <v>449.18740292651023</v>
      </c>
      <c r="R10" s="61">
        <v>1474.0926034022682</v>
      </c>
      <c r="S10" s="61">
        <v>26.13</v>
      </c>
      <c r="T10" s="61">
        <v>2.5733873151199488E-2</v>
      </c>
      <c r="U10" s="56">
        <f t="shared" si="2"/>
        <v>8.6465813788030275</v>
      </c>
      <c r="V10" s="26">
        <f t="shared" si="3"/>
        <v>4.4697047660259017E-6</v>
      </c>
      <c r="W10" s="56">
        <f t="shared" si="4"/>
        <v>283</v>
      </c>
      <c r="X10" s="56">
        <f t="shared" si="1"/>
        <v>3.5335689045936395E-3</v>
      </c>
      <c r="Y10" s="56">
        <f t="shared" si="5"/>
        <v>-12.318188199388979</v>
      </c>
    </row>
    <row r="11" spans="1:27" x14ac:dyDescent="0.25">
      <c r="A11">
        <v>7</v>
      </c>
      <c r="B11">
        <v>18</v>
      </c>
      <c r="C11" t="s">
        <v>3</v>
      </c>
      <c r="D11">
        <v>2</v>
      </c>
      <c r="E11">
        <v>10</v>
      </c>
      <c r="F11">
        <v>10</v>
      </c>
      <c r="G11">
        <v>246.04</v>
      </c>
      <c r="H11">
        <v>124.93</v>
      </c>
      <c r="I11" s="60">
        <f t="shared" ref="I11:I19" si="6">2.4425*10000</f>
        <v>24425</v>
      </c>
      <c r="J11">
        <v>27.5</v>
      </c>
      <c r="K11">
        <v>398.47</v>
      </c>
      <c r="L11">
        <v>24.9</v>
      </c>
      <c r="M11">
        <v>0.89</v>
      </c>
      <c r="N11">
        <v>23.296952277227724</v>
      </c>
      <c r="O11">
        <v>109.62921348314606</v>
      </c>
      <c r="P11">
        <v>93.822430000000011</v>
      </c>
      <c r="Q11">
        <v>543.39397678382988</v>
      </c>
      <c r="R11">
        <v>2603.322272215973</v>
      </c>
      <c r="S11">
        <v>22.86</v>
      </c>
      <c r="T11">
        <v>5.4234748987481561E-2</v>
      </c>
      <c r="U11" s="56">
        <f t="shared" ref="U11:U19" si="7">T11*24*A11</f>
        <v>9.1114378298969019</v>
      </c>
      <c r="V11" s="26">
        <f t="shared" si="3"/>
        <v>5.3300995502668013E-5</v>
      </c>
      <c r="W11" s="56">
        <f t="shared" si="4"/>
        <v>283</v>
      </c>
      <c r="X11" s="56">
        <f t="shared" si="1"/>
        <v>3.5335689045936395E-3</v>
      </c>
      <c r="Y11" s="56">
        <f t="shared" si="5"/>
        <v>-9.8395555496185274</v>
      </c>
    </row>
    <row r="12" spans="1:27" x14ac:dyDescent="0.25">
      <c r="A12">
        <v>14</v>
      </c>
      <c r="B12">
        <v>18</v>
      </c>
      <c r="C12" t="s">
        <v>3</v>
      </c>
      <c r="D12">
        <v>2</v>
      </c>
      <c r="E12">
        <v>10</v>
      </c>
      <c r="F12">
        <v>10</v>
      </c>
      <c r="G12">
        <v>246.04</v>
      </c>
      <c r="H12">
        <v>124.93</v>
      </c>
      <c r="I12" s="59">
        <f t="shared" si="6"/>
        <v>24425</v>
      </c>
      <c r="J12">
        <v>27.5</v>
      </c>
      <c r="K12">
        <v>398.47</v>
      </c>
      <c r="L12">
        <v>24.9</v>
      </c>
      <c r="M12">
        <v>0.89</v>
      </c>
      <c r="N12">
        <v>23.296952277227724</v>
      </c>
      <c r="O12">
        <v>109.62921348314606</v>
      </c>
      <c r="P12">
        <v>93.822430000000011</v>
      </c>
      <c r="Q12">
        <v>538.51352549889134</v>
      </c>
      <c r="R12">
        <v>1612.6555907507127</v>
      </c>
      <c r="S12">
        <v>25.2</v>
      </c>
      <c r="T12">
        <v>2.5654463755940746E-2</v>
      </c>
      <c r="U12" s="56">
        <f t="shared" si="7"/>
        <v>8.6198998219960909</v>
      </c>
      <c r="V12" s="26">
        <f t="shared" si="3"/>
        <v>2.5212520009563183E-5</v>
      </c>
      <c r="W12" s="56">
        <f t="shared" si="4"/>
        <v>283</v>
      </c>
      <c r="X12" s="56">
        <f t="shared" si="1"/>
        <v>3.5335689045936395E-3</v>
      </c>
      <c r="Y12" s="56">
        <f t="shared" si="5"/>
        <v>-10.588169861047643</v>
      </c>
    </row>
    <row r="13" spans="1:27" x14ac:dyDescent="0.25">
      <c r="A13">
        <v>21</v>
      </c>
      <c r="B13">
        <v>18</v>
      </c>
      <c r="C13" t="s">
        <v>3</v>
      </c>
      <c r="D13">
        <v>2</v>
      </c>
      <c r="E13">
        <v>10</v>
      </c>
      <c r="F13">
        <v>10</v>
      </c>
      <c r="G13">
        <v>246.04</v>
      </c>
      <c r="H13">
        <v>124.93</v>
      </c>
      <c r="I13" s="59">
        <f t="shared" si="6"/>
        <v>24425</v>
      </c>
      <c r="J13">
        <v>27.5</v>
      </c>
      <c r="K13">
        <v>398.47</v>
      </c>
      <c r="L13">
        <v>24.9</v>
      </c>
      <c r="M13">
        <v>0.89</v>
      </c>
      <c r="N13">
        <v>23.296952277227724</v>
      </c>
      <c r="O13">
        <v>109.62921348314606</v>
      </c>
      <c r="P13">
        <v>93.822430000000011</v>
      </c>
      <c r="Q13">
        <v>518.78893692777206</v>
      </c>
      <c r="R13">
        <v>2216.8169251101322</v>
      </c>
      <c r="S13">
        <v>25.26</v>
      </c>
      <c r="T13">
        <v>4.0458824030051008E-2</v>
      </c>
      <c r="U13" s="56">
        <f t="shared" si="7"/>
        <v>20.391247311145708</v>
      </c>
      <c r="V13" s="26">
        <f t="shared" si="3"/>
        <v>3.9771436141709495E-5</v>
      </c>
      <c r="W13" s="56">
        <f t="shared" si="4"/>
        <v>283</v>
      </c>
      <c r="X13" s="56">
        <f t="shared" si="1"/>
        <v>3.5335689045936395E-3</v>
      </c>
      <c r="Y13" s="56">
        <f t="shared" si="5"/>
        <v>-10.132361588214634</v>
      </c>
    </row>
    <row r="14" spans="1:27" x14ac:dyDescent="0.25">
      <c r="A14">
        <v>35</v>
      </c>
      <c r="B14">
        <v>18</v>
      </c>
      <c r="C14" t="s">
        <v>3</v>
      </c>
      <c r="D14">
        <v>2</v>
      </c>
      <c r="E14">
        <v>10</v>
      </c>
      <c r="F14">
        <v>10</v>
      </c>
      <c r="G14">
        <v>246.04</v>
      </c>
      <c r="H14">
        <v>124.93</v>
      </c>
      <c r="I14" s="60">
        <f t="shared" si="6"/>
        <v>24425</v>
      </c>
      <c r="J14">
        <v>27.5</v>
      </c>
      <c r="K14">
        <v>398.47</v>
      </c>
      <c r="L14">
        <v>24.9</v>
      </c>
      <c r="M14">
        <v>0.89</v>
      </c>
      <c r="N14">
        <v>23.296952277227724</v>
      </c>
      <c r="O14">
        <v>109.62921348314606</v>
      </c>
      <c r="P14">
        <v>93.822430000000011</v>
      </c>
      <c r="Q14">
        <v>584.73135148433653</v>
      </c>
      <c r="R14">
        <v>2356.5242496309661</v>
      </c>
      <c r="S14">
        <v>24.14</v>
      </c>
      <c r="T14">
        <v>8.098766596775922E-2</v>
      </c>
      <c r="U14" s="56">
        <f t="shared" si="7"/>
        <v>68.029639412917746</v>
      </c>
      <c r="V14" s="26">
        <f t="shared" si="3"/>
        <v>7.9689493019924557E-5</v>
      </c>
      <c r="W14" s="56">
        <f t="shared" si="4"/>
        <v>283</v>
      </c>
      <c r="X14" s="56">
        <f t="shared" si="1"/>
        <v>3.5335689045936395E-3</v>
      </c>
      <c r="Y14" s="56">
        <f t="shared" si="5"/>
        <v>-9.4373728124781735</v>
      </c>
    </row>
    <row r="15" spans="1:27" x14ac:dyDescent="0.25">
      <c r="A15">
        <v>49</v>
      </c>
      <c r="B15">
        <v>18</v>
      </c>
      <c r="C15" t="s">
        <v>3</v>
      </c>
      <c r="D15">
        <v>2</v>
      </c>
      <c r="E15">
        <v>10</v>
      </c>
      <c r="F15">
        <v>10</v>
      </c>
      <c r="G15">
        <v>246.04</v>
      </c>
      <c r="H15">
        <v>124.93</v>
      </c>
      <c r="I15" s="60">
        <f t="shared" si="6"/>
        <v>24425</v>
      </c>
      <c r="J15">
        <v>27.5</v>
      </c>
      <c r="K15">
        <v>398.47</v>
      </c>
      <c r="L15">
        <v>24.9</v>
      </c>
      <c r="M15">
        <v>0.89</v>
      </c>
      <c r="N15">
        <v>23.296952277227724</v>
      </c>
      <c r="O15">
        <v>109.62921348314606</v>
      </c>
      <c r="P15">
        <v>93.822430000000011</v>
      </c>
      <c r="Q15">
        <v>495.04110874200421</v>
      </c>
      <c r="R15">
        <v>2160.2904904051175</v>
      </c>
      <c r="S15">
        <v>24.43</v>
      </c>
      <c r="T15">
        <v>4.1025848455170578E-2</v>
      </c>
      <c r="U15" s="56">
        <f t="shared" si="7"/>
        <v>48.246397783280599</v>
      </c>
      <c r="V15" s="26">
        <f t="shared" si="3"/>
        <v>4.0351856686517306E-5</v>
      </c>
      <c r="W15" s="56">
        <f t="shared" si="4"/>
        <v>283</v>
      </c>
      <c r="X15" s="56">
        <f t="shared" si="1"/>
        <v>3.5335689045936395E-3</v>
      </c>
      <c r="Y15" s="56">
        <f t="shared" si="5"/>
        <v>-10.117873149771208</v>
      </c>
    </row>
    <row r="16" spans="1:27" x14ac:dyDescent="0.25">
      <c r="A16">
        <v>63</v>
      </c>
      <c r="B16">
        <v>18</v>
      </c>
      <c r="C16" t="s">
        <v>3</v>
      </c>
      <c r="D16">
        <v>2</v>
      </c>
      <c r="E16">
        <v>10</v>
      </c>
      <c r="F16">
        <v>10</v>
      </c>
      <c r="G16">
        <v>246.04</v>
      </c>
      <c r="H16">
        <v>124.93</v>
      </c>
      <c r="I16" s="60">
        <f t="shared" si="6"/>
        <v>24425</v>
      </c>
      <c r="J16">
        <v>27.5</v>
      </c>
      <c r="K16">
        <v>398.47</v>
      </c>
      <c r="L16">
        <v>24.9</v>
      </c>
      <c r="M16">
        <v>0.89</v>
      </c>
      <c r="N16">
        <v>23.296952277227724</v>
      </c>
      <c r="O16">
        <v>109.62921348314606</v>
      </c>
      <c r="P16">
        <v>93.822430000000011</v>
      </c>
      <c r="Q16">
        <v>513.55138432660726</v>
      </c>
      <c r="R16">
        <v>2013.9528603728513</v>
      </c>
      <c r="S16">
        <v>24.21</v>
      </c>
      <c r="T16">
        <v>3.7300482584942139E-2</v>
      </c>
      <c r="U16" s="56">
        <f t="shared" si="7"/>
        <v>56.39832966843251</v>
      </c>
      <c r="V16" s="26">
        <f t="shared" si="3"/>
        <v>3.6693826651907045E-5</v>
      </c>
      <c r="W16" s="56">
        <f t="shared" si="4"/>
        <v>283</v>
      </c>
      <c r="X16" s="56">
        <f t="shared" si="1"/>
        <v>3.5335689045936395E-3</v>
      </c>
      <c r="Y16" s="56">
        <f t="shared" si="5"/>
        <v>-10.212902028172525</v>
      </c>
    </row>
    <row r="17" spans="1:25" x14ac:dyDescent="0.25">
      <c r="A17">
        <v>77</v>
      </c>
      <c r="B17">
        <v>18</v>
      </c>
      <c r="C17" t="s">
        <v>3</v>
      </c>
      <c r="D17">
        <v>2</v>
      </c>
      <c r="E17">
        <v>10</v>
      </c>
      <c r="F17">
        <v>10</v>
      </c>
      <c r="G17">
        <v>246.04</v>
      </c>
      <c r="H17">
        <v>124.93</v>
      </c>
      <c r="I17" s="60">
        <f t="shared" si="6"/>
        <v>24425</v>
      </c>
      <c r="J17">
        <v>27.5</v>
      </c>
      <c r="K17">
        <v>398.47</v>
      </c>
      <c r="L17">
        <v>24.9</v>
      </c>
      <c r="M17">
        <v>0.89</v>
      </c>
      <c r="N17">
        <v>23.296952277227724</v>
      </c>
      <c r="O17">
        <v>109.62921348314606</v>
      </c>
      <c r="P17">
        <v>93.822430000000011</v>
      </c>
      <c r="Q17">
        <v>579.49452694102672</v>
      </c>
      <c r="R17">
        <v>1684.3626644039032</v>
      </c>
      <c r="S17">
        <v>22.82</v>
      </c>
      <c r="T17">
        <v>2.9140470978816824E-2</v>
      </c>
      <c r="U17" s="56">
        <f t="shared" si="7"/>
        <v>53.851590368853493</v>
      </c>
      <c r="V17" s="26">
        <f t="shared" si="3"/>
        <v>2.8665032393606126E-5</v>
      </c>
      <c r="W17" s="56">
        <f t="shared" si="4"/>
        <v>283</v>
      </c>
      <c r="X17" s="56">
        <f t="shared" si="1"/>
        <v>3.5335689045936395E-3</v>
      </c>
      <c r="Y17" s="56">
        <f t="shared" si="5"/>
        <v>-10.459832561529348</v>
      </c>
    </row>
    <row r="18" spans="1:25" x14ac:dyDescent="0.25">
      <c r="A18">
        <v>91</v>
      </c>
      <c r="B18">
        <v>18</v>
      </c>
      <c r="C18" t="s">
        <v>3</v>
      </c>
      <c r="D18">
        <v>2</v>
      </c>
      <c r="E18">
        <v>10</v>
      </c>
      <c r="F18">
        <v>10</v>
      </c>
      <c r="G18">
        <v>246.04</v>
      </c>
      <c r="H18">
        <v>124.93</v>
      </c>
      <c r="I18" s="60">
        <f t="shared" si="6"/>
        <v>24425</v>
      </c>
      <c r="J18">
        <v>27.5</v>
      </c>
      <c r="K18">
        <v>398.47</v>
      </c>
      <c r="L18">
        <v>24.9</v>
      </c>
      <c r="M18">
        <v>0.89</v>
      </c>
      <c r="N18">
        <v>23.296952277227724</v>
      </c>
      <c r="O18">
        <v>109.62921348314606</v>
      </c>
      <c r="P18">
        <v>93.822430000000011</v>
      </c>
      <c r="Q18">
        <v>570.66904870277642</v>
      </c>
      <c r="R18">
        <v>2029.5124715521167</v>
      </c>
      <c r="S18">
        <v>24.73</v>
      </c>
      <c r="T18">
        <v>3.5504738859608399E-2</v>
      </c>
      <c r="U18" s="56">
        <f t="shared" si="7"/>
        <v>77.542349669384748</v>
      </c>
      <c r="V18" s="26">
        <f t="shared" si="3"/>
        <v>3.4942444635807013E-5</v>
      </c>
      <c r="W18" s="56">
        <f t="shared" si="4"/>
        <v>283</v>
      </c>
      <c r="X18" s="56">
        <f t="shared" si="1"/>
        <v>3.5335689045936395E-3</v>
      </c>
      <c r="Y18" s="56">
        <f t="shared" si="5"/>
        <v>-10.261808289025694</v>
      </c>
    </row>
    <row r="19" spans="1:25" s="61" customFormat="1" x14ac:dyDescent="0.25">
      <c r="A19" s="61">
        <v>105</v>
      </c>
      <c r="B19" s="61">
        <v>18</v>
      </c>
      <c r="C19" s="61" t="s">
        <v>3</v>
      </c>
      <c r="D19" s="61">
        <v>2</v>
      </c>
      <c r="E19" s="61">
        <v>10</v>
      </c>
      <c r="F19" s="61">
        <v>10</v>
      </c>
      <c r="G19" s="61">
        <v>246.04</v>
      </c>
      <c r="H19" s="61">
        <v>124.93</v>
      </c>
      <c r="I19" s="59">
        <f t="shared" si="6"/>
        <v>24425</v>
      </c>
      <c r="J19" s="61">
        <v>27.5</v>
      </c>
      <c r="K19" s="61">
        <v>398.47</v>
      </c>
      <c r="L19" s="61">
        <v>24.9</v>
      </c>
      <c r="M19" s="61">
        <v>0.89</v>
      </c>
      <c r="N19" s="61">
        <v>23.296952277227724</v>
      </c>
      <c r="O19" s="61">
        <v>109.62921348314606</v>
      </c>
      <c r="P19" s="61">
        <v>93.822430000000011</v>
      </c>
      <c r="Q19" s="61">
        <v>452.31545818687158</v>
      </c>
      <c r="R19" s="61">
        <v>1640.4767344896597</v>
      </c>
      <c r="S19" s="61">
        <v>26.13</v>
      </c>
      <c r="T19" s="61">
        <v>2.7367664783435445E-2</v>
      </c>
      <c r="U19" s="61">
        <f t="shared" si="7"/>
        <v>68.966515254257331</v>
      </c>
      <c r="V19" s="26">
        <f t="shared" si="3"/>
        <v>2.6929498844405266E-5</v>
      </c>
      <c r="W19" s="56">
        <f t="shared" si="4"/>
        <v>283</v>
      </c>
      <c r="X19" s="56">
        <f t="shared" si="1"/>
        <v>3.5335689045936395E-3</v>
      </c>
      <c r="Y19" s="56">
        <f t="shared" si="5"/>
        <v>-10.522288260879272</v>
      </c>
    </row>
    <row r="20" spans="1:25" x14ac:dyDescent="0.25">
      <c r="A20">
        <v>7</v>
      </c>
      <c r="B20">
        <v>55</v>
      </c>
      <c r="C20" t="s">
        <v>3</v>
      </c>
      <c r="D20">
        <v>3</v>
      </c>
      <c r="E20">
        <v>10</v>
      </c>
      <c r="F20">
        <v>10</v>
      </c>
      <c r="G20">
        <v>249.33</v>
      </c>
      <c r="H20">
        <v>116.9</v>
      </c>
      <c r="I20" s="57">
        <f t="shared" ref="I20:I28" si="8">1.6254*10000</f>
        <v>16254</v>
      </c>
      <c r="J20">
        <v>35.5</v>
      </c>
      <c r="K20">
        <v>401.73</v>
      </c>
      <c r="L20">
        <v>16.899999999999999</v>
      </c>
      <c r="M20">
        <v>0.89</v>
      </c>
      <c r="N20">
        <v>23.296952277227724</v>
      </c>
      <c r="O20">
        <v>118.65168539325842</v>
      </c>
      <c r="P20">
        <v>97.143900000000002</v>
      </c>
      <c r="Q20">
        <v>690.77923532754289</v>
      </c>
      <c r="R20">
        <v>3288.9054766591676</v>
      </c>
      <c r="S20">
        <v>22.86</v>
      </c>
      <c r="T20">
        <v>7.1503044836636831E-2</v>
      </c>
      <c r="U20" s="56">
        <f t="shared" ref="U20:U28" si="9">T20*24*A20</f>
        <v>12.012511532554988</v>
      </c>
      <c r="V20" s="26">
        <f t="shared" si="3"/>
        <v>1.0561754154141726E-4</v>
      </c>
      <c r="W20" s="56">
        <f t="shared" si="4"/>
        <v>283</v>
      </c>
      <c r="X20" s="56">
        <f t="shared" si="1"/>
        <v>3.5335689045936395E-3</v>
      </c>
      <c r="Y20" s="56">
        <f t="shared" si="5"/>
        <v>-9.1556860874057602</v>
      </c>
    </row>
    <row r="21" spans="1:25" x14ac:dyDescent="0.25">
      <c r="A21">
        <v>14</v>
      </c>
      <c r="B21">
        <v>55</v>
      </c>
      <c r="C21" t="s">
        <v>3</v>
      </c>
      <c r="D21">
        <v>3</v>
      </c>
      <c r="E21">
        <v>10</v>
      </c>
      <c r="F21">
        <v>10</v>
      </c>
      <c r="G21">
        <v>249.33</v>
      </c>
      <c r="H21">
        <v>116.9</v>
      </c>
      <c r="I21" s="57">
        <f t="shared" si="8"/>
        <v>16254</v>
      </c>
      <c r="J21">
        <v>35.5</v>
      </c>
      <c r="K21">
        <v>401.73</v>
      </c>
      <c r="L21">
        <v>16.899999999999999</v>
      </c>
      <c r="M21">
        <v>0.89</v>
      </c>
      <c r="N21">
        <v>23.296952277227724</v>
      </c>
      <c r="O21">
        <v>118.65168539325842</v>
      </c>
      <c r="P21">
        <v>97.143900000000002</v>
      </c>
      <c r="Q21">
        <v>491.53104212860308</v>
      </c>
      <c r="R21">
        <v>2492.8102629078239</v>
      </c>
      <c r="S21">
        <v>25.2</v>
      </c>
      <c r="T21">
        <v>4.9962902270413424E-2</v>
      </c>
      <c r="U21" s="56">
        <f t="shared" si="9"/>
        <v>16.787535162858912</v>
      </c>
      <c r="V21" s="26">
        <f t="shared" si="3"/>
        <v>7.381132744685567E-5</v>
      </c>
      <c r="W21" s="56">
        <f t="shared" si="4"/>
        <v>283</v>
      </c>
      <c r="X21" s="56">
        <f t="shared" si="1"/>
        <v>3.5335689045936395E-3</v>
      </c>
      <c r="Y21" s="56">
        <f t="shared" si="5"/>
        <v>-9.5139983496962142</v>
      </c>
    </row>
    <row r="22" spans="1:25" x14ac:dyDescent="0.25">
      <c r="A22">
        <v>21</v>
      </c>
      <c r="B22">
        <v>55</v>
      </c>
      <c r="C22" t="s">
        <v>3</v>
      </c>
      <c r="D22">
        <v>3</v>
      </c>
      <c r="E22">
        <v>10</v>
      </c>
      <c r="F22">
        <v>10</v>
      </c>
      <c r="G22">
        <v>249.33</v>
      </c>
      <c r="H22">
        <v>116.9</v>
      </c>
      <c r="I22" s="59">
        <f t="shared" si="8"/>
        <v>16254</v>
      </c>
      <c r="J22">
        <v>35.5</v>
      </c>
      <c r="K22">
        <v>401.73</v>
      </c>
      <c r="L22">
        <v>16.899999999999999</v>
      </c>
      <c r="M22">
        <v>0.89</v>
      </c>
      <c r="N22">
        <v>23.296952277227724</v>
      </c>
      <c r="O22">
        <v>118.65168539325842</v>
      </c>
      <c r="P22">
        <v>97.143900000000002</v>
      </c>
      <c r="Q22">
        <v>485.5457443201085</v>
      </c>
      <c r="R22">
        <v>2887.7441585903084</v>
      </c>
      <c r="S22">
        <v>25.26</v>
      </c>
      <c r="T22">
        <v>5.9829592151130602E-2</v>
      </c>
      <c r="U22" s="56">
        <f t="shared" si="9"/>
        <v>30.154114444169824</v>
      </c>
      <c r="V22" s="26">
        <f t="shared" si="3"/>
        <v>8.8424006276952027E-5</v>
      </c>
      <c r="W22" s="56">
        <f t="shared" si="4"/>
        <v>283</v>
      </c>
      <c r="X22" s="56">
        <f t="shared" si="1"/>
        <v>3.5335689045936395E-3</v>
      </c>
      <c r="Y22" s="56">
        <f t="shared" si="5"/>
        <v>-9.3333670609686497</v>
      </c>
    </row>
    <row r="23" spans="1:25" x14ac:dyDescent="0.25">
      <c r="A23">
        <v>35</v>
      </c>
      <c r="B23">
        <v>55</v>
      </c>
      <c r="C23" t="s">
        <v>3</v>
      </c>
      <c r="D23">
        <v>3</v>
      </c>
      <c r="E23">
        <v>10</v>
      </c>
      <c r="F23">
        <v>10</v>
      </c>
      <c r="G23">
        <v>249.33</v>
      </c>
      <c r="H23">
        <v>116.9</v>
      </c>
      <c r="I23" s="60">
        <f t="shared" si="8"/>
        <v>16254</v>
      </c>
      <c r="J23">
        <v>35.5</v>
      </c>
      <c r="K23">
        <v>401.73</v>
      </c>
      <c r="L23">
        <v>16.899999999999999</v>
      </c>
      <c r="M23">
        <v>0.89</v>
      </c>
      <c r="N23">
        <v>23.296952277227724</v>
      </c>
      <c r="O23">
        <v>118.65168539325842</v>
      </c>
      <c r="P23">
        <v>97.143900000000002</v>
      </c>
      <c r="Q23">
        <v>580.30528948663277</v>
      </c>
      <c r="R23">
        <v>2571.4705182876824</v>
      </c>
      <c r="S23">
        <v>24.14</v>
      </c>
      <c r="T23">
        <v>9.5137553969165303E-2</v>
      </c>
      <c r="U23" s="56">
        <f t="shared" si="9"/>
        <v>79.915545334098852</v>
      </c>
      <c r="V23" s="26">
        <f t="shared" si="3"/>
        <v>1.4082274398964959E-4</v>
      </c>
      <c r="W23" s="56">
        <f t="shared" si="4"/>
        <v>283</v>
      </c>
      <c r="X23" s="56">
        <f t="shared" si="1"/>
        <v>3.5335689045936395E-3</v>
      </c>
      <c r="Y23" s="56">
        <f t="shared" si="5"/>
        <v>-8.8680085932681489</v>
      </c>
    </row>
    <row r="24" spans="1:25" x14ac:dyDescent="0.25">
      <c r="A24">
        <v>49</v>
      </c>
      <c r="B24">
        <v>55</v>
      </c>
      <c r="C24" t="s">
        <v>3</v>
      </c>
      <c r="D24">
        <v>3</v>
      </c>
      <c r="E24">
        <v>10</v>
      </c>
      <c r="F24">
        <v>10</v>
      </c>
      <c r="G24">
        <v>249.33</v>
      </c>
      <c r="H24">
        <v>116.9</v>
      </c>
      <c r="I24" s="59">
        <f t="shared" si="8"/>
        <v>16254</v>
      </c>
      <c r="J24">
        <v>35.5</v>
      </c>
      <c r="K24">
        <v>401.73</v>
      </c>
      <c r="L24">
        <v>16.899999999999999</v>
      </c>
      <c r="M24">
        <v>0.89</v>
      </c>
      <c r="N24">
        <v>23.296952277227724</v>
      </c>
      <c r="O24">
        <v>118.65168539325842</v>
      </c>
      <c r="P24">
        <v>97.143900000000002</v>
      </c>
      <c r="Q24">
        <v>556.75232409381658</v>
      </c>
      <c r="R24">
        <v>1488.7869083155649</v>
      </c>
      <c r="S24">
        <v>24.43</v>
      </c>
      <c r="T24">
        <v>2.4002090741014292E-2</v>
      </c>
      <c r="U24" s="56">
        <f t="shared" si="9"/>
        <v>28.226458711432805</v>
      </c>
      <c r="V24" s="26">
        <f t="shared" si="3"/>
        <v>3.5471326305365974E-5</v>
      </c>
      <c r="W24" s="56">
        <f t="shared" si="4"/>
        <v>283</v>
      </c>
      <c r="X24" s="56">
        <f t="shared" si="1"/>
        <v>3.5335689045936395E-3</v>
      </c>
      <c r="Y24" s="56">
        <f t="shared" si="5"/>
        <v>-10.246785897564147</v>
      </c>
    </row>
    <row r="25" spans="1:25" x14ac:dyDescent="0.25">
      <c r="A25">
        <v>63</v>
      </c>
      <c r="B25">
        <v>55</v>
      </c>
      <c r="C25" t="s">
        <v>3</v>
      </c>
      <c r="D25">
        <v>3</v>
      </c>
      <c r="E25">
        <v>10</v>
      </c>
      <c r="F25">
        <v>10</v>
      </c>
      <c r="G25">
        <v>249.33</v>
      </c>
      <c r="H25">
        <v>116.9</v>
      </c>
      <c r="I25" s="57">
        <f t="shared" si="8"/>
        <v>16254</v>
      </c>
      <c r="J25">
        <v>35.5</v>
      </c>
      <c r="K25">
        <v>401.73</v>
      </c>
      <c r="L25">
        <v>16.899999999999999</v>
      </c>
      <c r="M25">
        <v>0.89</v>
      </c>
      <c r="N25">
        <v>23.296952277227724</v>
      </c>
      <c r="O25">
        <v>118.65168539325842</v>
      </c>
      <c r="P25">
        <v>97.143900000000002</v>
      </c>
      <c r="Q25">
        <v>559.22716607653251</v>
      </c>
      <c r="R25">
        <v>1861.1224350496991</v>
      </c>
      <c r="S25">
        <v>24.21</v>
      </c>
      <c r="T25">
        <v>3.3831540372986448E-2</v>
      </c>
      <c r="U25" s="56">
        <f t="shared" si="9"/>
        <v>51.15328904395551</v>
      </c>
      <c r="V25" s="26">
        <f t="shared" si="3"/>
        <v>5.0033057644658212E-5</v>
      </c>
      <c r="W25" s="56">
        <f t="shared" si="4"/>
        <v>283</v>
      </c>
      <c r="X25" s="56">
        <f t="shared" si="1"/>
        <v>3.5335689045936395E-3</v>
      </c>
      <c r="Y25" s="56">
        <f t="shared" si="5"/>
        <v>-9.90282661810825</v>
      </c>
    </row>
    <row r="26" spans="1:25" x14ac:dyDescent="0.25">
      <c r="A26">
        <v>77</v>
      </c>
      <c r="B26">
        <v>55</v>
      </c>
      <c r="C26" t="s">
        <v>3</v>
      </c>
      <c r="D26">
        <v>3</v>
      </c>
      <c r="E26">
        <v>10</v>
      </c>
      <c r="F26">
        <v>10</v>
      </c>
      <c r="G26">
        <v>249.33</v>
      </c>
      <c r="H26">
        <v>116.9</v>
      </c>
      <c r="I26" s="57">
        <f t="shared" si="8"/>
        <v>16254</v>
      </c>
      <c r="J26">
        <v>35.5</v>
      </c>
      <c r="K26">
        <v>401.73</v>
      </c>
      <c r="L26">
        <v>16.899999999999999</v>
      </c>
      <c r="M26">
        <v>0.89</v>
      </c>
      <c r="N26">
        <v>23.296952277227724</v>
      </c>
      <c r="O26">
        <v>118.65168539325842</v>
      </c>
      <c r="P26">
        <v>97.143900000000002</v>
      </c>
      <c r="Q26">
        <v>594.73534153585069</v>
      </c>
      <c r="R26">
        <v>1725.8767925328809</v>
      </c>
      <c r="S26">
        <v>22.82</v>
      </c>
      <c r="T26">
        <v>3.1184715768092421E-2</v>
      </c>
      <c r="U26" s="56">
        <f t="shared" si="9"/>
        <v>57.629354739434795</v>
      </c>
      <c r="V26" s="26">
        <f t="shared" si="3"/>
        <v>4.6127914743759323E-5</v>
      </c>
      <c r="W26" s="56">
        <f t="shared" si="4"/>
        <v>283</v>
      </c>
      <c r="X26" s="56">
        <f t="shared" si="1"/>
        <v>3.5335689045936395E-3</v>
      </c>
      <c r="Y26" s="56">
        <f t="shared" si="5"/>
        <v>-9.9840922653235058</v>
      </c>
    </row>
    <row r="27" spans="1:25" x14ac:dyDescent="0.25">
      <c r="A27">
        <v>91</v>
      </c>
      <c r="B27">
        <v>55</v>
      </c>
      <c r="C27" t="s">
        <v>3</v>
      </c>
      <c r="D27">
        <v>3</v>
      </c>
      <c r="E27">
        <v>10</v>
      </c>
      <c r="F27">
        <v>10</v>
      </c>
      <c r="G27">
        <v>249.33</v>
      </c>
      <c r="H27">
        <v>116.9</v>
      </c>
      <c r="I27" s="57">
        <f t="shared" si="8"/>
        <v>16254</v>
      </c>
      <c r="J27">
        <v>35.5</v>
      </c>
      <c r="K27">
        <v>401.73</v>
      </c>
      <c r="L27">
        <v>16.899999999999999</v>
      </c>
      <c r="M27">
        <v>0.89</v>
      </c>
      <c r="N27">
        <v>23.296952277227724</v>
      </c>
      <c r="O27">
        <v>118.65168539325842</v>
      </c>
      <c r="P27">
        <v>97.143900000000002</v>
      </c>
      <c r="Q27">
        <v>551.02375967228033</v>
      </c>
      <c r="R27">
        <v>2054.8714155666817</v>
      </c>
      <c r="S27">
        <v>24.73</v>
      </c>
      <c r="T27">
        <v>3.8257821756135499E-2</v>
      </c>
      <c r="U27" s="56">
        <f t="shared" si="9"/>
        <v>83.555082715399934</v>
      </c>
      <c r="V27" s="26">
        <f t="shared" si="3"/>
        <v>5.6635649856493246E-5</v>
      </c>
      <c r="W27" s="56">
        <f t="shared" si="4"/>
        <v>283</v>
      </c>
      <c r="X27" s="56">
        <f t="shared" si="1"/>
        <v>3.5335689045936395E-3</v>
      </c>
      <c r="Y27" s="56">
        <f t="shared" si="5"/>
        <v>-9.7788719149094625</v>
      </c>
    </row>
    <row r="28" spans="1:25" s="61" customFormat="1" x14ac:dyDescent="0.25">
      <c r="A28" s="61">
        <v>105</v>
      </c>
      <c r="B28" s="61">
        <v>55</v>
      </c>
      <c r="C28" s="61" t="s">
        <v>3</v>
      </c>
      <c r="D28" s="61">
        <v>3</v>
      </c>
      <c r="E28" s="61">
        <v>10</v>
      </c>
      <c r="F28" s="61">
        <v>10</v>
      </c>
      <c r="G28" s="61">
        <v>249.33</v>
      </c>
      <c r="H28" s="61">
        <v>116.9</v>
      </c>
      <c r="I28" s="62">
        <f t="shared" si="8"/>
        <v>16254</v>
      </c>
      <c r="J28" s="61">
        <v>35.5</v>
      </c>
      <c r="K28" s="61">
        <v>401.73</v>
      </c>
      <c r="L28" s="61">
        <v>16.899999999999999</v>
      </c>
      <c r="M28" s="61">
        <v>0.89</v>
      </c>
      <c r="N28" s="61">
        <v>23.296952277227724</v>
      </c>
      <c r="O28" s="61">
        <v>118.65168539325842</v>
      </c>
      <c r="P28" s="61">
        <v>97.143900000000002</v>
      </c>
      <c r="Q28" s="61">
        <v>443.1662306874847</v>
      </c>
      <c r="R28" s="61">
        <v>1679.8590727151434</v>
      </c>
      <c r="S28" s="61">
        <v>26.13</v>
      </c>
      <c r="T28" s="61">
        <v>2.9775766492704997E-2</v>
      </c>
      <c r="U28" s="61">
        <f t="shared" si="9"/>
        <v>75.034931561616588</v>
      </c>
      <c r="V28" s="26">
        <f t="shared" si="3"/>
        <v>4.406748931592141E-5</v>
      </c>
      <c r="W28" s="56">
        <f t="shared" si="4"/>
        <v>283</v>
      </c>
      <c r="X28" s="56">
        <f t="shared" si="1"/>
        <v>3.5335689045936395E-3</v>
      </c>
      <c r="Y28" s="56">
        <f t="shared" si="5"/>
        <v>-10.029788251100364</v>
      </c>
    </row>
    <row r="29" spans="1:25" x14ac:dyDescent="0.25">
      <c r="A29">
        <v>7</v>
      </c>
      <c r="B29">
        <v>20</v>
      </c>
      <c r="C29" t="s">
        <v>3</v>
      </c>
      <c r="D29">
        <v>4</v>
      </c>
      <c r="E29">
        <v>10</v>
      </c>
      <c r="F29">
        <v>10</v>
      </c>
      <c r="G29">
        <v>244.6</v>
      </c>
      <c r="H29">
        <v>122.72</v>
      </c>
      <c r="I29" s="76">
        <f t="shared" ref="I29:I37" si="10">AVERAGE(I20,I11,I2)</f>
        <v>19702.333333333332</v>
      </c>
      <c r="J29">
        <v>28.7</v>
      </c>
      <c r="K29">
        <v>396.02</v>
      </c>
      <c r="L29">
        <v>23.7</v>
      </c>
      <c r="M29">
        <v>0.89</v>
      </c>
      <c r="N29">
        <v>23.296952277227724</v>
      </c>
      <c r="O29">
        <v>112.11235955056179</v>
      </c>
      <c r="P29">
        <v>93.635359999999991</v>
      </c>
      <c r="Q29">
        <v>536.85693643964601</v>
      </c>
      <c r="R29">
        <v>2809.3099163385823</v>
      </c>
      <c r="S29">
        <v>22.86</v>
      </c>
      <c r="T29">
        <v>6.1307615386240896E-2</v>
      </c>
      <c r="U29" s="56">
        <f t="shared" ref="U29:U37" si="11">T29*24*A29</f>
        <v>10.299679384888471</v>
      </c>
      <c r="V29" s="26">
        <f t="shared" si="3"/>
        <v>7.4700162247585917E-5</v>
      </c>
      <c r="W29" s="56">
        <f t="shared" si="4"/>
        <v>283</v>
      </c>
      <c r="X29" s="56">
        <f t="shared" si="1"/>
        <v>3.5335689045936395E-3</v>
      </c>
      <c r="Y29" s="56">
        <f t="shared" si="5"/>
        <v>-9.5020282938387588</v>
      </c>
    </row>
    <row r="30" spans="1:25" x14ac:dyDescent="0.25">
      <c r="A30">
        <v>14</v>
      </c>
      <c r="B30">
        <v>20</v>
      </c>
      <c r="C30" t="s">
        <v>3</v>
      </c>
      <c r="D30">
        <v>4</v>
      </c>
      <c r="E30">
        <v>10</v>
      </c>
      <c r="F30">
        <v>10</v>
      </c>
      <c r="G30">
        <v>244.6</v>
      </c>
      <c r="H30">
        <v>122.72</v>
      </c>
      <c r="I30" s="76">
        <f t="shared" si="10"/>
        <v>19702.333333333332</v>
      </c>
      <c r="J30">
        <v>28.7</v>
      </c>
      <c r="K30">
        <v>396.02</v>
      </c>
      <c r="L30">
        <v>23.7</v>
      </c>
      <c r="M30">
        <v>0.89</v>
      </c>
      <c r="N30">
        <v>23.296952277227724</v>
      </c>
      <c r="O30">
        <v>112.11235955056179</v>
      </c>
      <c r="P30">
        <v>93.635359999999991</v>
      </c>
      <c r="Q30">
        <v>489.43428888184985</v>
      </c>
      <c r="R30">
        <v>2346.9638739309471</v>
      </c>
      <c r="S30">
        <v>25.2</v>
      </c>
      <c r="T30">
        <v>4.5460158244867613E-2</v>
      </c>
      <c r="U30" s="56">
        <f t="shared" si="11"/>
        <v>15.274613170275519</v>
      </c>
      <c r="V30" s="26">
        <f t="shared" si="3"/>
        <v>5.5397851842173383E-5</v>
      </c>
      <c r="W30" s="56">
        <f t="shared" si="4"/>
        <v>283</v>
      </c>
      <c r="X30" s="56">
        <f t="shared" si="1"/>
        <v>3.5335689045936395E-3</v>
      </c>
      <c r="Y30" s="56">
        <f t="shared" si="5"/>
        <v>-9.800969740374855</v>
      </c>
    </row>
    <row r="31" spans="1:25" x14ac:dyDescent="0.25">
      <c r="A31">
        <v>21</v>
      </c>
      <c r="B31">
        <v>20</v>
      </c>
      <c r="C31" t="s">
        <v>3</v>
      </c>
      <c r="D31">
        <v>4</v>
      </c>
      <c r="E31">
        <v>10</v>
      </c>
      <c r="F31">
        <v>10</v>
      </c>
      <c r="G31">
        <v>244.6</v>
      </c>
      <c r="H31">
        <v>122.72</v>
      </c>
      <c r="I31" s="76">
        <f t="shared" si="10"/>
        <v>19702.333333333332</v>
      </c>
      <c r="J31">
        <v>28.7</v>
      </c>
      <c r="K31">
        <v>396.02</v>
      </c>
      <c r="L31">
        <v>23.7</v>
      </c>
      <c r="M31">
        <v>0.89</v>
      </c>
      <c r="N31">
        <v>23.296952277227724</v>
      </c>
      <c r="O31">
        <v>112.11235955056179</v>
      </c>
      <c r="P31">
        <v>93.635359999999991</v>
      </c>
      <c r="Q31">
        <v>487.34387080366224</v>
      </c>
      <c r="R31">
        <v>1938.7448458149779</v>
      </c>
      <c r="S31">
        <v>25.26</v>
      </c>
      <c r="T31">
        <v>3.5436417411485829E-2</v>
      </c>
      <c r="U31" s="56">
        <f t="shared" si="11"/>
        <v>17.85995437538886</v>
      </c>
      <c r="V31" s="26">
        <f t="shared" si="3"/>
        <v>4.3185733861532375E-5</v>
      </c>
      <c r="W31" s="56">
        <f t="shared" si="4"/>
        <v>283</v>
      </c>
      <c r="X31" s="56">
        <f t="shared" si="1"/>
        <v>3.5335689045936395E-3</v>
      </c>
      <c r="Y31" s="56">
        <f t="shared" si="5"/>
        <v>-10.050000351940442</v>
      </c>
    </row>
    <row r="32" spans="1:25" x14ac:dyDescent="0.25">
      <c r="A32">
        <v>35</v>
      </c>
      <c r="B32">
        <v>20</v>
      </c>
      <c r="C32" t="s">
        <v>3</v>
      </c>
      <c r="D32">
        <v>4</v>
      </c>
      <c r="E32">
        <v>10</v>
      </c>
      <c r="F32">
        <v>10</v>
      </c>
      <c r="G32">
        <v>244.6</v>
      </c>
      <c r="H32">
        <v>122.72</v>
      </c>
      <c r="I32" s="76">
        <f t="shared" si="10"/>
        <v>19702.333333333332</v>
      </c>
      <c r="J32">
        <v>28.7</v>
      </c>
      <c r="K32">
        <v>396.02</v>
      </c>
      <c r="L32">
        <v>23.7</v>
      </c>
      <c r="M32">
        <v>0.89</v>
      </c>
      <c r="N32">
        <v>23.296952277227724</v>
      </c>
      <c r="O32">
        <v>112.11235955056179</v>
      </c>
      <c r="P32">
        <v>93.635359999999991</v>
      </c>
      <c r="Q32">
        <v>579.2278579629326</v>
      </c>
      <c r="R32">
        <v>2133.3746514679351</v>
      </c>
      <c r="S32">
        <v>24.14</v>
      </c>
      <c r="T32">
        <v>7.2793390858748308E-2</v>
      </c>
      <c r="U32" s="56">
        <f t="shared" si="11"/>
        <v>61.146448321348579</v>
      </c>
      <c r="V32" s="26">
        <f t="shared" si="3"/>
        <v>8.8809683400988777E-5</v>
      </c>
      <c r="W32" s="56">
        <f t="shared" si="4"/>
        <v>283</v>
      </c>
      <c r="X32" s="56">
        <f t="shared" si="1"/>
        <v>3.5335689045936395E-3</v>
      </c>
      <c r="Y32" s="56">
        <f t="shared" si="5"/>
        <v>-9.3290148666029431</v>
      </c>
    </row>
    <row r="33" spans="1:25" x14ac:dyDescent="0.25">
      <c r="A33">
        <v>49</v>
      </c>
      <c r="B33">
        <v>20</v>
      </c>
      <c r="C33" t="s">
        <v>3</v>
      </c>
      <c r="D33">
        <v>4</v>
      </c>
      <c r="E33">
        <v>10</v>
      </c>
      <c r="F33">
        <v>10</v>
      </c>
      <c r="G33">
        <v>244.6</v>
      </c>
      <c r="H33">
        <v>122.72</v>
      </c>
      <c r="I33" s="76">
        <f t="shared" si="10"/>
        <v>19702.333333333332</v>
      </c>
      <c r="J33">
        <v>28.7</v>
      </c>
      <c r="K33">
        <v>396.02</v>
      </c>
      <c r="L33">
        <v>23.7</v>
      </c>
      <c r="M33">
        <v>0.89</v>
      </c>
      <c r="N33">
        <v>23.296952277227724</v>
      </c>
      <c r="O33">
        <v>112.11235955056179</v>
      </c>
      <c r="P33">
        <v>93.635359999999991</v>
      </c>
      <c r="Q33">
        <v>519.61855010660986</v>
      </c>
      <c r="R33">
        <v>1985.5610234541575</v>
      </c>
      <c r="S33">
        <v>24.43</v>
      </c>
      <c r="T33">
        <v>3.7007453782813581E-2</v>
      </c>
      <c r="U33" s="56">
        <f t="shared" si="11"/>
        <v>43.520765648588771</v>
      </c>
      <c r="V33" s="26">
        <f t="shared" si="3"/>
        <v>4.5129745712252406E-5</v>
      </c>
      <c r="W33" s="56">
        <f t="shared" si="4"/>
        <v>283</v>
      </c>
      <c r="X33" s="56">
        <f t="shared" si="1"/>
        <v>3.5335689045936395E-3</v>
      </c>
      <c r="Y33" s="56">
        <f t="shared" si="5"/>
        <v>-10.005968978702453</v>
      </c>
    </row>
    <row r="34" spans="1:25" x14ac:dyDescent="0.25">
      <c r="A34">
        <v>63</v>
      </c>
      <c r="B34">
        <v>20</v>
      </c>
      <c r="C34" t="s">
        <v>3</v>
      </c>
      <c r="D34">
        <v>4</v>
      </c>
      <c r="E34">
        <v>10</v>
      </c>
      <c r="F34">
        <v>10</v>
      </c>
      <c r="G34">
        <v>244.6</v>
      </c>
      <c r="H34">
        <v>122.72</v>
      </c>
      <c r="I34" s="76">
        <f t="shared" si="10"/>
        <v>19702.333333333332</v>
      </c>
      <c r="J34">
        <v>28.7</v>
      </c>
      <c r="K34">
        <v>396.02</v>
      </c>
      <c r="L34">
        <v>23.7</v>
      </c>
      <c r="M34">
        <v>0.89</v>
      </c>
      <c r="N34">
        <v>23.296952277227724</v>
      </c>
      <c r="O34">
        <v>112.11235955056179</v>
      </c>
      <c r="P34">
        <v>93.635359999999991</v>
      </c>
      <c r="Q34">
        <v>507.47105498912163</v>
      </c>
      <c r="R34">
        <v>1771.3019922358262</v>
      </c>
      <c r="S34">
        <v>24.21</v>
      </c>
      <c r="T34">
        <v>3.2195111772693956E-2</v>
      </c>
      <c r="U34" s="56">
        <f t="shared" si="11"/>
        <v>48.679009000313258</v>
      </c>
      <c r="V34" s="26">
        <f t="shared" si="3"/>
        <v>3.9266354248678568E-5</v>
      </c>
      <c r="W34" s="56">
        <f t="shared" si="4"/>
        <v>283</v>
      </c>
      <c r="X34" s="56">
        <f t="shared" si="1"/>
        <v>3.5335689045936395E-3</v>
      </c>
      <c r="Y34" s="56">
        <f t="shared" si="5"/>
        <v>-10.145142531762035</v>
      </c>
    </row>
    <row r="35" spans="1:25" x14ac:dyDescent="0.25">
      <c r="A35">
        <v>77</v>
      </c>
      <c r="B35">
        <v>20</v>
      </c>
      <c r="C35" t="s">
        <v>3</v>
      </c>
      <c r="D35">
        <v>4</v>
      </c>
      <c r="E35">
        <v>10</v>
      </c>
      <c r="F35">
        <v>10</v>
      </c>
      <c r="G35">
        <v>244.6</v>
      </c>
      <c r="H35">
        <v>122.72</v>
      </c>
      <c r="I35" s="76">
        <f t="shared" si="10"/>
        <v>19702.333333333332</v>
      </c>
      <c r="J35">
        <v>28.7</v>
      </c>
      <c r="K35">
        <v>396.02</v>
      </c>
      <c r="L35">
        <v>23.7</v>
      </c>
      <c r="M35">
        <v>0.89</v>
      </c>
      <c r="N35">
        <v>23.296952277227724</v>
      </c>
      <c r="O35">
        <v>112.11235955056179</v>
      </c>
      <c r="P35">
        <v>93.635359999999991</v>
      </c>
      <c r="Q35">
        <v>584.33780229104798</v>
      </c>
      <c r="R35">
        <v>1889.0489181162493</v>
      </c>
      <c r="S35">
        <v>22.82</v>
      </c>
      <c r="T35">
        <v>3.526098717943419E-2</v>
      </c>
      <c r="U35" s="56">
        <f t="shared" si="11"/>
        <v>65.162304307594383</v>
      </c>
      <c r="V35" s="26">
        <f t="shared" si="3"/>
        <v>4.3023646585608363E-5</v>
      </c>
      <c r="W35" s="56">
        <f t="shared" si="4"/>
        <v>283</v>
      </c>
      <c r="X35" s="56">
        <f t="shared" si="1"/>
        <v>3.5335689045936395E-3</v>
      </c>
      <c r="Y35" s="56">
        <f t="shared" si="5"/>
        <v>-10.053760672826087</v>
      </c>
    </row>
    <row r="36" spans="1:25" x14ac:dyDescent="0.25">
      <c r="A36">
        <v>91</v>
      </c>
      <c r="B36">
        <v>20</v>
      </c>
      <c r="C36" t="s">
        <v>3</v>
      </c>
      <c r="D36">
        <v>4</v>
      </c>
      <c r="E36">
        <v>10</v>
      </c>
      <c r="F36">
        <v>10</v>
      </c>
      <c r="G36">
        <v>244.6</v>
      </c>
      <c r="H36">
        <v>122.72</v>
      </c>
      <c r="I36" s="76">
        <f t="shared" si="10"/>
        <v>19702.333333333332</v>
      </c>
      <c r="J36">
        <v>28.7</v>
      </c>
      <c r="K36">
        <v>396.02</v>
      </c>
      <c r="L36">
        <v>23.7</v>
      </c>
      <c r="M36">
        <v>0.89</v>
      </c>
      <c r="N36">
        <v>23.296952277227724</v>
      </c>
      <c r="O36">
        <v>112.11235955056179</v>
      </c>
      <c r="P36">
        <v>93.635359999999991</v>
      </c>
      <c r="Q36">
        <v>582.3145197997269</v>
      </c>
      <c r="R36">
        <v>2349.8611743286301</v>
      </c>
      <c r="S36">
        <v>24.73</v>
      </c>
      <c r="T36">
        <v>4.4080094195065402E-2</v>
      </c>
      <c r="U36" s="56">
        <f t="shared" si="11"/>
        <v>96.270925722022838</v>
      </c>
      <c r="V36" s="26">
        <f t="shared" si="3"/>
        <v>5.3826891479609692E-5</v>
      </c>
      <c r="W36" s="56">
        <f t="shared" si="4"/>
        <v>283</v>
      </c>
      <c r="X36" s="56">
        <f t="shared" si="1"/>
        <v>3.5335689045936395E-3</v>
      </c>
      <c r="Y36" s="56">
        <f t="shared" si="5"/>
        <v>-9.8297373740473173</v>
      </c>
    </row>
    <row r="37" spans="1:25" s="61" customFormat="1" x14ac:dyDescent="0.25">
      <c r="A37" s="61">
        <v>105</v>
      </c>
      <c r="B37" s="61">
        <v>20</v>
      </c>
      <c r="C37" s="61" t="s">
        <v>3</v>
      </c>
      <c r="D37" s="61">
        <v>4</v>
      </c>
      <c r="E37" s="61">
        <v>10</v>
      </c>
      <c r="F37" s="61">
        <v>10</v>
      </c>
      <c r="G37" s="61">
        <v>244.6</v>
      </c>
      <c r="H37" s="61">
        <v>122.72</v>
      </c>
      <c r="I37" s="76">
        <f t="shared" si="10"/>
        <v>19702.333333333332</v>
      </c>
      <c r="J37" s="61">
        <v>28.7</v>
      </c>
      <c r="K37" s="61">
        <v>396.02</v>
      </c>
      <c r="L37" s="61">
        <v>23.7</v>
      </c>
      <c r="M37" s="61">
        <v>0.89</v>
      </c>
      <c r="N37" s="61">
        <v>23.296952277227724</v>
      </c>
      <c r="O37" s="61">
        <v>112.11235955056179</v>
      </c>
      <c r="P37" s="61">
        <v>93.635359999999991</v>
      </c>
      <c r="Q37" s="61">
        <v>460.53216708902153</v>
      </c>
      <c r="R37" s="61">
        <v>1828.423865910607</v>
      </c>
      <c r="S37" s="61">
        <v>26.13</v>
      </c>
      <c r="T37" s="61">
        <v>3.2285539551475624E-2</v>
      </c>
      <c r="U37" s="61">
        <f t="shared" si="11"/>
        <v>81.359559669718578</v>
      </c>
      <c r="V37" s="26">
        <f t="shared" si="3"/>
        <v>3.940940433994943E-5</v>
      </c>
      <c r="W37" s="56">
        <f t="shared" si="4"/>
        <v>283</v>
      </c>
      <c r="X37" s="56">
        <f t="shared" si="1"/>
        <v>3.5335689045936395E-3</v>
      </c>
      <c r="Y37" s="56">
        <f t="shared" si="5"/>
        <v>-10.14150608131083</v>
      </c>
    </row>
    <row r="38" spans="1:25" x14ac:dyDescent="0.25">
      <c r="A38">
        <v>7</v>
      </c>
      <c r="B38">
        <v>53</v>
      </c>
      <c r="C38" t="s">
        <v>3</v>
      </c>
      <c r="D38">
        <v>1</v>
      </c>
      <c r="E38">
        <v>20</v>
      </c>
      <c r="F38">
        <v>10</v>
      </c>
      <c r="G38">
        <v>244.67</v>
      </c>
      <c r="H38">
        <v>114.22</v>
      </c>
      <c r="I38" s="57">
        <f t="shared" ref="I38:I46" si="12">1.1404*10000</f>
        <v>11404</v>
      </c>
      <c r="J38">
        <v>8.8000000000000007</v>
      </c>
      <c r="K38">
        <v>367.69</v>
      </c>
      <c r="L38">
        <v>14.2</v>
      </c>
      <c r="M38">
        <v>1.42</v>
      </c>
      <c r="N38">
        <v>23.296952277227724</v>
      </c>
      <c r="O38">
        <v>169.56338028169014</v>
      </c>
      <c r="P38">
        <v>98.00076</v>
      </c>
      <c r="Q38">
        <v>533.54695998051795</v>
      </c>
      <c r="R38">
        <v>981.76571287963998</v>
      </c>
      <c r="S38">
        <v>22.86</v>
      </c>
      <c r="T38">
        <v>1.7474250407630683E-2</v>
      </c>
      <c r="U38" s="56">
        <f t="shared" ref="U38:U46" si="13">T38*24*A38</f>
        <v>2.9356740684819549</v>
      </c>
      <c r="V38" s="26">
        <f t="shared" si="3"/>
        <v>3.6779726301651012E-5</v>
      </c>
      <c r="W38" s="56">
        <f t="shared" si="4"/>
        <v>283</v>
      </c>
      <c r="X38" s="56">
        <f t="shared" si="1"/>
        <v>3.5335689045936395E-3</v>
      </c>
      <c r="Y38" s="56">
        <f t="shared" si="5"/>
        <v>-10.210563780315216</v>
      </c>
    </row>
    <row r="39" spans="1:25" x14ac:dyDescent="0.25">
      <c r="A39">
        <v>14</v>
      </c>
      <c r="B39">
        <v>53</v>
      </c>
      <c r="C39" t="s">
        <v>3</v>
      </c>
      <c r="D39">
        <v>1</v>
      </c>
      <c r="E39">
        <v>20</v>
      </c>
      <c r="F39">
        <v>10</v>
      </c>
      <c r="G39">
        <v>244.67</v>
      </c>
      <c r="H39">
        <v>114.22</v>
      </c>
      <c r="I39" s="57">
        <f t="shared" si="12"/>
        <v>11404</v>
      </c>
      <c r="J39">
        <v>8.8000000000000007</v>
      </c>
      <c r="K39">
        <v>367.69</v>
      </c>
      <c r="L39">
        <v>14.2</v>
      </c>
      <c r="M39">
        <v>1.42</v>
      </c>
      <c r="N39">
        <v>23.296952277227724</v>
      </c>
      <c r="O39">
        <v>169.56338028169014</v>
      </c>
      <c r="P39">
        <v>98.00076</v>
      </c>
      <c r="Q39">
        <v>476.45734874881219</v>
      </c>
      <c r="R39">
        <v>854.24897054165342</v>
      </c>
      <c r="S39">
        <v>25.2</v>
      </c>
      <c r="T39">
        <v>1.3360925417371687E-2</v>
      </c>
      <c r="U39" s="56">
        <f t="shared" si="13"/>
        <v>4.4892709402368869</v>
      </c>
      <c r="V39" s="26">
        <f t="shared" si="3"/>
        <v>2.8123933895043907E-5</v>
      </c>
      <c r="W39" s="56">
        <f t="shared" si="4"/>
        <v>283</v>
      </c>
      <c r="X39" s="56">
        <f t="shared" si="1"/>
        <v>3.5335689045936395E-3</v>
      </c>
      <c r="Y39" s="56">
        <f t="shared" si="5"/>
        <v>-10.478889604112133</v>
      </c>
    </row>
    <row r="40" spans="1:25" x14ac:dyDescent="0.25">
      <c r="A40">
        <v>21</v>
      </c>
      <c r="B40">
        <v>53</v>
      </c>
      <c r="C40" t="s">
        <v>3</v>
      </c>
      <c r="D40">
        <v>1</v>
      </c>
      <c r="E40">
        <v>20</v>
      </c>
      <c r="F40">
        <v>10</v>
      </c>
      <c r="G40">
        <v>244.67</v>
      </c>
      <c r="H40">
        <v>114.22</v>
      </c>
      <c r="I40" s="59">
        <f t="shared" si="12"/>
        <v>11404</v>
      </c>
      <c r="J40">
        <v>8.8000000000000007</v>
      </c>
      <c r="K40">
        <v>367.69</v>
      </c>
      <c r="L40">
        <v>14.2</v>
      </c>
      <c r="M40">
        <v>1.42</v>
      </c>
      <c r="N40">
        <v>23.296952277227724</v>
      </c>
      <c r="O40">
        <v>169.56338028169014</v>
      </c>
      <c r="P40">
        <v>98.00076</v>
      </c>
      <c r="Q40">
        <v>478.2558918277382</v>
      </c>
      <c r="R40">
        <v>800.5756211453745</v>
      </c>
      <c r="S40">
        <v>25.26</v>
      </c>
      <c r="T40">
        <v>1.1372037980874732E-2</v>
      </c>
      <c r="U40" s="56">
        <f t="shared" si="13"/>
        <v>5.731507142360865</v>
      </c>
      <c r="V40" s="26">
        <f t="shared" si="3"/>
        <v>2.3938751302256146E-5</v>
      </c>
      <c r="W40" s="56">
        <f t="shared" si="4"/>
        <v>283</v>
      </c>
      <c r="X40" s="56">
        <f t="shared" si="1"/>
        <v>3.5335689045936395E-3</v>
      </c>
      <c r="Y40" s="56">
        <f t="shared" si="5"/>
        <v>-10.640012018666139</v>
      </c>
    </row>
    <row r="41" spans="1:25" x14ac:dyDescent="0.25">
      <c r="A41">
        <v>35</v>
      </c>
      <c r="B41">
        <v>53</v>
      </c>
      <c r="C41" t="s">
        <v>3</v>
      </c>
      <c r="D41">
        <v>1</v>
      </c>
      <c r="E41">
        <v>20</v>
      </c>
      <c r="F41">
        <v>10</v>
      </c>
      <c r="G41">
        <v>244.67</v>
      </c>
      <c r="H41">
        <v>114.22</v>
      </c>
      <c r="I41" s="57">
        <f t="shared" si="12"/>
        <v>11404</v>
      </c>
      <c r="J41">
        <v>8.8000000000000007</v>
      </c>
      <c r="K41">
        <v>367.69</v>
      </c>
      <c r="L41">
        <v>14.2</v>
      </c>
      <c r="M41">
        <v>1.42</v>
      </c>
      <c r="N41">
        <v>23.296952277227724</v>
      </c>
      <c r="O41">
        <v>169.56338028169014</v>
      </c>
      <c r="P41">
        <v>98.00076</v>
      </c>
      <c r="Q41">
        <v>517.91060357552897</v>
      </c>
      <c r="R41">
        <v>819.42247826800065</v>
      </c>
      <c r="S41">
        <v>24.14</v>
      </c>
      <c r="T41">
        <v>2.0407666481105983E-2</v>
      </c>
      <c r="U41" s="56">
        <f t="shared" si="13"/>
        <v>17.142439844129026</v>
      </c>
      <c r="V41" s="26">
        <f t="shared" si="3"/>
        <v>4.2980751085715031E-5</v>
      </c>
      <c r="W41" s="56">
        <f t="shared" si="4"/>
        <v>283</v>
      </c>
      <c r="X41" s="56">
        <f t="shared" si="1"/>
        <v>3.5335689045936395E-3</v>
      </c>
      <c r="Y41" s="56">
        <f t="shared" si="5"/>
        <v>-10.054758191664931</v>
      </c>
    </row>
    <row r="42" spans="1:25" x14ac:dyDescent="0.25">
      <c r="A42">
        <v>49</v>
      </c>
      <c r="B42">
        <v>53</v>
      </c>
      <c r="C42" t="s">
        <v>3</v>
      </c>
      <c r="D42">
        <v>1</v>
      </c>
      <c r="E42">
        <v>20</v>
      </c>
      <c r="F42">
        <v>10</v>
      </c>
      <c r="G42">
        <v>244.67</v>
      </c>
      <c r="H42">
        <v>114.22</v>
      </c>
      <c r="I42" s="57">
        <f t="shared" si="12"/>
        <v>11404</v>
      </c>
      <c r="J42">
        <v>8.8000000000000007</v>
      </c>
      <c r="K42">
        <v>367.69</v>
      </c>
      <c r="L42">
        <v>14.2</v>
      </c>
      <c r="M42">
        <v>1.42</v>
      </c>
      <c r="N42">
        <v>23.296952277227724</v>
      </c>
      <c r="O42">
        <v>169.56338028169014</v>
      </c>
      <c r="P42">
        <v>98.00076</v>
      </c>
      <c r="Q42">
        <v>503.51364605543711</v>
      </c>
      <c r="R42">
        <v>760.8973987206823</v>
      </c>
      <c r="S42">
        <v>24.43</v>
      </c>
      <c r="T42">
        <v>9.3894989929846438E-3</v>
      </c>
      <c r="U42" s="56">
        <f t="shared" si="13"/>
        <v>11.042050815749942</v>
      </c>
      <c r="V42" s="26">
        <f t="shared" si="3"/>
        <v>1.977000562591485E-5</v>
      </c>
      <c r="W42" s="56">
        <f t="shared" si="4"/>
        <v>283</v>
      </c>
      <c r="X42" s="56">
        <f t="shared" si="1"/>
        <v>3.5335689045936395E-3</v>
      </c>
      <c r="Y42" s="56">
        <f t="shared" si="5"/>
        <v>-10.831344636213512</v>
      </c>
    </row>
    <row r="43" spans="1:25" x14ac:dyDescent="0.25">
      <c r="A43">
        <v>63</v>
      </c>
      <c r="B43">
        <v>53</v>
      </c>
      <c r="C43" t="s">
        <v>3</v>
      </c>
      <c r="D43">
        <v>1</v>
      </c>
      <c r="E43">
        <v>20</v>
      </c>
      <c r="F43">
        <v>10</v>
      </c>
      <c r="G43">
        <v>244.67</v>
      </c>
      <c r="H43">
        <v>114.22</v>
      </c>
      <c r="I43" s="57">
        <f t="shared" si="12"/>
        <v>11404</v>
      </c>
      <c r="J43">
        <v>8.8000000000000007</v>
      </c>
      <c r="K43">
        <v>367.69</v>
      </c>
      <c r="L43">
        <v>14.2</v>
      </c>
      <c r="M43">
        <v>1.42</v>
      </c>
      <c r="N43">
        <v>23.296952277227724</v>
      </c>
      <c r="O43">
        <v>169.56338028169014</v>
      </c>
      <c r="P43">
        <v>98.00076</v>
      </c>
      <c r="Q43">
        <v>575.93293801458981</v>
      </c>
      <c r="R43">
        <v>806.08497930975648</v>
      </c>
      <c r="S43">
        <v>24.21</v>
      </c>
      <c r="T43">
        <v>8.4723677763361271E-3</v>
      </c>
      <c r="U43" s="56">
        <f t="shared" si="13"/>
        <v>12.810220077820222</v>
      </c>
      <c r="V43" s="26">
        <f t="shared" si="3"/>
        <v>1.7840329473060253E-5</v>
      </c>
      <c r="W43" s="56">
        <f t="shared" si="4"/>
        <v>283</v>
      </c>
      <c r="X43" s="56">
        <f t="shared" si="1"/>
        <v>3.5335689045936395E-3</v>
      </c>
      <c r="Y43" s="56">
        <f t="shared" si="5"/>
        <v>-10.93404896276208</v>
      </c>
    </row>
    <row r="44" spans="1:25" x14ac:dyDescent="0.25">
      <c r="A44">
        <v>77</v>
      </c>
      <c r="B44">
        <v>53</v>
      </c>
      <c r="C44" t="s">
        <v>3</v>
      </c>
      <c r="D44">
        <v>1</v>
      </c>
      <c r="E44">
        <v>20</v>
      </c>
      <c r="F44">
        <v>10</v>
      </c>
      <c r="G44">
        <v>244.67</v>
      </c>
      <c r="H44">
        <v>114.22</v>
      </c>
      <c r="I44" s="57">
        <f t="shared" si="12"/>
        <v>11404</v>
      </c>
      <c r="J44">
        <v>8.8000000000000007</v>
      </c>
      <c r="K44">
        <v>367.69</v>
      </c>
      <c r="L44">
        <v>14.2</v>
      </c>
      <c r="M44">
        <v>1.42</v>
      </c>
      <c r="N44">
        <v>23.296952277227724</v>
      </c>
      <c r="O44">
        <v>169.56338028169014</v>
      </c>
      <c r="P44">
        <v>98.00076</v>
      </c>
      <c r="Q44">
        <v>577.0588459906661</v>
      </c>
      <c r="R44">
        <v>809.38349596945261</v>
      </c>
      <c r="S44">
        <v>22.82</v>
      </c>
      <c r="T44">
        <v>9.0732820085992205E-3</v>
      </c>
      <c r="U44" s="56">
        <f t="shared" si="13"/>
        <v>16.767425151891359</v>
      </c>
      <c r="V44" s="26">
        <f t="shared" si="3"/>
        <v>1.9108997881400138E-5</v>
      </c>
      <c r="W44" s="56">
        <f t="shared" si="4"/>
        <v>283</v>
      </c>
      <c r="X44" s="56">
        <f t="shared" si="1"/>
        <v>3.5335689045936395E-3</v>
      </c>
      <c r="Y44" s="56">
        <f t="shared" si="5"/>
        <v>-10.865351240574263</v>
      </c>
    </row>
    <row r="45" spans="1:25" x14ac:dyDescent="0.25">
      <c r="A45">
        <v>91</v>
      </c>
      <c r="B45">
        <v>53</v>
      </c>
      <c r="C45" t="s">
        <v>3</v>
      </c>
      <c r="D45">
        <v>1</v>
      </c>
      <c r="E45">
        <v>20</v>
      </c>
      <c r="F45">
        <v>10</v>
      </c>
      <c r="G45">
        <v>244.67</v>
      </c>
      <c r="H45">
        <v>114.22</v>
      </c>
      <c r="I45" s="65">
        <f t="shared" si="12"/>
        <v>11404</v>
      </c>
      <c r="J45">
        <v>8.8000000000000007</v>
      </c>
      <c r="K45">
        <v>367.69</v>
      </c>
      <c r="L45">
        <v>14.2</v>
      </c>
      <c r="M45">
        <v>1.42</v>
      </c>
      <c r="N45">
        <v>23.296952277227724</v>
      </c>
      <c r="O45">
        <v>169.56338028169014</v>
      </c>
      <c r="P45">
        <v>98.00076</v>
      </c>
      <c r="Q45">
        <v>552.15034137460179</v>
      </c>
      <c r="R45">
        <v>836.10405097860723</v>
      </c>
      <c r="S45">
        <v>24.73</v>
      </c>
      <c r="T45">
        <v>1.0233122861836318E-2</v>
      </c>
      <c r="U45" s="56">
        <f t="shared" si="13"/>
        <v>22.34914033025052</v>
      </c>
      <c r="V45" s="26">
        <f t="shared" si="3"/>
        <v>2.1556990314218584E-5</v>
      </c>
      <c r="W45" s="56">
        <f t="shared" si="4"/>
        <v>283</v>
      </c>
      <c r="X45" s="56">
        <f t="shared" si="1"/>
        <v>3.5335689045936395E-3</v>
      </c>
      <c r="Y45" s="56">
        <f t="shared" si="5"/>
        <v>-10.744810417483345</v>
      </c>
    </row>
    <row r="46" spans="1:25" s="61" customFormat="1" x14ac:dyDescent="0.25">
      <c r="A46" s="61">
        <v>105</v>
      </c>
      <c r="B46" s="61">
        <v>53</v>
      </c>
      <c r="C46" s="61" t="s">
        <v>3</v>
      </c>
      <c r="D46" s="61">
        <v>1</v>
      </c>
      <c r="E46" s="61">
        <v>20</v>
      </c>
      <c r="F46" s="61">
        <v>10</v>
      </c>
      <c r="G46" s="61">
        <v>244.67</v>
      </c>
      <c r="H46" s="61">
        <v>114.22</v>
      </c>
      <c r="I46" s="62">
        <f t="shared" si="12"/>
        <v>11404</v>
      </c>
      <c r="J46" s="61">
        <v>8.8000000000000007</v>
      </c>
      <c r="K46" s="61">
        <v>367.69</v>
      </c>
      <c r="L46" s="61">
        <v>14.2</v>
      </c>
      <c r="M46" s="61">
        <v>1.42</v>
      </c>
      <c r="N46" s="61">
        <v>23.296952277227724</v>
      </c>
      <c r="O46" s="61">
        <v>169.56338028169014</v>
      </c>
      <c r="P46" s="61">
        <v>98.00076</v>
      </c>
      <c r="Q46" s="61">
        <v>484.37067767514105</v>
      </c>
      <c r="R46" s="61">
        <v>654.71347565043357</v>
      </c>
      <c r="S46" s="61">
        <v>26.13</v>
      </c>
      <c r="T46" s="61">
        <v>5.8099062534068147E-3</v>
      </c>
      <c r="U46" s="61">
        <f t="shared" si="13"/>
        <v>14.640963758585174</v>
      </c>
      <c r="V46" s="26">
        <f t="shared" si="3"/>
        <v>1.2234946945478773E-5</v>
      </c>
      <c r="W46" s="56">
        <f t="shared" si="4"/>
        <v>283</v>
      </c>
      <c r="X46" s="56">
        <f t="shared" si="1"/>
        <v>3.5335689045936395E-3</v>
      </c>
      <c r="Y46" s="56">
        <f t="shared" si="5"/>
        <v>-11.311214197370109</v>
      </c>
    </row>
    <row r="47" spans="1:25" x14ac:dyDescent="0.25">
      <c r="A47">
        <v>7</v>
      </c>
      <c r="B47">
        <v>56</v>
      </c>
      <c r="C47" t="s">
        <v>3</v>
      </c>
      <c r="D47">
        <v>2</v>
      </c>
      <c r="E47">
        <v>20</v>
      </c>
      <c r="F47">
        <v>10</v>
      </c>
      <c r="G47">
        <v>248.69</v>
      </c>
      <c r="H47">
        <v>112.31</v>
      </c>
      <c r="I47" s="57">
        <f t="shared" ref="I47:I55" si="14">1.2352*10000</f>
        <v>12352</v>
      </c>
      <c r="J47">
        <v>10.7</v>
      </c>
      <c r="K47">
        <v>371.7</v>
      </c>
      <c r="L47">
        <v>12.3</v>
      </c>
      <c r="M47">
        <v>1.42</v>
      </c>
      <c r="N47">
        <v>23.296952277227724</v>
      </c>
      <c r="O47">
        <v>170.90845070422534</v>
      </c>
      <c r="P47">
        <v>98.495869999999996</v>
      </c>
      <c r="Q47">
        <v>562.87438915496386</v>
      </c>
      <c r="R47">
        <v>733.67718293025871</v>
      </c>
      <c r="S47">
        <v>22.86</v>
      </c>
      <c r="T47">
        <v>6.677999722390208E-3</v>
      </c>
      <c r="U47" s="56">
        <f t="shared" ref="U47:U55" si="15">T47*24*A47</f>
        <v>1.1219039533615549</v>
      </c>
      <c r="V47" s="26">
        <f t="shared" si="3"/>
        <v>1.2975977359736346E-5</v>
      </c>
      <c r="W47" s="56">
        <f t="shared" si="4"/>
        <v>283</v>
      </c>
      <c r="X47" s="56">
        <f t="shared" si="1"/>
        <v>3.5335689045936395E-3</v>
      </c>
      <c r="Y47" s="56">
        <f t="shared" si="5"/>
        <v>-11.252410805372614</v>
      </c>
    </row>
    <row r="48" spans="1:25" x14ac:dyDescent="0.25">
      <c r="A48">
        <v>14</v>
      </c>
      <c r="B48">
        <v>56</v>
      </c>
      <c r="C48" t="s">
        <v>3</v>
      </c>
      <c r="D48">
        <v>2</v>
      </c>
      <c r="E48">
        <v>20</v>
      </c>
      <c r="F48">
        <v>10</v>
      </c>
      <c r="G48">
        <v>248.69</v>
      </c>
      <c r="H48">
        <v>112.31</v>
      </c>
      <c r="I48" s="59">
        <f t="shared" si="14"/>
        <v>12352</v>
      </c>
      <c r="J48">
        <v>10.7</v>
      </c>
      <c r="K48">
        <v>371.7</v>
      </c>
      <c r="L48">
        <v>12.3</v>
      </c>
      <c r="M48">
        <v>1.42</v>
      </c>
      <c r="N48">
        <v>23.296952277227724</v>
      </c>
      <c r="O48">
        <v>170.90845070422534</v>
      </c>
      <c r="P48">
        <v>98.495869999999996</v>
      </c>
      <c r="Q48">
        <v>487.19863794741849</v>
      </c>
      <c r="R48">
        <v>591.40665188470064</v>
      </c>
      <c r="S48">
        <v>25.2</v>
      </c>
      <c r="T48">
        <v>3.6959682417038162E-3</v>
      </c>
      <c r="U48" s="56">
        <f t="shared" si="15"/>
        <v>1.2418453292124823</v>
      </c>
      <c r="V48" s="26">
        <f t="shared" si="3"/>
        <v>7.1816464639398157E-6</v>
      </c>
      <c r="W48" s="56">
        <f t="shared" si="4"/>
        <v>283</v>
      </c>
      <c r="X48" s="56">
        <f t="shared" si="1"/>
        <v>3.5335689045936395E-3</v>
      </c>
      <c r="Y48" s="56">
        <f t="shared" si="5"/>
        <v>-11.843981888665803</v>
      </c>
    </row>
    <row r="49" spans="1:25" x14ac:dyDescent="0.25">
      <c r="A49">
        <v>21</v>
      </c>
      <c r="B49">
        <v>56</v>
      </c>
      <c r="C49" t="s">
        <v>3</v>
      </c>
      <c r="D49">
        <v>2</v>
      </c>
      <c r="E49">
        <v>20</v>
      </c>
      <c r="F49">
        <v>10</v>
      </c>
      <c r="G49">
        <v>248.69</v>
      </c>
      <c r="H49">
        <v>112.31</v>
      </c>
      <c r="I49" s="57">
        <f t="shared" si="14"/>
        <v>12352</v>
      </c>
      <c r="J49">
        <v>10.7</v>
      </c>
      <c r="K49">
        <v>371.7</v>
      </c>
      <c r="L49">
        <v>12.3</v>
      </c>
      <c r="M49">
        <v>1.42</v>
      </c>
      <c r="N49">
        <v>23.296952277227724</v>
      </c>
      <c r="O49">
        <v>170.90845070422534</v>
      </c>
      <c r="P49">
        <v>98.495869999999996</v>
      </c>
      <c r="Q49">
        <v>491.11947270261106</v>
      </c>
      <c r="R49">
        <v>552.25324229074886</v>
      </c>
      <c r="S49">
        <v>25.26</v>
      </c>
      <c r="T49">
        <v>2.1630944461128545E-3</v>
      </c>
      <c r="U49" s="56">
        <f t="shared" si="15"/>
        <v>1.0901996008408787</v>
      </c>
      <c r="V49" s="26">
        <f t="shared" si="3"/>
        <v>4.2030892036580213E-6</v>
      </c>
      <c r="W49" s="56">
        <f t="shared" si="4"/>
        <v>283</v>
      </c>
      <c r="X49" s="56">
        <f t="shared" si="1"/>
        <v>3.5335689045936395E-3</v>
      </c>
      <c r="Y49" s="56">
        <f t="shared" si="5"/>
        <v>-12.379690778360182</v>
      </c>
    </row>
    <row r="50" spans="1:25" x14ac:dyDescent="0.25">
      <c r="A50">
        <v>35</v>
      </c>
      <c r="B50">
        <v>56</v>
      </c>
      <c r="C50" t="s">
        <v>3</v>
      </c>
      <c r="D50">
        <v>2</v>
      </c>
      <c r="E50">
        <v>20</v>
      </c>
      <c r="F50">
        <v>10</v>
      </c>
      <c r="G50">
        <v>248.69</v>
      </c>
      <c r="H50">
        <v>112.31</v>
      </c>
      <c r="I50" s="59">
        <f t="shared" si="14"/>
        <v>12352</v>
      </c>
      <c r="J50">
        <v>10.7</v>
      </c>
      <c r="K50">
        <v>371.7</v>
      </c>
      <c r="L50">
        <v>12.3</v>
      </c>
      <c r="M50">
        <v>1.42</v>
      </c>
      <c r="N50">
        <v>23.296952277227724</v>
      </c>
      <c r="O50">
        <v>170.90845070422534</v>
      </c>
      <c r="P50">
        <v>98.495869999999996</v>
      </c>
      <c r="Q50">
        <v>495.78324585861901</v>
      </c>
      <c r="R50">
        <v>572.87617680826634</v>
      </c>
      <c r="S50">
        <v>24.14</v>
      </c>
      <c r="T50">
        <v>5.2329475143201836E-3</v>
      </c>
      <c r="U50" s="56">
        <f t="shared" si="15"/>
        <v>4.3956759120289535</v>
      </c>
      <c r="V50" s="26">
        <f t="shared" si="3"/>
        <v>1.0169453730649949E-5</v>
      </c>
      <c r="W50" s="56">
        <f t="shared" si="4"/>
        <v>283</v>
      </c>
      <c r="X50" s="56">
        <f t="shared" si="1"/>
        <v>3.5335689045936395E-3</v>
      </c>
      <c r="Y50" s="56">
        <f t="shared" si="5"/>
        <v>-11.496122063146842</v>
      </c>
    </row>
    <row r="51" spans="1:25" x14ac:dyDescent="0.25">
      <c r="A51">
        <v>49</v>
      </c>
      <c r="B51">
        <v>56</v>
      </c>
      <c r="C51" t="s">
        <v>3</v>
      </c>
      <c r="D51">
        <v>2</v>
      </c>
      <c r="E51">
        <v>20</v>
      </c>
      <c r="F51">
        <v>10</v>
      </c>
      <c r="G51">
        <v>248.69</v>
      </c>
      <c r="H51">
        <v>112.31</v>
      </c>
      <c r="I51" s="57">
        <f t="shared" si="14"/>
        <v>12352</v>
      </c>
      <c r="J51">
        <v>10.7</v>
      </c>
      <c r="K51">
        <v>371.7</v>
      </c>
      <c r="L51">
        <v>12.3</v>
      </c>
      <c r="M51">
        <v>1.42</v>
      </c>
      <c r="N51">
        <v>23.296952277227724</v>
      </c>
      <c r="O51">
        <v>170.90845070422534</v>
      </c>
      <c r="P51">
        <v>98.495869999999996</v>
      </c>
      <c r="Q51">
        <v>545.82243070362472</v>
      </c>
      <c r="R51">
        <v>976.11509594882727</v>
      </c>
      <c r="S51">
        <v>24.43</v>
      </c>
      <c r="T51">
        <v>1.5742297985197707E-2</v>
      </c>
      <c r="U51" s="56">
        <f t="shared" si="15"/>
        <v>18.512942430592506</v>
      </c>
      <c r="V51" s="26">
        <f t="shared" si="3"/>
        <v>3.0610311361897955E-5</v>
      </c>
      <c r="W51" s="56">
        <f t="shared" si="4"/>
        <v>283</v>
      </c>
      <c r="X51" s="56">
        <f t="shared" si="1"/>
        <v>3.5335689045936395E-3</v>
      </c>
      <c r="Y51" s="56">
        <f t="shared" si="5"/>
        <v>-10.394173633157413</v>
      </c>
    </row>
    <row r="52" spans="1:25" x14ac:dyDescent="0.25">
      <c r="A52">
        <v>63</v>
      </c>
      <c r="B52">
        <v>56</v>
      </c>
      <c r="C52" t="s">
        <v>3</v>
      </c>
      <c r="D52">
        <v>2</v>
      </c>
      <c r="E52">
        <v>20</v>
      </c>
      <c r="F52">
        <v>10</v>
      </c>
      <c r="G52">
        <v>248.69</v>
      </c>
      <c r="H52">
        <v>112.31</v>
      </c>
      <c r="I52" s="57">
        <f t="shared" si="14"/>
        <v>12352</v>
      </c>
      <c r="J52">
        <v>10.7</v>
      </c>
      <c r="K52">
        <v>371.7</v>
      </c>
      <c r="L52">
        <v>12.3</v>
      </c>
      <c r="M52">
        <v>1.42</v>
      </c>
      <c r="N52">
        <v>23.296952277227724</v>
      </c>
      <c r="O52">
        <v>170.90845070422534</v>
      </c>
      <c r="P52">
        <v>98.495869999999996</v>
      </c>
      <c r="Q52">
        <v>526.33987457872956</v>
      </c>
      <c r="R52">
        <v>572.17648564481033</v>
      </c>
      <c r="S52">
        <v>24.21</v>
      </c>
      <c r="T52">
        <v>1.6921753476866145E-3</v>
      </c>
      <c r="U52" s="56">
        <f t="shared" si="15"/>
        <v>2.558569125702161</v>
      </c>
      <c r="V52" s="26">
        <f t="shared" si="3"/>
        <v>3.288246040487724E-6</v>
      </c>
      <c r="W52" s="56">
        <f t="shared" si="4"/>
        <v>283</v>
      </c>
      <c r="X52" s="56">
        <f t="shared" si="1"/>
        <v>3.5335689045936395E-3</v>
      </c>
      <c r="Y52" s="56">
        <f t="shared" si="5"/>
        <v>-12.62515625373792</v>
      </c>
    </row>
    <row r="53" spans="1:25" x14ac:dyDescent="0.25">
      <c r="A53">
        <v>77</v>
      </c>
      <c r="B53">
        <v>56</v>
      </c>
      <c r="C53" t="s">
        <v>3</v>
      </c>
      <c r="D53">
        <v>2</v>
      </c>
      <c r="E53">
        <v>20</v>
      </c>
      <c r="F53">
        <v>10</v>
      </c>
      <c r="G53">
        <v>248.69</v>
      </c>
      <c r="H53">
        <v>112.31</v>
      </c>
      <c r="I53" s="57">
        <f t="shared" si="14"/>
        <v>12352</v>
      </c>
      <c r="J53">
        <v>10.7</v>
      </c>
      <c r="K53">
        <v>371.7</v>
      </c>
      <c r="L53">
        <v>12.3</v>
      </c>
      <c r="M53">
        <v>1.42</v>
      </c>
      <c r="N53">
        <v>23.296952277227724</v>
      </c>
      <c r="O53">
        <v>170.90845070422534</v>
      </c>
      <c r="P53">
        <v>98.495869999999996</v>
      </c>
      <c r="Q53">
        <v>643.18243529910899</v>
      </c>
      <c r="R53">
        <v>601.36962240135767</v>
      </c>
      <c r="S53">
        <v>22.82</v>
      </c>
      <c r="T53">
        <v>-1.6376511619029775E-3</v>
      </c>
      <c r="U53" s="56">
        <f t="shared" si="15"/>
        <v>-3.0263793471967024</v>
      </c>
      <c r="V53" s="26">
        <f t="shared" si="3"/>
        <v>-3.1815749478538088E-6</v>
      </c>
      <c r="W53" s="56">
        <f t="shared" si="4"/>
        <v>283</v>
      </c>
      <c r="X53" s="56">
        <f t="shared" si="1"/>
        <v>3.5335689045936395E-3</v>
      </c>
      <c r="Y53" s="56" t="e">
        <f t="shared" si="5"/>
        <v>#NUM!</v>
      </c>
    </row>
    <row r="54" spans="1:25" x14ac:dyDescent="0.25">
      <c r="A54">
        <v>91</v>
      </c>
      <c r="B54">
        <v>56</v>
      </c>
      <c r="C54" t="s">
        <v>3</v>
      </c>
      <c r="D54">
        <v>2</v>
      </c>
      <c r="E54">
        <v>20</v>
      </c>
      <c r="F54">
        <v>10</v>
      </c>
      <c r="G54">
        <v>248.69</v>
      </c>
      <c r="H54">
        <v>112.31</v>
      </c>
      <c r="I54" s="57">
        <f t="shared" si="14"/>
        <v>12352</v>
      </c>
      <c r="J54">
        <v>10.7</v>
      </c>
      <c r="K54">
        <v>371.7</v>
      </c>
      <c r="L54">
        <v>12.3</v>
      </c>
      <c r="M54">
        <v>1.42</v>
      </c>
      <c r="N54">
        <v>23.296952277227724</v>
      </c>
      <c r="O54">
        <v>170.90845070422534</v>
      </c>
      <c r="P54">
        <v>98.495869999999996</v>
      </c>
      <c r="Q54">
        <v>538.64055530268547</v>
      </c>
      <c r="R54">
        <v>594.18616294947651</v>
      </c>
      <c r="S54">
        <v>24.73</v>
      </c>
      <c r="T54">
        <v>2.0074893892280954E-3</v>
      </c>
      <c r="U54" s="56">
        <f t="shared" si="15"/>
        <v>4.3843568260741606</v>
      </c>
      <c r="V54" s="26">
        <f t="shared" si="3"/>
        <v>3.9012547031930642E-6</v>
      </c>
      <c r="W54" s="56">
        <f t="shared" si="4"/>
        <v>283</v>
      </c>
      <c r="X54" s="56">
        <f t="shared" si="1"/>
        <v>3.5335689045936395E-3</v>
      </c>
      <c r="Y54" s="56">
        <f t="shared" si="5"/>
        <v>-12.454212337801607</v>
      </c>
    </row>
    <row r="55" spans="1:25" s="61" customFormat="1" x14ac:dyDescent="0.25">
      <c r="A55" s="61">
        <v>105</v>
      </c>
      <c r="B55" s="61">
        <v>56</v>
      </c>
      <c r="C55" s="61" t="s">
        <v>3</v>
      </c>
      <c r="D55" s="61">
        <v>2</v>
      </c>
      <c r="E55" s="61">
        <v>20</v>
      </c>
      <c r="F55" s="61">
        <v>10</v>
      </c>
      <c r="G55" s="61">
        <v>248.69</v>
      </c>
      <c r="H55" s="61">
        <v>112.31</v>
      </c>
      <c r="I55" s="62">
        <f t="shared" si="14"/>
        <v>12352</v>
      </c>
      <c r="J55" s="61">
        <v>10.7</v>
      </c>
      <c r="K55" s="61">
        <v>371.7</v>
      </c>
      <c r="L55" s="61">
        <v>12.3</v>
      </c>
      <c r="M55" s="61">
        <v>1.42</v>
      </c>
      <c r="N55" s="61">
        <v>23.296952277227724</v>
      </c>
      <c r="O55" s="61">
        <v>170.90845070422534</v>
      </c>
      <c r="P55" s="61">
        <v>98.495869999999996</v>
      </c>
      <c r="Q55" s="61">
        <v>429.52374724106926</v>
      </c>
      <c r="R55" s="61">
        <v>478.04023515677113</v>
      </c>
      <c r="S55" s="61">
        <v>26.13</v>
      </c>
      <c r="T55" s="61">
        <v>1.6595013036770408E-3</v>
      </c>
      <c r="U55" s="61">
        <f t="shared" si="15"/>
        <v>4.1819432852661427</v>
      </c>
      <c r="V55" s="26">
        <f t="shared" si="3"/>
        <v>3.2249655910310017E-6</v>
      </c>
      <c r="W55" s="56">
        <f t="shared" si="4"/>
        <v>283</v>
      </c>
      <c r="X55" s="56">
        <f t="shared" si="1"/>
        <v>3.5335689045936395E-3</v>
      </c>
      <c r="Y55" s="56">
        <f t="shared" si="5"/>
        <v>-12.644588277221208</v>
      </c>
    </row>
    <row r="56" spans="1:25" x14ac:dyDescent="0.25">
      <c r="A56">
        <v>7</v>
      </c>
      <c r="B56">
        <v>48</v>
      </c>
      <c r="C56" t="s">
        <v>3</v>
      </c>
      <c r="D56">
        <v>3</v>
      </c>
      <c r="E56">
        <v>20</v>
      </c>
      <c r="F56">
        <v>10</v>
      </c>
      <c r="G56">
        <v>251.11</v>
      </c>
      <c r="H56">
        <v>113.07</v>
      </c>
      <c r="I56" s="57">
        <f t="shared" ref="I56:I64" si="16">2.208*10000</f>
        <v>22080.000000000004</v>
      </c>
      <c r="J56">
        <v>10</v>
      </c>
      <c r="K56">
        <v>374.18</v>
      </c>
      <c r="L56">
        <v>13</v>
      </c>
      <c r="M56">
        <v>1.42</v>
      </c>
      <c r="N56">
        <v>23.296952277227724</v>
      </c>
      <c r="O56">
        <v>170.37323943661971</v>
      </c>
      <c r="P56">
        <v>98.370899999999992</v>
      </c>
      <c r="Q56">
        <v>553.61079633087104</v>
      </c>
      <c r="R56">
        <v>915.02752390326202</v>
      </c>
      <c r="S56">
        <v>22.86</v>
      </c>
      <c r="T56">
        <v>1.4104214217660282E-2</v>
      </c>
      <c r="U56" s="56">
        <f t="shared" ref="U56:U64" si="17">T56*24*A56</f>
        <v>2.3695079885669275</v>
      </c>
      <c r="V56" s="26">
        <f t="shared" si="3"/>
        <v>1.533149028952136E-5</v>
      </c>
      <c r="W56" s="56">
        <f t="shared" si="4"/>
        <v>283</v>
      </c>
      <c r="X56" s="56">
        <f t="shared" si="1"/>
        <v>3.5335689045936395E-3</v>
      </c>
      <c r="Y56" s="56">
        <f t="shared" si="5"/>
        <v>-11.085601655877186</v>
      </c>
    </row>
    <row r="57" spans="1:25" x14ac:dyDescent="0.25">
      <c r="A57">
        <v>14</v>
      </c>
      <c r="B57">
        <v>48</v>
      </c>
      <c r="C57" t="s">
        <v>3</v>
      </c>
      <c r="D57">
        <v>3</v>
      </c>
      <c r="E57">
        <v>20</v>
      </c>
      <c r="F57">
        <v>10</v>
      </c>
      <c r="G57">
        <v>251.11</v>
      </c>
      <c r="H57">
        <v>113.07</v>
      </c>
      <c r="I57" s="57">
        <f t="shared" si="16"/>
        <v>22080.000000000004</v>
      </c>
      <c r="J57">
        <v>10</v>
      </c>
      <c r="K57">
        <v>374.18</v>
      </c>
      <c r="L57">
        <v>13</v>
      </c>
      <c r="M57">
        <v>1.42</v>
      </c>
      <c r="N57">
        <v>23.296952277227724</v>
      </c>
      <c r="O57">
        <v>170.37323943661971</v>
      </c>
      <c r="P57">
        <v>98.370899999999992</v>
      </c>
      <c r="Q57">
        <v>484.39467849223945</v>
      </c>
      <c r="R57">
        <v>751.88649033892932</v>
      </c>
      <c r="S57">
        <v>25.2</v>
      </c>
      <c r="T57">
        <v>9.4694951056981079E-3</v>
      </c>
      <c r="U57" s="56">
        <f t="shared" si="17"/>
        <v>3.1817503555145641</v>
      </c>
      <c r="V57" s="26">
        <f t="shared" si="3"/>
        <v>1.0293671144740494E-5</v>
      </c>
      <c r="W57" s="56">
        <f t="shared" si="4"/>
        <v>283</v>
      </c>
      <c r="X57" s="56">
        <f t="shared" si="1"/>
        <v>3.5335689045936395E-3</v>
      </c>
      <c r="Y57" s="56">
        <f t="shared" si="5"/>
        <v>-11.483981303548601</v>
      </c>
    </row>
    <row r="58" spans="1:25" x14ac:dyDescent="0.25">
      <c r="A58">
        <v>21</v>
      </c>
      <c r="B58">
        <v>48</v>
      </c>
      <c r="C58" t="s">
        <v>3</v>
      </c>
      <c r="D58">
        <v>3</v>
      </c>
      <c r="E58">
        <v>20</v>
      </c>
      <c r="F58">
        <v>10</v>
      </c>
      <c r="G58">
        <v>251.11</v>
      </c>
      <c r="H58">
        <v>113.07</v>
      </c>
      <c r="I58" s="60">
        <f t="shared" si="16"/>
        <v>22080.000000000004</v>
      </c>
      <c r="J58">
        <v>10</v>
      </c>
      <c r="K58">
        <v>374.18</v>
      </c>
      <c r="L58">
        <v>13</v>
      </c>
      <c r="M58">
        <v>1.42</v>
      </c>
      <c r="N58">
        <v>23.296952277227724</v>
      </c>
      <c r="O58">
        <v>170.37323943661971</v>
      </c>
      <c r="P58">
        <v>98.370899999999992</v>
      </c>
      <c r="Q58">
        <v>500.33733468972537</v>
      </c>
      <c r="R58">
        <v>717.89867841409693</v>
      </c>
      <c r="S58">
        <v>25.26</v>
      </c>
      <c r="T58">
        <v>7.6836090346527053E-3</v>
      </c>
      <c r="U58" s="56">
        <f t="shared" si="17"/>
        <v>3.8725389534649635</v>
      </c>
      <c r="V58" s="26">
        <f t="shared" si="3"/>
        <v>8.3524814293216188E-6</v>
      </c>
      <c r="W58" s="56">
        <f t="shared" si="4"/>
        <v>283</v>
      </c>
      <c r="X58" s="56">
        <f t="shared" si="1"/>
        <v>3.5335689045936395E-3</v>
      </c>
      <c r="Y58" s="56">
        <f t="shared" si="5"/>
        <v>-11.692951886085631</v>
      </c>
    </row>
    <row r="59" spans="1:25" x14ac:dyDescent="0.25">
      <c r="A59">
        <v>35</v>
      </c>
      <c r="B59">
        <v>48</v>
      </c>
      <c r="C59" t="s">
        <v>3</v>
      </c>
      <c r="D59">
        <v>3</v>
      </c>
      <c r="E59">
        <v>20</v>
      </c>
      <c r="F59">
        <v>10</v>
      </c>
      <c r="G59">
        <v>251.11</v>
      </c>
      <c r="H59">
        <v>113.07</v>
      </c>
      <c r="I59" s="59">
        <f t="shared" si="16"/>
        <v>22080.000000000004</v>
      </c>
      <c r="J59">
        <v>10</v>
      </c>
      <c r="K59">
        <v>374.18</v>
      </c>
      <c r="L59">
        <v>13</v>
      </c>
      <c r="M59">
        <v>1.42</v>
      </c>
      <c r="N59">
        <v>23.296952277227724</v>
      </c>
      <c r="O59">
        <v>170.37323943661971</v>
      </c>
      <c r="P59">
        <v>98.370899999999992</v>
      </c>
      <c r="Q59">
        <v>530.7328194193866</v>
      </c>
      <c r="R59">
        <v>748.71995243562401</v>
      </c>
      <c r="S59">
        <v>24.14</v>
      </c>
      <c r="T59">
        <v>1.4769027556850717E-2</v>
      </c>
      <c r="U59" s="56">
        <f t="shared" si="17"/>
        <v>12.405983147754602</v>
      </c>
      <c r="V59" s="26">
        <f t="shared" si="3"/>
        <v>1.6057802405233592E-5</v>
      </c>
      <c r="W59" s="56">
        <f t="shared" si="4"/>
        <v>283</v>
      </c>
      <c r="X59" s="56">
        <f t="shared" si="1"/>
        <v>3.5335689045936395E-3</v>
      </c>
      <c r="Y59" s="56">
        <f t="shared" si="5"/>
        <v>-11.039315695344522</v>
      </c>
    </row>
    <row r="60" spans="1:25" x14ac:dyDescent="0.25">
      <c r="A60">
        <v>49</v>
      </c>
      <c r="B60">
        <v>48</v>
      </c>
      <c r="C60" t="s">
        <v>3</v>
      </c>
      <c r="D60">
        <v>3</v>
      </c>
      <c r="E60">
        <v>20</v>
      </c>
      <c r="F60">
        <v>10</v>
      </c>
      <c r="G60">
        <v>251.11</v>
      </c>
      <c r="H60">
        <v>113.07</v>
      </c>
      <c r="I60" s="60">
        <f t="shared" si="16"/>
        <v>22080.000000000004</v>
      </c>
      <c r="J60">
        <v>10</v>
      </c>
      <c r="K60">
        <v>374.18</v>
      </c>
      <c r="L60">
        <v>13</v>
      </c>
      <c r="M60">
        <v>1.42</v>
      </c>
      <c r="N60">
        <v>23.296952277227724</v>
      </c>
      <c r="O60">
        <v>170.37323943661971</v>
      </c>
      <c r="P60">
        <v>98.370899999999992</v>
      </c>
      <c r="Q60">
        <v>540.19095948827294</v>
      </c>
      <c r="R60">
        <v>701.97744136460562</v>
      </c>
      <c r="S60">
        <v>24.43</v>
      </c>
      <c r="T60">
        <v>5.9079340201465746E-3</v>
      </c>
      <c r="U60" s="56">
        <f t="shared" si="17"/>
        <v>6.9477304076923714</v>
      </c>
      <c r="V60" s="26">
        <f t="shared" si="3"/>
        <v>6.4226779515977762E-6</v>
      </c>
      <c r="W60" s="56">
        <f t="shared" si="4"/>
        <v>283</v>
      </c>
      <c r="X60" s="56">
        <f t="shared" si="1"/>
        <v>3.5335689045936395E-3</v>
      </c>
      <c r="Y60" s="56">
        <f t="shared" si="5"/>
        <v>-11.955675400818343</v>
      </c>
    </row>
    <row r="61" spans="1:25" x14ac:dyDescent="0.25">
      <c r="A61">
        <v>63</v>
      </c>
      <c r="B61">
        <v>48</v>
      </c>
      <c r="C61" t="s">
        <v>3</v>
      </c>
      <c r="D61">
        <v>3</v>
      </c>
      <c r="E61">
        <v>20</v>
      </c>
      <c r="F61">
        <v>10</v>
      </c>
      <c r="G61">
        <v>251.11</v>
      </c>
      <c r="H61">
        <v>113.07</v>
      </c>
      <c r="I61" s="57">
        <f t="shared" si="16"/>
        <v>22080.000000000004</v>
      </c>
      <c r="J61">
        <v>10</v>
      </c>
      <c r="K61">
        <v>374.18</v>
      </c>
      <c r="L61">
        <v>13</v>
      </c>
      <c r="M61">
        <v>1.42</v>
      </c>
      <c r="N61">
        <v>23.296952277227724</v>
      </c>
      <c r="O61">
        <v>170.37323943661971</v>
      </c>
      <c r="P61">
        <v>98.370899999999992</v>
      </c>
      <c r="Q61">
        <v>525.88067915191334</v>
      </c>
      <c r="R61">
        <v>736.36291113860329</v>
      </c>
      <c r="S61">
        <v>24.21</v>
      </c>
      <c r="T61">
        <v>7.755995050342428E-3</v>
      </c>
      <c r="U61" s="56">
        <f t="shared" si="17"/>
        <v>11.727064516117752</v>
      </c>
      <c r="V61" s="26">
        <f t="shared" ref="V61:V118" si="18">LN(I61/(I61-U61))/A61</f>
        <v>8.4326689679704553E-6</v>
      </c>
      <c r="W61" s="56">
        <f t="shared" ref="W61:W118" si="19">F61+273</f>
        <v>283</v>
      </c>
      <c r="X61" s="56">
        <f t="shared" si="1"/>
        <v>3.5335689045936395E-3</v>
      </c>
      <c r="Y61" s="56">
        <f t="shared" ref="Y61:Y118" si="20">LN(V61)</f>
        <v>-11.683397232503625</v>
      </c>
    </row>
    <row r="62" spans="1:25" x14ac:dyDescent="0.25">
      <c r="A62">
        <v>77</v>
      </c>
      <c r="B62">
        <v>48</v>
      </c>
      <c r="C62" t="s">
        <v>3</v>
      </c>
      <c r="D62">
        <v>3</v>
      </c>
      <c r="E62">
        <v>20</v>
      </c>
      <c r="F62">
        <v>10</v>
      </c>
      <c r="G62">
        <v>251.11</v>
      </c>
      <c r="H62">
        <v>113.07</v>
      </c>
      <c r="I62" s="57">
        <f t="shared" si="16"/>
        <v>22080.000000000004</v>
      </c>
      <c r="J62">
        <v>10</v>
      </c>
      <c r="K62">
        <v>374.18</v>
      </c>
      <c r="L62">
        <v>13</v>
      </c>
      <c r="M62">
        <v>1.42</v>
      </c>
      <c r="N62">
        <v>23.296952277227724</v>
      </c>
      <c r="O62">
        <v>170.37323943661971</v>
      </c>
      <c r="P62">
        <v>98.370899999999992</v>
      </c>
      <c r="Q62">
        <v>682.78769622401364</v>
      </c>
      <c r="R62">
        <v>726.37148918116259</v>
      </c>
      <c r="S62">
        <v>22.82</v>
      </c>
      <c r="T62">
        <v>1.7038299773228802E-3</v>
      </c>
      <c r="U62" s="56">
        <f t="shared" si="17"/>
        <v>3.1486777980926828</v>
      </c>
      <c r="V62" s="26">
        <f t="shared" si="18"/>
        <v>1.8521211680925324E-6</v>
      </c>
      <c r="W62" s="56">
        <f t="shared" si="19"/>
        <v>283</v>
      </c>
      <c r="X62" s="56">
        <f t="shared" si="1"/>
        <v>3.5335689045936395E-3</v>
      </c>
      <c r="Y62" s="56">
        <f t="shared" si="20"/>
        <v>-13.199178998344518</v>
      </c>
    </row>
    <row r="63" spans="1:25" x14ac:dyDescent="0.25">
      <c r="A63">
        <v>91</v>
      </c>
      <c r="B63">
        <v>48</v>
      </c>
      <c r="C63" t="s">
        <v>3</v>
      </c>
      <c r="D63">
        <v>3</v>
      </c>
      <c r="E63">
        <v>20</v>
      </c>
      <c r="F63">
        <v>10</v>
      </c>
      <c r="G63">
        <v>251.11</v>
      </c>
      <c r="H63">
        <v>113.07</v>
      </c>
      <c r="I63" s="57">
        <f t="shared" si="16"/>
        <v>22080.000000000004</v>
      </c>
      <c r="J63">
        <v>10</v>
      </c>
      <c r="K63">
        <v>374.18</v>
      </c>
      <c r="L63">
        <v>13</v>
      </c>
      <c r="M63">
        <v>1.42</v>
      </c>
      <c r="N63">
        <v>23.296952277227724</v>
      </c>
      <c r="O63">
        <v>170.37323943661971</v>
      </c>
      <c r="P63">
        <v>98.370899999999992</v>
      </c>
      <c r="Q63">
        <v>618.76449704142021</v>
      </c>
      <c r="R63">
        <v>790.57278106508875</v>
      </c>
      <c r="S63">
        <v>24.73</v>
      </c>
      <c r="T63">
        <v>6.1977899886598254E-3</v>
      </c>
      <c r="U63" s="56">
        <f t="shared" si="17"/>
        <v>13.535973335233058</v>
      </c>
      <c r="V63" s="26">
        <f t="shared" si="18"/>
        <v>6.7387940424565727E-6</v>
      </c>
      <c r="W63" s="56">
        <f t="shared" si="19"/>
        <v>283</v>
      </c>
      <c r="X63" s="56">
        <f t="shared" si="1"/>
        <v>3.5335689045936395E-3</v>
      </c>
      <c r="Y63" s="56">
        <f t="shared" si="20"/>
        <v>-11.907629574500675</v>
      </c>
    </row>
    <row r="64" spans="1:25" s="61" customFormat="1" x14ac:dyDescent="0.25">
      <c r="A64" s="61">
        <v>105</v>
      </c>
      <c r="B64" s="61">
        <v>48</v>
      </c>
      <c r="C64" s="61" t="s">
        <v>3</v>
      </c>
      <c r="D64" s="61">
        <v>3</v>
      </c>
      <c r="E64" s="61">
        <v>20</v>
      </c>
      <c r="F64" s="61">
        <v>10</v>
      </c>
      <c r="G64" s="61">
        <v>251.11</v>
      </c>
      <c r="H64" s="61">
        <v>113.07</v>
      </c>
      <c r="I64" s="62">
        <f t="shared" si="16"/>
        <v>22080.000000000004</v>
      </c>
      <c r="J64" s="61">
        <v>10</v>
      </c>
      <c r="K64" s="61">
        <v>374.18</v>
      </c>
      <c r="L64" s="61">
        <v>13</v>
      </c>
      <c r="M64" s="61">
        <v>1.42</v>
      </c>
      <c r="N64" s="61">
        <v>23.296952277227724</v>
      </c>
      <c r="O64" s="61">
        <v>170.37323943661971</v>
      </c>
      <c r="P64" s="61">
        <v>98.370899999999992</v>
      </c>
      <c r="Q64" s="61">
        <v>437.32992724597398</v>
      </c>
      <c r="R64" s="61">
        <v>609.79611407605069</v>
      </c>
      <c r="S64" s="61">
        <v>26.13</v>
      </c>
      <c r="T64" s="61">
        <v>5.8881846925878181E-3</v>
      </c>
      <c r="U64" s="61">
        <f t="shared" si="17"/>
        <v>14.838225425321301</v>
      </c>
      <c r="V64" s="26">
        <f t="shared" si="18"/>
        <v>6.4023522516764604E-6</v>
      </c>
      <c r="W64" s="56">
        <f t="shared" si="19"/>
        <v>283</v>
      </c>
      <c r="X64" s="56">
        <f t="shared" si="1"/>
        <v>3.5335689045936395E-3</v>
      </c>
      <c r="Y64" s="56">
        <f t="shared" si="20"/>
        <v>-11.958845095800234</v>
      </c>
    </row>
    <row r="65" spans="1:25" x14ac:dyDescent="0.25">
      <c r="A65">
        <v>7</v>
      </c>
      <c r="B65">
        <v>57</v>
      </c>
      <c r="C65" t="s">
        <v>3</v>
      </c>
      <c r="D65">
        <v>4</v>
      </c>
      <c r="E65">
        <v>20</v>
      </c>
      <c r="F65">
        <v>10</v>
      </c>
      <c r="G65">
        <v>249.67</v>
      </c>
      <c r="H65">
        <v>129.41</v>
      </c>
      <c r="I65" s="76">
        <f t="shared" ref="I65:I73" si="21">AVERAGE(I56,I47,I38)</f>
        <v>15278.666666666666</v>
      </c>
      <c r="J65">
        <v>-6.5</v>
      </c>
      <c r="K65">
        <v>372.58</v>
      </c>
      <c r="L65">
        <v>29.4</v>
      </c>
      <c r="M65">
        <v>1.42</v>
      </c>
      <c r="N65">
        <v>23.296952277227724</v>
      </c>
      <c r="O65">
        <v>158.86619718309859</v>
      </c>
      <c r="P65">
        <v>91.363460000000003</v>
      </c>
      <c r="Q65">
        <v>604.5658413832291</v>
      </c>
      <c r="R65">
        <v>922.75943827334072</v>
      </c>
      <c r="S65">
        <v>22.86</v>
      </c>
      <c r="T65">
        <v>1.2466837753382906E-2</v>
      </c>
      <c r="U65" s="56">
        <f t="shared" ref="U65:U73" si="22">T65*24*A65</f>
        <v>2.0944287425683283</v>
      </c>
      <c r="V65" s="26">
        <f t="shared" si="18"/>
        <v>1.9584471748631184E-5</v>
      </c>
      <c r="W65" s="56">
        <f t="shared" si="19"/>
        <v>283</v>
      </c>
      <c r="X65" s="56">
        <f t="shared" si="1"/>
        <v>3.5335689045936395E-3</v>
      </c>
      <c r="Y65" s="56">
        <f t="shared" si="20"/>
        <v>-10.840773563452709</v>
      </c>
    </row>
    <row r="66" spans="1:25" x14ac:dyDescent="0.25">
      <c r="A66">
        <v>14</v>
      </c>
      <c r="B66">
        <v>57</v>
      </c>
      <c r="C66" t="s">
        <v>3</v>
      </c>
      <c r="D66">
        <v>4</v>
      </c>
      <c r="E66">
        <v>20</v>
      </c>
      <c r="F66">
        <v>10</v>
      </c>
      <c r="G66">
        <v>249.67</v>
      </c>
      <c r="H66">
        <v>129.41</v>
      </c>
      <c r="I66" s="76">
        <f t="shared" si="21"/>
        <v>15278.666666666666</v>
      </c>
      <c r="J66">
        <v>-6.5</v>
      </c>
      <c r="K66">
        <v>372.58</v>
      </c>
      <c r="L66">
        <v>29.4</v>
      </c>
      <c r="M66">
        <v>1.42</v>
      </c>
      <c r="N66">
        <v>23.296952277227724</v>
      </c>
      <c r="O66">
        <v>158.86619718309859</v>
      </c>
      <c r="P66">
        <v>91.363460000000003</v>
      </c>
      <c r="Q66">
        <v>487.28143807412101</v>
      </c>
      <c r="R66">
        <v>718.87081089642061</v>
      </c>
      <c r="S66">
        <v>25.2</v>
      </c>
      <c r="T66">
        <v>8.2311247416753282E-3</v>
      </c>
      <c r="U66" s="56">
        <f t="shared" si="22"/>
        <v>2.7656579132029102</v>
      </c>
      <c r="V66" s="26">
        <f t="shared" si="18"/>
        <v>1.2930766780157118E-5</v>
      </c>
      <c r="W66" s="56">
        <f t="shared" si="19"/>
        <v>283</v>
      </c>
      <c r="X66" s="56">
        <f t="shared" ref="X66:X129" si="23">1/W66</f>
        <v>3.5335689045936395E-3</v>
      </c>
      <c r="Y66" s="56">
        <f t="shared" si="20"/>
        <v>-11.25590106452915</v>
      </c>
    </row>
    <row r="67" spans="1:25" x14ac:dyDescent="0.25">
      <c r="A67">
        <v>21</v>
      </c>
      <c r="B67">
        <v>57</v>
      </c>
      <c r="C67" t="s">
        <v>3</v>
      </c>
      <c r="D67">
        <v>4</v>
      </c>
      <c r="E67">
        <v>20</v>
      </c>
      <c r="F67">
        <v>10</v>
      </c>
      <c r="G67">
        <v>249.67</v>
      </c>
      <c r="H67">
        <v>129.41</v>
      </c>
      <c r="I67" s="76">
        <f t="shared" si="21"/>
        <v>15278.666666666666</v>
      </c>
      <c r="J67">
        <v>-6.5</v>
      </c>
      <c r="K67">
        <v>372.58</v>
      </c>
      <c r="L67">
        <v>29.4</v>
      </c>
      <c r="M67">
        <v>1.42</v>
      </c>
      <c r="N67">
        <v>23.296952277227724</v>
      </c>
      <c r="O67">
        <v>158.86619718309859</v>
      </c>
      <c r="P67">
        <v>91.363460000000003</v>
      </c>
      <c r="Q67">
        <v>489.51478467277047</v>
      </c>
      <c r="R67">
        <v>692.53877533039645</v>
      </c>
      <c r="S67">
        <v>25.26</v>
      </c>
      <c r="T67">
        <v>7.1987171784120702E-3</v>
      </c>
      <c r="U67" s="56">
        <f t="shared" si="22"/>
        <v>3.6281534579196832</v>
      </c>
      <c r="V67" s="26">
        <f t="shared" si="18"/>
        <v>1.130921517222309E-5</v>
      </c>
      <c r="W67" s="56">
        <f t="shared" si="19"/>
        <v>283</v>
      </c>
      <c r="X67" s="56">
        <f t="shared" si="23"/>
        <v>3.5335689045936395E-3</v>
      </c>
      <c r="Y67" s="56">
        <f t="shared" si="20"/>
        <v>-11.389892662620392</v>
      </c>
    </row>
    <row r="68" spans="1:25" x14ac:dyDescent="0.25">
      <c r="A68">
        <v>35</v>
      </c>
      <c r="B68">
        <v>57</v>
      </c>
      <c r="C68" t="s">
        <v>3</v>
      </c>
      <c r="D68">
        <v>4</v>
      </c>
      <c r="E68">
        <v>20</v>
      </c>
      <c r="F68">
        <v>10</v>
      </c>
      <c r="G68">
        <v>249.67</v>
      </c>
      <c r="H68">
        <v>129.41</v>
      </c>
      <c r="I68" s="76">
        <f t="shared" si="21"/>
        <v>15278.666666666666</v>
      </c>
      <c r="J68">
        <v>-6.5</v>
      </c>
      <c r="K68">
        <v>372.58</v>
      </c>
      <c r="L68">
        <v>29.4</v>
      </c>
      <c r="M68">
        <v>1.42</v>
      </c>
      <c r="N68">
        <v>23.296952277227724</v>
      </c>
      <c r="O68">
        <v>158.86619718309859</v>
      </c>
      <c r="P68">
        <v>91.363460000000003</v>
      </c>
      <c r="Q68">
        <v>501.87329834344757</v>
      </c>
      <c r="R68">
        <v>722.9684598983107</v>
      </c>
      <c r="S68">
        <v>24.14</v>
      </c>
      <c r="T68">
        <v>1.503919204665978E-2</v>
      </c>
      <c r="U68" s="56">
        <f t="shared" si="22"/>
        <v>12.632921319194216</v>
      </c>
      <c r="V68" s="26">
        <f t="shared" si="18"/>
        <v>2.363360090827018E-5</v>
      </c>
      <c r="W68" s="56">
        <f t="shared" si="19"/>
        <v>283</v>
      </c>
      <c r="X68" s="56">
        <f t="shared" si="23"/>
        <v>3.5335689045936395E-3</v>
      </c>
      <c r="Y68" s="56">
        <f t="shared" si="20"/>
        <v>-10.652841091228767</v>
      </c>
    </row>
    <row r="69" spans="1:25" x14ac:dyDescent="0.25">
      <c r="A69">
        <v>49</v>
      </c>
      <c r="B69">
        <v>57</v>
      </c>
      <c r="C69" t="s">
        <v>3</v>
      </c>
      <c r="D69">
        <v>4</v>
      </c>
      <c r="E69">
        <v>20</v>
      </c>
      <c r="F69">
        <v>10</v>
      </c>
      <c r="G69">
        <v>249.67</v>
      </c>
      <c r="H69">
        <v>129.41</v>
      </c>
      <c r="I69" s="76">
        <f t="shared" si="21"/>
        <v>15278.666666666666</v>
      </c>
      <c r="J69">
        <v>-6.5</v>
      </c>
      <c r="K69">
        <v>372.58</v>
      </c>
      <c r="L69">
        <v>29.4</v>
      </c>
      <c r="M69">
        <v>1.42</v>
      </c>
      <c r="N69">
        <v>23.296952277227724</v>
      </c>
      <c r="O69">
        <v>158.86619718309859</v>
      </c>
      <c r="P69">
        <v>91.363460000000003</v>
      </c>
      <c r="Q69">
        <v>571.48345415778249</v>
      </c>
      <c r="R69">
        <v>701.68908315565022</v>
      </c>
      <c r="S69">
        <v>24.43</v>
      </c>
      <c r="T69">
        <v>4.7736150109998774E-3</v>
      </c>
      <c r="U69" s="56">
        <f t="shared" si="22"/>
        <v>5.6137712529358561</v>
      </c>
      <c r="V69" s="26">
        <f t="shared" si="18"/>
        <v>7.499856845737432E-6</v>
      </c>
      <c r="W69" s="56">
        <f t="shared" si="19"/>
        <v>283</v>
      </c>
      <c r="X69" s="56">
        <f t="shared" si="23"/>
        <v>3.5335689045936395E-3</v>
      </c>
      <c r="Y69" s="56">
        <f t="shared" si="20"/>
        <v>-11.800626624839182</v>
      </c>
    </row>
    <row r="70" spans="1:25" x14ac:dyDescent="0.25">
      <c r="A70">
        <v>63</v>
      </c>
      <c r="B70">
        <v>57</v>
      </c>
      <c r="C70" t="s">
        <v>3</v>
      </c>
      <c r="D70">
        <v>4</v>
      </c>
      <c r="E70">
        <v>20</v>
      </c>
      <c r="F70">
        <v>10</v>
      </c>
      <c r="G70">
        <v>249.67</v>
      </c>
      <c r="H70">
        <v>129.41</v>
      </c>
      <c r="I70" s="76">
        <f t="shared" si="21"/>
        <v>15278.666666666666</v>
      </c>
      <c r="J70">
        <v>-6.5</v>
      </c>
      <c r="K70">
        <v>372.58</v>
      </c>
      <c r="L70">
        <v>29.4</v>
      </c>
      <c r="M70">
        <v>1.42</v>
      </c>
      <c r="N70">
        <v>23.296952277227724</v>
      </c>
      <c r="O70">
        <v>158.86619718309859</v>
      </c>
      <c r="P70">
        <v>91.363460000000003</v>
      </c>
      <c r="Q70">
        <v>516.10682138134041</v>
      </c>
      <c r="R70">
        <v>712.10255535173417</v>
      </c>
      <c r="S70">
        <v>24.21</v>
      </c>
      <c r="T70">
        <v>7.2509168820013561E-3</v>
      </c>
      <c r="U70" s="56">
        <f t="shared" si="22"/>
        <v>10.96338632558605</v>
      </c>
      <c r="V70" s="26">
        <f t="shared" si="18"/>
        <v>1.1393956986850117E-5</v>
      </c>
      <c r="W70" s="56">
        <f t="shared" si="19"/>
        <v>283</v>
      </c>
      <c r="X70" s="56">
        <f t="shared" si="23"/>
        <v>3.5335689045936395E-3</v>
      </c>
      <c r="Y70" s="56">
        <f t="shared" si="20"/>
        <v>-11.382427431983398</v>
      </c>
    </row>
    <row r="71" spans="1:25" x14ac:dyDescent="0.25">
      <c r="A71">
        <v>77</v>
      </c>
      <c r="B71">
        <v>57</v>
      </c>
      <c r="C71" t="s">
        <v>3</v>
      </c>
      <c r="D71">
        <v>4</v>
      </c>
      <c r="E71">
        <v>20</v>
      </c>
      <c r="F71">
        <v>10</v>
      </c>
      <c r="G71">
        <v>249.67</v>
      </c>
      <c r="H71">
        <v>129.41</v>
      </c>
      <c r="I71" s="76">
        <f t="shared" si="21"/>
        <v>15278.666666666666</v>
      </c>
      <c r="J71">
        <v>-6.5</v>
      </c>
      <c r="K71">
        <v>372.58</v>
      </c>
      <c r="L71">
        <v>29.4</v>
      </c>
      <c r="M71">
        <v>1.42</v>
      </c>
      <c r="N71">
        <v>23.296952277227724</v>
      </c>
      <c r="O71">
        <v>158.86619718309859</v>
      </c>
      <c r="P71">
        <v>91.363460000000003</v>
      </c>
      <c r="Q71">
        <v>584.47573186253715</v>
      </c>
      <c r="R71">
        <v>686.92880780653365</v>
      </c>
      <c r="S71">
        <v>22.82</v>
      </c>
      <c r="T71">
        <v>4.0211517172326376E-3</v>
      </c>
      <c r="U71" s="56">
        <f t="shared" si="22"/>
        <v>7.4310883734459141</v>
      </c>
      <c r="V71" s="26">
        <f t="shared" si="18"/>
        <v>6.3180328593596275E-6</v>
      </c>
      <c r="W71" s="56">
        <f t="shared" si="19"/>
        <v>283</v>
      </c>
      <c r="X71" s="56">
        <f t="shared" si="23"/>
        <v>3.5335689045936395E-3</v>
      </c>
      <c r="Y71" s="56">
        <f t="shared" si="20"/>
        <v>-11.972102654686283</v>
      </c>
    </row>
    <row r="72" spans="1:25" x14ac:dyDescent="0.25">
      <c r="A72">
        <v>91</v>
      </c>
      <c r="B72">
        <v>57</v>
      </c>
      <c r="C72" t="s">
        <v>3</v>
      </c>
      <c r="D72">
        <v>4</v>
      </c>
      <c r="E72">
        <v>20</v>
      </c>
      <c r="F72">
        <v>10</v>
      </c>
      <c r="G72">
        <v>249.67</v>
      </c>
      <c r="H72">
        <v>129.41</v>
      </c>
      <c r="I72" s="76">
        <f t="shared" si="21"/>
        <v>15278.666666666666</v>
      </c>
      <c r="J72">
        <v>-6.5</v>
      </c>
      <c r="K72">
        <v>372.58</v>
      </c>
      <c r="L72">
        <v>29.4</v>
      </c>
      <c r="M72">
        <v>1.42</v>
      </c>
      <c r="N72">
        <v>23.296952277227724</v>
      </c>
      <c r="O72">
        <v>158.86619718309859</v>
      </c>
      <c r="P72">
        <v>91.363460000000003</v>
      </c>
      <c r="Q72">
        <v>533.30159308147483</v>
      </c>
      <c r="R72">
        <v>561.93623122439681</v>
      </c>
      <c r="S72">
        <v>24.73</v>
      </c>
      <c r="T72">
        <v>1.0370714547393329E-3</v>
      </c>
      <c r="U72" s="56">
        <f t="shared" si="22"/>
        <v>2.2649640571507033</v>
      </c>
      <c r="V72" s="26">
        <f t="shared" si="18"/>
        <v>1.6291709551101782E-6</v>
      </c>
      <c r="W72" s="56">
        <f t="shared" si="19"/>
        <v>283</v>
      </c>
      <c r="X72" s="56">
        <f t="shared" si="23"/>
        <v>3.5335689045936395E-3</v>
      </c>
      <c r="Y72" s="56">
        <f t="shared" si="20"/>
        <v>-13.327439289031672</v>
      </c>
    </row>
    <row r="73" spans="1:25" s="61" customFormat="1" x14ac:dyDescent="0.25">
      <c r="A73" s="61">
        <v>105</v>
      </c>
      <c r="B73" s="61">
        <v>57</v>
      </c>
      <c r="C73" s="61" t="s">
        <v>3</v>
      </c>
      <c r="D73" s="61">
        <v>4</v>
      </c>
      <c r="E73" s="61">
        <v>20</v>
      </c>
      <c r="F73" s="61">
        <v>10</v>
      </c>
      <c r="G73" s="61">
        <v>249.67</v>
      </c>
      <c r="H73" s="61">
        <v>129.41</v>
      </c>
      <c r="I73" s="76">
        <f t="shared" si="21"/>
        <v>15278.666666666666</v>
      </c>
      <c r="J73" s="61">
        <v>-6.5</v>
      </c>
      <c r="K73" s="61">
        <v>372.58</v>
      </c>
      <c r="L73" s="61">
        <v>29.4</v>
      </c>
      <c r="M73" s="61">
        <v>1.42</v>
      </c>
      <c r="N73" s="61">
        <v>23.296952277227724</v>
      </c>
      <c r="O73" s="61">
        <v>158.86619718309859</v>
      </c>
      <c r="P73" s="61">
        <v>91.363460000000003</v>
      </c>
      <c r="Q73" s="61">
        <v>495.21437913839617</v>
      </c>
      <c r="R73" s="61">
        <v>602.6146597731821</v>
      </c>
      <c r="S73" s="61">
        <v>26.13</v>
      </c>
      <c r="T73" s="61">
        <v>3.6813499541957658E-3</v>
      </c>
      <c r="U73" s="61">
        <f t="shared" si="22"/>
        <v>9.2770018845733286</v>
      </c>
      <c r="V73" s="26">
        <f t="shared" si="18"/>
        <v>5.7844859691345534E-6</v>
      </c>
      <c r="W73" s="56">
        <f t="shared" si="19"/>
        <v>283</v>
      </c>
      <c r="X73" s="56">
        <f t="shared" si="23"/>
        <v>3.5335689045936395E-3</v>
      </c>
      <c r="Y73" s="56">
        <f t="shared" si="20"/>
        <v>-12.06033105707734</v>
      </c>
    </row>
    <row r="74" spans="1:25" s="69" customFormat="1" x14ac:dyDescent="0.25">
      <c r="A74" s="69">
        <v>7</v>
      </c>
      <c r="B74" s="69">
        <v>38</v>
      </c>
      <c r="C74" s="69" t="s">
        <v>3</v>
      </c>
      <c r="D74" s="69">
        <v>1</v>
      </c>
      <c r="E74" s="69">
        <v>30</v>
      </c>
      <c r="F74" s="69">
        <v>10</v>
      </c>
      <c r="G74" s="69">
        <v>244.35</v>
      </c>
      <c r="H74" s="69">
        <v>113.54</v>
      </c>
      <c r="I74" s="70">
        <f t="shared" ref="I74:I82" si="24">0.96082*10000</f>
        <v>9608.2000000000007</v>
      </c>
      <c r="J74" s="69">
        <v>10.9</v>
      </c>
      <c r="K74" s="69">
        <v>368.78999999999996</v>
      </c>
      <c r="L74" s="69">
        <v>13.5</v>
      </c>
      <c r="M74" s="69">
        <v>1.38</v>
      </c>
      <c r="N74" s="69">
        <v>23.296952277227724</v>
      </c>
      <c r="O74" s="69">
        <v>167.72463768115941</v>
      </c>
      <c r="P74" s="69">
        <v>98.212100000000007</v>
      </c>
      <c r="Q74" s="69">
        <v>550.62423898043676</v>
      </c>
      <c r="R74" s="69">
        <v>635.95996203599543</v>
      </c>
      <c r="S74" s="69">
        <v>22.86</v>
      </c>
      <c r="T74" s="69">
        <v>3.2837391257984879E-3</v>
      </c>
      <c r="U74" s="69">
        <f t="shared" ref="U74:U82" si="25">T74*24*A74</f>
        <v>0.55166817313414596</v>
      </c>
      <c r="V74" s="26">
        <f t="shared" si="18"/>
        <v>8.2025771311027944E-6</v>
      </c>
      <c r="W74" s="56">
        <f t="shared" si="19"/>
        <v>283</v>
      </c>
      <c r="X74" s="56">
        <f t="shared" si="23"/>
        <v>3.5335689045936395E-3</v>
      </c>
      <c r="Y74" s="56">
        <f t="shared" si="20"/>
        <v>-11.711062168790198</v>
      </c>
    </row>
    <row r="75" spans="1:25" s="69" customFormat="1" x14ac:dyDescent="0.25">
      <c r="A75" s="69">
        <v>14</v>
      </c>
      <c r="B75" s="69">
        <v>38</v>
      </c>
      <c r="C75" s="69" t="s">
        <v>3</v>
      </c>
      <c r="D75" s="69">
        <v>1</v>
      </c>
      <c r="E75" s="69">
        <v>30</v>
      </c>
      <c r="F75" s="69">
        <v>10</v>
      </c>
      <c r="G75" s="69">
        <v>244.35</v>
      </c>
      <c r="H75" s="69">
        <v>113.54</v>
      </c>
      <c r="I75" s="70">
        <f t="shared" si="24"/>
        <v>9608.2000000000007</v>
      </c>
      <c r="J75" s="69">
        <v>10.9</v>
      </c>
      <c r="K75" s="69">
        <v>368.78999999999996</v>
      </c>
      <c r="L75" s="69">
        <v>13.5</v>
      </c>
      <c r="M75" s="69">
        <v>1.38</v>
      </c>
      <c r="N75" s="69">
        <v>23.296952277227724</v>
      </c>
      <c r="O75" s="69">
        <v>167.72463768115941</v>
      </c>
      <c r="P75" s="69">
        <v>98.212100000000007</v>
      </c>
      <c r="Q75" s="69">
        <v>491.36648717136524</v>
      </c>
      <c r="R75" s="69">
        <v>549.58276845106116</v>
      </c>
      <c r="S75" s="69">
        <v>25.2</v>
      </c>
      <c r="T75" s="69">
        <v>2.0321601021787727E-3</v>
      </c>
      <c r="U75" s="69">
        <f t="shared" si="25"/>
        <v>0.68280579433206767</v>
      </c>
      <c r="V75" s="26">
        <f t="shared" si="18"/>
        <v>5.0762448239499291E-6</v>
      </c>
      <c r="W75" s="56">
        <f t="shared" si="19"/>
        <v>283</v>
      </c>
      <c r="X75" s="56">
        <f t="shared" si="23"/>
        <v>3.5335689045936395E-3</v>
      </c>
      <c r="Y75" s="56">
        <f t="shared" si="20"/>
        <v>-12.19093877760662</v>
      </c>
    </row>
    <row r="76" spans="1:25" s="69" customFormat="1" x14ac:dyDescent="0.25">
      <c r="A76" s="69">
        <v>21</v>
      </c>
      <c r="B76" s="69">
        <v>38</v>
      </c>
      <c r="C76" s="69" t="s">
        <v>3</v>
      </c>
      <c r="D76" s="69">
        <v>1</v>
      </c>
      <c r="E76" s="69">
        <v>30</v>
      </c>
      <c r="F76" s="69">
        <v>10</v>
      </c>
      <c r="G76" s="69">
        <v>244.35</v>
      </c>
      <c r="H76" s="69">
        <v>113.54</v>
      </c>
      <c r="I76" s="70">
        <f t="shared" si="24"/>
        <v>9608.2000000000007</v>
      </c>
      <c r="J76" s="69">
        <v>10.9</v>
      </c>
      <c r="K76" s="69">
        <v>368.78999999999996</v>
      </c>
      <c r="L76" s="69">
        <v>13.5</v>
      </c>
      <c r="M76" s="69">
        <v>1.38</v>
      </c>
      <c r="N76" s="69">
        <v>23.296952277227724</v>
      </c>
      <c r="O76" s="69">
        <v>167.72463768115941</v>
      </c>
      <c r="P76" s="69">
        <v>98.212100000000007</v>
      </c>
      <c r="Q76" s="69">
        <v>500.37804340454392</v>
      </c>
      <c r="R76" s="69">
        <v>500.06761233480182</v>
      </c>
      <c r="S76" s="69">
        <v>25.26</v>
      </c>
      <c r="T76" s="69">
        <v>-1.0810501373240937E-5</v>
      </c>
      <c r="U76" s="69">
        <f t="shared" si="25"/>
        <v>-5.4484926921134318E-3</v>
      </c>
      <c r="V76" s="26">
        <f t="shared" si="18"/>
        <v>-2.7003180549794195E-8</v>
      </c>
      <c r="W76" s="56">
        <f t="shared" si="19"/>
        <v>283</v>
      </c>
      <c r="X76" s="56">
        <f t="shared" si="23"/>
        <v>3.5335689045936395E-3</v>
      </c>
      <c r="Y76" s="56" t="e">
        <f t="shared" si="20"/>
        <v>#NUM!</v>
      </c>
    </row>
    <row r="77" spans="1:25" s="69" customFormat="1" x14ac:dyDescent="0.25">
      <c r="A77" s="69">
        <v>35</v>
      </c>
      <c r="B77" s="69">
        <v>38</v>
      </c>
      <c r="C77" s="69" t="s">
        <v>3</v>
      </c>
      <c r="D77" s="69">
        <v>1</v>
      </c>
      <c r="E77" s="69">
        <v>30</v>
      </c>
      <c r="F77" s="69">
        <v>10</v>
      </c>
      <c r="G77" s="69">
        <v>244.35</v>
      </c>
      <c r="H77" s="69">
        <v>113.54</v>
      </c>
      <c r="I77" s="70">
        <f t="shared" si="24"/>
        <v>9608.2000000000007</v>
      </c>
      <c r="J77" s="69">
        <v>10.9</v>
      </c>
      <c r="K77" s="69">
        <v>368.78999999999996</v>
      </c>
      <c r="L77" s="69">
        <v>13.5</v>
      </c>
      <c r="M77" s="69">
        <v>1.38</v>
      </c>
      <c r="N77" s="69">
        <v>23.296952277227724</v>
      </c>
      <c r="O77" s="69">
        <v>167.72463768115941</v>
      </c>
      <c r="P77" s="69">
        <v>98.212100000000007</v>
      </c>
      <c r="Q77" s="69">
        <v>493.16915696244058</v>
      </c>
      <c r="R77" s="69">
        <v>532.84503854354602</v>
      </c>
      <c r="S77" s="69">
        <v>24.14</v>
      </c>
      <c r="T77" s="69">
        <v>2.6506034286874363E-3</v>
      </c>
      <c r="U77" s="69">
        <f t="shared" si="25"/>
        <v>2.2265068800974466</v>
      </c>
      <c r="V77" s="26">
        <f t="shared" si="18"/>
        <v>6.6216205028040125E-6</v>
      </c>
      <c r="W77" s="56">
        <f t="shared" si="19"/>
        <v>283</v>
      </c>
      <c r="X77" s="56">
        <f t="shared" si="23"/>
        <v>3.5335689045936395E-3</v>
      </c>
      <c r="Y77" s="56">
        <f t="shared" si="20"/>
        <v>-11.925170429028078</v>
      </c>
    </row>
    <row r="78" spans="1:25" s="69" customFormat="1" x14ac:dyDescent="0.25">
      <c r="A78" s="69">
        <v>49</v>
      </c>
      <c r="B78" s="69">
        <v>38</v>
      </c>
      <c r="C78" s="69" t="s">
        <v>3</v>
      </c>
      <c r="D78" s="69">
        <v>1</v>
      </c>
      <c r="E78" s="69">
        <v>30</v>
      </c>
      <c r="F78" s="69">
        <v>10</v>
      </c>
      <c r="G78" s="69">
        <v>244.35</v>
      </c>
      <c r="H78" s="69">
        <v>113.54</v>
      </c>
      <c r="I78" s="71">
        <f t="shared" si="24"/>
        <v>9608.2000000000007</v>
      </c>
      <c r="J78" s="69">
        <v>10.9</v>
      </c>
      <c r="K78" s="69">
        <v>368.78999999999996</v>
      </c>
      <c r="L78" s="69">
        <v>13.5</v>
      </c>
      <c r="M78" s="69">
        <v>1.38</v>
      </c>
      <c r="N78" s="69">
        <v>23.296952277227724</v>
      </c>
      <c r="O78" s="69">
        <v>167.72463768115941</v>
      </c>
      <c r="P78" s="69">
        <v>98.212100000000007</v>
      </c>
      <c r="Q78" s="69">
        <v>493.23705756929633</v>
      </c>
      <c r="R78" s="69">
        <v>535.53462686567161</v>
      </c>
      <c r="S78" s="69">
        <v>24.43</v>
      </c>
      <c r="T78" s="69">
        <v>1.5230211860804601E-3</v>
      </c>
      <c r="U78" s="69">
        <f t="shared" si="25"/>
        <v>1.791072914830621</v>
      </c>
      <c r="V78" s="26">
        <f t="shared" si="18"/>
        <v>3.804658081824975E-6</v>
      </c>
      <c r="W78" s="56">
        <f t="shared" si="19"/>
        <v>283</v>
      </c>
      <c r="X78" s="56">
        <f t="shared" si="23"/>
        <v>3.5335689045936395E-3</v>
      </c>
      <c r="Y78" s="56">
        <f t="shared" si="20"/>
        <v>-12.479284430918264</v>
      </c>
    </row>
    <row r="79" spans="1:25" s="69" customFormat="1" x14ac:dyDescent="0.25">
      <c r="A79" s="69">
        <v>63</v>
      </c>
      <c r="B79" s="69">
        <v>38</v>
      </c>
      <c r="C79" s="69" t="s">
        <v>3</v>
      </c>
      <c r="D79" s="69">
        <v>1</v>
      </c>
      <c r="E79" s="69">
        <v>30</v>
      </c>
      <c r="F79" s="69">
        <v>10</v>
      </c>
      <c r="G79" s="69">
        <v>244.35</v>
      </c>
      <c r="H79" s="69">
        <v>113.54</v>
      </c>
      <c r="I79" s="70">
        <f t="shared" si="24"/>
        <v>9608.2000000000007</v>
      </c>
      <c r="J79" s="69">
        <v>10.9</v>
      </c>
      <c r="K79" s="69">
        <v>368.78999999999996</v>
      </c>
      <c r="L79" s="69">
        <v>13.5</v>
      </c>
      <c r="M79" s="69">
        <v>1.38</v>
      </c>
      <c r="N79" s="69">
        <v>23.296952277227724</v>
      </c>
      <c r="O79" s="69">
        <v>167.72463768115941</v>
      </c>
      <c r="P79" s="69">
        <v>98.212100000000007</v>
      </c>
      <c r="Q79" s="69">
        <v>528.92116377287664</v>
      </c>
      <c r="R79" s="69">
        <v>524.01458982125337</v>
      </c>
      <c r="S79" s="69">
        <v>24.21</v>
      </c>
      <c r="T79" s="69">
        <v>-1.7827792083263932E-4</v>
      </c>
      <c r="U79" s="69">
        <f t="shared" si="25"/>
        <v>-0.26955621629895066</v>
      </c>
      <c r="V79" s="26">
        <f t="shared" si="18"/>
        <v>-4.4530818285192396E-7</v>
      </c>
      <c r="W79" s="56">
        <f t="shared" si="19"/>
        <v>283</v>
      </c>
      <c r="X79" s="56">
        <f t="shared" si="23"/>
        <v>3.5335689045936395E-3</v>
      </c>
      <c r="Y79" s="56" t="e">
        <f t="shared" si="20"/>
        <v>#NUM!</v>
      </c>
    </row>
    <row r="80" spans="1:25" s="69" customFormat="1" x14ac:dyDescent="0.25">
      <c r="A80" s="69">
        <v>77</v>
      </c>
      <c r="B80" s="69">
        <v>38</v>
      </c>
      <c r="C80" s="69" t="s">
        <v>3</v>
      </c>
      <c r="D80" s="69">
        <v>1</v>
      </c>
      <c r="E80" s="69">
        <v>30</v>
      </c>
      <c r="F80" s="69">
        <v>10</v>
      </c>
      <c r="G80" s="69">
        <v>244.35</v>
      </c>
      <c r="H80" s="69">
        <v>113.54</v>
      </c>
      <c r="I80" s="70">
        <f t="shared" si="24"/>
        <v>9608.2000000000007</v>
      </c>
      <c r="J80" s="69">
        <v>10.9</v>
      </c>
      <c r="K80" s="69">
        <v>368.78999999999996</v>
      </c>
      <c r="L80" s="69">
        <v>13.5</v>
      </c>
      <c r="M80" s="69">
        <v>1.38</v>
      </c>
      <c r="N80" s="69">
        <v>23.296952277227724</v>
      </c>
      <c r="O80" s="69">
        <v>167.72463768115941</v>
      </c>
      <c r="P80" s="69">
        <v>98.212100000000007</v>
      </c>
      <c r="Q80" s="69">
        <v>535.80644887568951</v>
      </c>
      <c r="R80" s="69">
        <v>575.62341960118795</v>
      </c>
      <c r="S80" s="69">
        <v>22.82</v>
      </c>
      <c r="T80" s="69">
        <v>1.5348522556174987E-3</v>
      </c>
      <c r="U80" s="69">
        <f t="shared" si="25"/>
        <v>2.8364069683811373</v>
      </c>
      <c r="V80" s="26">
        <f t="shared" si="18"/>
        <v>3.8344218888967274E-6</v>
      </c>
      <c r="W80" s="56">
        <f t="shared" si="19"/>
        <v>283</v>
      </c>
      <c r="X80" s="56">
        <f t="shared" si="23"/>
        <v>3.5335689045936395E-3</v>
      </c>
      <c r="Y80" s="56">
        <f t="shared" si="20"/>
        <v>-12.47149188055878</v>
      </c>
    </row>
    <row r="81" spans="1:25" s="69" customFormat="1" x14ac:dyDescent="0.25">
      <c r="A81" s="69">
        <v>91</v>
      </c>
      <c r="B81" s="69">
        <v>38</v>
      </c>
      <c r="C81" s="69" t="s">
        <v>3</v>
      </c>
      <c r="D81" s="69">
        <v>1</v>
      </c>
      <c r="E81" s="69">
        <v>30</v>
      </c>
      <c r="F81" s="69">
        <v>10</v>
      </c>
      <c r="G81" s="69">
        <v>244.35</v>
      </c>
      <c r="H81" s="69">
        <v>113.54</v>
      </c>
      <c r="I81" s="70">
        <f t="shared" si="24"/>
        <v>9608.2000000000007</v>
      </c>
      <c r="J81" s="69">
        <v>10.9</v>
      </c>
      <c r="K81" s="69">
        <v>368.78999999999996</v>
      </c>
      <c r="L81" s="69">
        <v>13.5</v>
      </c>
      <c r="M81" s="69">
        <v>1.38</v>
      </c>
      <c r="N81" s="69">
        <v>23.296952277227724</v>
      </c>
      <c r="O81" s="69">
        <v>167.72463768115941</v>
      </c>
      <c r="P81" s="69">
        <v>98.212100000000007</v>
      </c>
      <c r="Q81" s="69">
        <v>599.88356850250341</v>
      </c>
      <c r="R81" s="69">
        <v>560.56873008648154</v>
      </c>
      <c r="S81" s="69">
        <v>24.73</v>
      </c>
      <c r="T81" s="69">
        <v>-1.3984481853346329E-3</v>
      </c>
      <c r="U81" s="69">
        <f t="shared" si="25"/>
        <v>-3.0542108367708383</v>
      </c>
      <c r="V81" s="26">
        <f t="shared" si="18"/>
        <v>-3.4925816688012417E-6</v>
      </c>
      <c r="W81" s="56">
        <f t="shared" si="19"/>
        <v>283</v>
      </c>
      <c r="X81" s="56">
        <f t="shared" si="23"/>
        <v>3.5335689045936395E-3</v>
      </c>
      <c r="Y81" s="56" t="e">
        <f t="shared" si="20"/>
        <v>#NUM!</v>
      </c>
    </row>
    <row r="82" spans="1:25" s="72" customFormat="1" x14ac:dyDescent="0.25">
      <c r="A82" s="72">
        <v>105</v>
      </c>
      <c r="B82" s="72">
        <v>38</v>
      </c>
      <c r="C82" s="72" t="s">
        <v>3</v>
      </c>
      <c r="D82" s="72">
        <v>1</v>
      </c>
      <c r="E82" s="72">
        <v>30</v>
      </c>
      <c r="F82" s="72">
        <v>10</v>
      </c>
      <c r="G82" s="72">
        <v>244.35</v>
      </c>
      <c r="H82" s="72">
        <v>113.54</v>
      </c>
      <c r="I82" s="73">
        <f t="shared" si="24"/>
        <v>9608.2000000000007</v>
      </c>
      <c r="J82" s="72">
        <v>10.9</v>
      </c>
      <c r="K82" s="72">
        <v>368.78999999999996</v>
      </c>
      <c r="L82" s="72">
        <v>13.5</v>
      </c>
      <c r="M82" s="72">
        <v>1.38</v>
      </c>
      <c r="N82" s="72">
        <v>23.296952277227724</v>
      </c>
      <c r="O82" s="72">
        <v>167.72463768115941</v>
      </c>
      <c r="P82" s="72">
        <v>98.212100000000007</v>
      </c>
      <c r="Q82" s="72">
        <v>430.86634513202</v>
      </c>
      <c r="R82" s="72">
        <v>468.78631587725152</v>
      </c>
      <c r="S82" s="72">
        <v>26.13</v>
      </c>
      <c r="T82" s="72">
        <v>1.2765639766569134E-3</v>
      </c>
      <c r="U82" s="72">
        <f t="shared" si="25"/>
        <v>3.2169412211754218</v>
      </c>
      <c r="V82" s="26">
        <f t="shared" si="18"/>
        <v>3.1892201966057098E-6</v>
      </c>
      <c r="W82" s="56">
        <f t="shared" si="19"/>
        <v>283</v>
      </c>
      <c r="X82" s="56">
        <f t="shared" si="23"/>
        <v>3.5335689045936395E-3</v>
      </c>
      <c r="Y82" s="56">
        <f t="shared" si="20"/>
        <v>-12.655734123525596</v>
      </c>
    </row>
    <row r="83" spans="1:25" s="69" customFormat="1" x14ac:dyDescent="0.25">
      <c r="A83" s="69">
        <v>7</v>
      </c>
      <c r="B83" s="69">
        <v>19</v>
      </c>
      <c r="C83" s="69" t="s">
        <v>3</v>
      </c>
      <c r="D83" s="69">
        <v>2</v>
      </c>
      <c r="E83" s="69">
        <v>30</v>
      </c>
      <c r="F83" s="69">
        <v>10</v>
      </c>
      <c r="G83" s="69">
        <v>248.52</v>
      </c>
      <c r="H83" s="69">
        <v>113.2</v>
      </c>
      <c r="I83" s="70">
        <f t="shared" ref="I83:I91" si="26">0.46252*10000</f>
        <v>4625.2</v>
      </c>
      <c r="J83" s="69">
        <v>11.2</v>
      </c>
      <c r="K83" s="69">
        <v>372.92</v>
      </c>
      <c r="L83" s="69">
        <v>13.2</v>
      </c>
      <c r="M83" s="69">
        <v>1.38</v>
      </c>
      <c r="N83" s="69">
        <v>23.296952277227724</v>
      </c>
      <c r="O83" s="69">
        <v>167.97101449275362</v>
      </c>
      <c r="P83" s="69">
        <v>98.257599999999996</v>
      </c>
      <c r="Q83" s="69">
        <v>607.53892361392968</v>
      </c>
      <c r="R83" s="69">
        <v>691.08040987064112</v>
      </c>
      <c r="S83" s="69">
        <v>22.86</v>
      </c>
      <c r="T83" s="69">
        <v>3.2179278356996421E-3</v>
      </c>
      <c r="U83" s="69">
        <f t="shared" ref="U83:U91" si="27">T83*24*A83</f>
        <v>0.54061187639753983</v>
      </c>
      <c r="V83" s="26">
        <f t="shared" si="18"/>
        <v>1.669869019714065E-5</v>
      </c>
      <c r="W83" s="56">
        <f t="shared" si="19"/>
        <v>283</v>
      </c>
      <c r="X83" s="56">
        <f t="shared" si="23"/>
        <v>3.5335689045936395E-3</v>
      </c>
      <c r="Y83" s="56">
        <f t="shared" si="20"/>
        <v>-11.000180272926404</v>
      </c>
    </row>
    <row r="84" spans="1:25" s="69" customFormat="1" x14ac:dyDescent="0.25">
      <c r="A84" s="69">
        <v>14</v>
      </c>
      <c r="B84" s="69">
        <v>19</v>
      </c>
      <c r="C84" s="69" t="s">
        <v>3</v>
      </c>
      <c r="D84" s="69">
        <v>2</v>
      </c>
      <c r="E84" s="69">
        <v>30</v>
      </c>
      <c r="F84" s="69">
        <v>10</v>
      </c>
      <c r="G84" s="69">
        <v>248.52</v>
      </c>
      <c r="H84" s="69">
        <v>113.2</v>
      </c>
      <c r="I84" s="71">
        <f t="shared" si="26"/>
        <v>4625.2</v>
      </c>
      <c r="J84" s="69">
        <v>11.2</v>
      </c>
      <c r="K84" s="69">
        <v>372.92</v>
      </c>
      <c r="L84" s="69">
        <v>13.2</v>
      </c>
      <c r="M84" s="69">
        <v>1.38</v>
      </c>
      <c r="N84" s="69">
        <v>23.296952277227724</v>
      </c>
      <c r="O84" s="69">
        <v>167.97101449275362</v>
      </c>
      <c r="P84" s="69">
        <v>98.257599999999996</v>
      </c>
      <c r="Q84" s="69">
        <v>498.94832119100414</v>
      </c>
      <c r="R84" s="69">
        <v>528.44993664871708</v>
      </c>
      <c r="S84" s="69">
        <v>25.2</v>
      </c>
      <c r="T84" s="69">
        <v>1.0308502634714741E-3</v>
      </c>
      <c r="U84" s="69">
        <f t="shared" si="27"/>
        <v>0.34636568852641531</v>
      </c>
      <c r="V84" s="26">
        <f t="shared" si="18"/>
        <v>5.3492460288219524E-6</v>
      </c>
      <c r="W84" s="56">
        <f t="shared" si="19"/>
        <v>283</v>
      </c>
      <c r="X84" s="56">
        <f t="shared" si="23"/>
        <v>3.5335689045936395E-3</v>
      </c>
      <c r="Y84" s="56">
        <f t="shared" si="20"/>
        <v>-12.138554936179968</v>
      </c>
    </row>
    <row r="85" spans="1:25" s="69" customFormat="1" x14ac:dyDescent="0.25">
      <c r="A85" s="69">
        <v>21</v>
      </c>
      <c r="B85" s="69">
        <v>19</v>
      </c>
      <c r="C85" s="69" t="s">
        <v>3</v>
      </c>
      <c r="D85" s="69">
        <v>2</v>
      </c>
      <c r="E85" s="69">
        <v>30</v>
      </c>
      <c r="F85" s="69">
        <v>10</v>
      </c>
      <c r="G85" s="69">
        <v>248.52</v>
      </c>
      <c r="H85" s="69">
        <v>113.2</v>
      </c>
      <c r="I85" s="71">
        <f t="shared" si="26"/>
        <v>4625.2</v>
      </c>
      <c r="J85" s="69">
        <v>11.2</v>
      </c>
      <c r="K85" s="69">
        <v>372.92</v>
      </c>
      <c r="L85" s="69">
        <v>13.2</v>
      </c>
      <c r="M85" s="69">
        <v>1.38</v>
      </c>
      <c r="N85" s="69">
        <v>23.296952277227724</v>
      </c>
      <c r="O85" s="69">
        <v>167.97101449275362</v>
      </c>
      <c r="P85" s="69">
        <v>98.257599999999996</v>
      </c>
      <c r="Q85" s="69">
        <v>475.63651237707694</v>
      </c>
      <c r="R85" s="69">
        <v>460.99807929515418</v>
      </c>
      <c r="S85" s="69">
        <v>25.26</v>
      </c>
      <c r="T85" s="69">
        <v>-5.1028355762589201E-4</v>
      </c>
      <c r="U85" s="69">
        <f t="shared" si="27"/>
        <v>-0.25718291304344959</v>
      </c>
      <c r="V85" s="26">
        <f t="shared" si="18"/>
        <v>-2.6477698057637357E-6</v>
      </c>
      <c r="W85" s="56">
        <f t="shared" si="19"/>
        <v>283</v>
      </c>
      <c r="X85" s="56">
        <f t="shared" si="23"/>
        <v>3.5335689045936395E-3</v>
      </c>
      <c r="Y85" s="56" t="e">
        <f t="shared" si="20"/>
        <v>#NUM!</v>
      </c>
    </row>
    <row r="86" spans="1:25" s="69" customFormat="1" x14ac:dyDescent="0.25">
      <c r="A86" s="69">
        <v>35</v>
      </c>
      <c r="B86" s="69">
        <v>19</v>
      </c>
      <c r="C86" s="69" t="s">
        <v>3</v>
      </c>
      <c r="D86" s="69">
        <v>2</v>
      </c>
      <c r="E86" s="69">
        <v>30</v>
      </c>
      <c r="F86" s="69">
        <v>10</v>
      </c>
      <c r="G86" s="69">
        <v>248.52</v>
      </c>
      <c r="H86" s="69">
        <v>113.2</v>
      </c>
      <c r="I86" s="68">
        <f t="shared" si="26"/>
        <v>4625.2</v>
      </c>
      <c r="J86" s="69">
        <v>11.2</v>
      </c>
      <c r="K86" s="69">
        <v>372.92</v>
      </c>
      <c r="L86" s="69">
        <v>13.2</v>
      </c>
      <c r="M86" s="69">
        <v>1.38</v>
      </c>
      <c r="N86" s="69">
        <v>23.296952277227724</v>
      </c>
      <c r="O86" s="69">
        <v>167.97101449275362</v>
      </c>
      <c r="P86" s="69">
        <v>98.257599999999996</v>
      </c>
      <c r="Q86" s="69">
        <v>528.75510907003445</v>
      </c>
      <c r="R86" s="69">
        <v>561.17902247006725</v>
      </c>
      <c r="S86" s="69">
        <v>24.14</v>
      </c>
      <c r="T86" s="69">
        <v>2.1683027918806648E-3</v>
      </c>
      <c r="U86" s="69">
        <f t="shared" si="27"/>
        <v>1.8213743451797584</v>
      </c>
      <c r="V86" s="26">
        <f t="shared" si="18"/>
        <v>1.1253462782606013E-5</v>
      </c>
      <c r="W86" s="56">
        <f t="shared" si="19"/>
        <v>283</v>
      </c>
      <c r="X86" s="56">
        <f t="shared" si="23"/>
        <v>3.5335689045936395E-3</v>
      </c>
      <c r="Y86" s="56">
        <f t="shared" si="20"/>
        <v>-11.394834673777126</v>
      </c>
    </row>
    <row r="87" spans="1:25" s="69" customFormat="1" x14ac:dyDescent="0.25">
      <c r="A87" s="69">
        <v>49</v>
      </c>
      <c r="B87" s="69">
        <v>19</v>
      </c>
      <c r="C87" s="69" t="s">
        <v>3</v>
      </c>
      <c r="D87" s="69">
        <v>2</v>
      </c>
      <c r="E87" s="69">
        <v>30</v>
      </c>
      <c r="F87" s="69">
        <v>10</v>
      </c>
      <c r="G87" s="69">
        <v>248.52</v>
      </c>
      <c r="H87" s="69">
        <v>113.2</v>
      </c>
      <c r="I87" s="68">
        <f t="shared" si="26"/>
        <v>4625.2</v>
      </c>
      <c r="J87" s="69">
        <v>11.2</v>
      </c>
      <c r="K87" s="69">
        <v>372.92</v>
      </c>
      <c r="L87" s="69">
        <v>13.2</v>
      </c>
      <c r="M87" s="69">
        <v>1.38</v>
      </c>
      <c r="N87" s="69">
        <v>23.296952277227724</v>
      </c>
      <c r="O87" s="69">
        <v>167.97101449275362</v>
      </c>
      <c r="P87" s="69">
        <v>98.257599999999996</v>
      </c>
      <c r="Q87" s="69">
        <v>530.19744136460554</v>
      </c>
      <c r="R87" s="69">
        <v>561.04460554371008</v>
      </c>
      <c r="S87" s="69">
        <v>24.43</v>
      </c>
      <c r="T87" s="69">
        <v>1.1118395208023315E-3</v>
      </c>
      <c r="U87" s="69">
        <f t="shared" si="27"/>
        <v>1.3075232764635418</v>
      </c>
      <c r="V87" s="26">
        <f t="shared" si="18"/>
        <v>5.7701117691634289E-6</v>
      </c>
      <c r="W87" s="56">
        <f t="shared" si="19"/>
        <v>283</v>
      </c>
      <c r="X87" s="56">
        <f t="shared" si="23"/>
        <v>3.5335689045936395E-3</v>
      </c>
      <c r="Y87" s="56">
        <f t="shared" si="20"/>
        <v>-12.062819106892981</v>
      </c>
    </row>
    <row r="88" spans="1:25" s="69" customFormat="1" x14ac:dyDescent="0.25">
      <c r="A88" s="69">
        <v>63</v>
      </c>
      <c r="B88" s="69">
        <v>19</v>
      </c>
      <c r="C88" s="69" t="s">
        <v>3</v>
      </c>
      <c r="D88" s="69">
        <v>2</v>
      </c>
      <c r="E88" s="69">
        <v>30</v>
      </c>
      <c r="F88" s="69">
        <v>10</v>
      </c>
      <c r="G88" s="69">
        <v>248.52</v>
      </c>
      <c r="H88" s="69">
        <v>113.2</v>
      </c>
      <c r="I88" s="70">
        <f t="shared" si="26"/>
        <v>4625.2</v>
      </c>
      <c r="J88" s="69">
        <v>11.2</v>
      </c>
      <c r="K88" s="69">
        <v>372.92</v>
      </c>
      <c r="L88" s="69">
        <v>13.2</v>
      </c>
      <c r="M88" s="69">
        <v>1.38</v>
      </c>
      <c r="N88" s="69">
        <v>23.296952277227724</v>
      </c>
      <c r="O88" s="69">
        <v>167.97101449275362</v>
      </c>
      <c r="P88" s="69">
        <v>98.257599999999996</v>
      </c>
      <c r="Q88" s="69">
        <v>560.9067019325114</v>
      </c>
      <c r="R88" s="69">
        <v>515.03101403523738</v>
      </c>
      <c r="S88" s="69">
        <v>24.21</v>
      </c>
      <c r="T88" s="69">
        <v>-1.6685457888609523E-3</v>
      </c>
      <c r="U88" s="69">
        <f t="shared" si="27"/>
        <v>-2.5228412327577594</v>
      </c>
      <c r="V88" s="26">
        <f t="shared" si="18"/>
        <v>-8.6556649422240793E-6</v>
      </c>
      <c r="W88" s="56">
        <f t="shared" si="19"/>
        <v>283</v>
      </c>
      <c r="X88" s="56">
        <f t="shared" si="23"/>
        <v>3.5335689045936395E-3</v>
      </c>
      <c r="Y88" s="56" t="e">
        <f t="shared" si="20"/>
        <v>#NUM!</v>
      </c>
    </row>
    <row r="89" spans="1:25" s="69" customFormat="1" x14ac:dyDescent="0.25">
      <c r="A89" s="69">
        <v>77</v>
      </c>
      <c r="B89" s="69">
        <v>19</v>
      </c>
      <c r="C89" s="69" t="s">
        <v>3</v>
      </c>
      <c r="D89" s="69">
        <v>2</v>
      </c>
      <c r="E89" s="69">
        <v>30</v>
      </c>
      <c r="F89" s="69">
        <v>10</v>
      </c>
      <c r="G89" s="69">
        <v>248.52</v>
      </c>
      <c r="H89" s="69">
        <v>113.2</v>
      </c>
      <c r="I89" s="70">
        <f t="shared" si="26"/>
        <v>4625.2</v>
      </c>
      <c r="J89" s="69">
        <v>11.2</v>
      </c>
      <c r="K89" s="69">
        <v>372.92</v>
      </c>
      <c r="L89" s="69">
        <v>13.2</v>
      </c>
      <c r="M89" s="69">
        <v>1.38</v>
      </c>
      <c r="N89" s="69">
        <v>23.296952277227724</v>
      </c>
      <c r="O89" s="69">
        <v>167.97101449275362</v>
      </c>
      <c r="P89" s="69">
        <v>98.257599999999996</v>
      </c>
      <c r="Q89" s="69">
        <v>653.39647857445902</v>
      </c>
      <c r="R89" s="69">
        <v>657.33182011030976</v>
      </c>
      <c r="S89" s="69">
        <v>22.82</v>
      </c>
      <c r="T89" s="69">
        <v>1.5185081196601702E-4</v>
      </c>
      <c r="U89" s="69">
        <f t="shared" si="27"/>
        <v>0.28062030051319947</v>
      </c>
      <c r="V89" s="26">
        <f t="shared" si="18"/>
        <v>7.879724225615743E-7</v>
      </c>
      <c r="W89" s="56">
        <f t="shared" si="19"/>
        <v>283</v>
      </c>
      <c r="X89" s="56">
        <f t="shared" si="23"/>
        <v>3.5335689045936395E-3</v>
      </c>
      <c r="Y89" s="56">
        <f t="shared" si="20"/>
        <v>-14.053802744450204</v>
      </c>
    </row>
    <row r="90" spans="1:25" s="69" customFormat="1" x14ac:dyDescent="0.25">
      <c r="A90" s="69">
        <v>91</v>
      </c>
      <c r="B90" s="69">
        <v>19</v>
      </c>
      <c r="C90" s="69" t="s">
        <v>3</v>
      </c>
      <c r="D90" s="69">
        <v>2</v>
      </c>
      <c r="E90" s="69">
        <v>30</v>
      </c>
      <c r="F90" s="69">
        <v>10</v>
      </c>
      <c r="G90" s="69">
        <v>248.52</v>
      </c>
      <c r="H90" s="69">
        <v>113.2</v>
      </c>
      <c r="I90" s="70">
        <f t="shared" si="26"/>
        <v>4625.2</v>
      </c>
      <c r="J90" s="69">
        <v>11.2</v>
      </c>
      <c r="K90" s="69">
        <v>372.92</v>
      </c>
      <c r="L90" s="69">
        <v>13.2</v>
      </c>
      <c r="M90" s="69">
        <v>1.38</v>
      </c>
      <c r="N90" s="69">
        <v>23.296952277227724</v>
      </c>
      <c r="O90" s="69">
        <v>167.97101449275362</v>
      </c>
      <c r="P90" s="69">
        <v>98.257599999999996</v>
      </c>
      <c r="Q90" s="69">
        <v>688.39153390987713</v>
      </c>
      <c r="R90" s="69">
        <v>647.8806554392354</v>
      </c>
      <c r="S90" s="69">
        <v>24.73</v>
      </c>
      <c r="T90" s="69">
        <v>-1.4424403869453953E-3</v>
      </c>
      <c r="U90" s="69">
        <f t="shared" si="27"/>
        <v>-3.1502898050887431</v>
      </c>
      <c r="V90" s="26">
        <f t="shared" si="18"/>
        <v>-7.4822245602880279E-6</v>
      </c>
      <c r="W90" s="56">
        <f t="shared" si="19"/>
        <v>283</v>
      </c>
      <c r="X90" s="56">
        <f t="shared" si="23"/>
        <v>3.5335689045936395E-3</v>
      </c>
      <c r="Y90" s="56" t="e">
        <f t="shared" si="20"/>
        <v>#NUM!</v>
      </c>
    </row>
    <row r="91" spans="1:25" s="72" customFormat="1" x14ac:dyDescent="0.25">
      <c r="A91" s="72">
        <v>105</v>
      </c>
      <c r="B91" s="72">
        <v>19</v>
      </c>
      <c r="C91" s="72" t="s">
        <v>3</v>
      </c>
      <c r="D91" s="72">
        <v>2</v>
      </c>
      <c r="E91" s="72">
        <v>30</v>
      </c>
      <c r="F91" s="72">
        <v>10</v>
      </c>
      <c r="G91" s="72">
        <v>248.52</v>
      </c>
      <c r="H91" s="72">
        <v>113.2</v>
      </c>
      <c r="I91" s="73">
        <f t="shared" si="26"/>
        <v>4625.2</v>
      </c>
      <c r="J91" s="72">
        <v>11.2</v>
      </c>
      <c r="K91" s="72">
        <v>372.92</v>
      </c>
      <c r="L91" s="72">
        <v>13.2</v>
      </c>
      <c r="M91" s="72">
        <v>1.38</v>
      </c>
      <c r="N91" s="72">
        <v>23.296952277227724</v>
      </c>
      <c r="O91" s="72">
        <v>167.97101449275362</v>
      </c>
      <c r="P91" s="72">
        <v>98.257599999999996</v>
      </c>
      <c r="Q91" s="72">
        <v>433.69606801275245</v>
      </c>
      <c r="R91" s="72">
        <v>460.54819879919944</v>
      </c>
      <c r="S91" s="72">
        <v>26.13</v>
      </c>
      <c r="T91" s="72">
        <v>9.0487725780650445E-4</v>
      </c>
      <c r="U91" s="72">
        <f t="shared" si="27"/>
        <v>2.2802906896723911</v>
      </c>
      <c r="V91" s="26">
        <f t="shared" si="18"/>
        <v>4.6965340653183201E-6</v>
      </c>
      <c r="W91" s="56">
        <f t="shared" si="19"/>
        <v>283</v>
      </c>
      <c r="X91" s="56">
        <f t="shared" si="23"/>
        <v>3.5335689045936395E-3</v>
      </c>
      <c r="Y91" s="56">
        <f t="shared" si="20"/>
        <v>-12.268685754196653</v>
      </c>
    </row>
    <row r="92" spans="1:25" s="69" customFormat="1" x14ac:dyDescent="0.25">
      <c r="A92" s="69">
        <v>7</v>
      </c>
      <c r="B92" s="69">
        <v>16</v>
      </c>
      <c r="C92" s="69" t="s">
        <v>3</v>
      </c>
      <c r="D92" s="69">
        <v>3</v>
      </c>
      <c r="E92" s="69">
        <v>30</v>
      </c>
      <c r="F92" s="69">
        <v>10</v>
      </c>
      <c r="G92" s="69">
        <v>249.24</v>
      </c>
      <c r="H92" s="69">
        <v>118.73</v>
      </c>
      <c r="I92" s="70">
        <f t="shared" ref="I92:I100" si="28">4.5987*10000</f>
        <v>45987</v>
      </c>
      <c r="J92" s="69">
        <v>5.7</v>
      </c>
      <c r="K92" s="69">
        <v>373.67</v>
      </c>
      <c r="L92" s="69">
        <v>18.7</v>
      </c>
      <c r="M92" s="69">
        <v>1.38</v>
      </c>
      <c r="N92" s="69">
        <v>23.296952277227724</v>
      </c>
      <c r="O92" s="69">
        <v>163.963768115942</v>
      </c>
      <c r="P92" s="69">
        <v>96.52749</v>
      </c>
      <c r="Q92" s="69">
        <v>518.32358145953401</v>
      </c>
      <c r="R92" s="69">
        <v>622.59266029246339</v>
      </c>
      <c r="S92" s="69">
        <v>22.86</v>
      </c>
      <c r="T92" s="69">
        <v>3.9907849318594011E-3</v>
      </c>
      <c r="U92" s="69">
        <f t="shared" ref="U92:U100" si="29">T92*24*A92</f>
        <v>0.67045186855237937</v>
      </c>
      <c r="V92" s="26">
        <f t="shared" si="18"/>
        <v>2.0827524421721114E-6</v>
      </c>
      <c r="W92" s="56">
        <f t="shared" si="19"/>
        <v>283</v>
      </c>
      <c r="X92" s="56">
        <f t="shared" si="23"/>
        <v>3.5335689045936395E-3</v>
      </c>
      <c r="Y92" s="56">
        <f t="shared" si="20"/>
        <v>-13.081820249521147</v>
      </c>
    </row>
    <row r="93" spans="1:25" s="69" customFormat="1" x14ac:dyDescent="0.25">
      <c r="A93" s="69">
        <v>14</v>
      </c>
      <c r="B93" s="69">
        <v>16</v>
      </c>
      <c r="C93" s="69" t="s">
        <v>3</v>
      </c>
      <c r="D93" s="69">
        <v>3</v>
      </c>
      <c r="E93" s="69">
        <v>30</v>
      </c>
      <c r="F93" s="69">
        <v>10</v>
      </c>
      <c r="G93" s="69">
        <v>249.24</v>
      </c>
      <c r="H93" s="69">
        <v>118.73</v>
      </c>
      <c r="I93" s="70">
        <f t="shared" si="28"/>
        <v>45987</v>
      </c>
      <c r="J93" s="69">
        <v>5.7</v>
      </c>
      <c r="K93" s="69">
        <v>373.67</v>
      </c>
      <c r="L93" s="69">
        <v>18.7</v>
      </c>
      <c r="M93" s="69">
        <v>1.38</v>
      </c>
      <c r="N93" s="69">
        <v>23.296952277227724</v>
      </c>
      <c r="O93" s="69">
        <v>163.963768115942</v>
      </c>
      <c r="P93" s="69">
        <v>96.52749</v>
      </c>
      <c r="Q93" s="69">
        <v>492.30158378207159</v>
      </c>
      <c r="R93" s="69">
        <v>543.39147925245481</v>
      </c>
      <c r="S93" s="69">
        <v>25.2</v>
      </c>
      <c r="T93" s="69">
        <v>1.7738360887686307E-3</v>
      </c>
      <c r="U93" s="69">
        <f t="shared" si="29"/>
        <v>0.59600892582625997</v>
      </c>
      <c r="V93" s="26">
        <f t="shared" si="18"/>
        <v>9.2574732007922385E-7</v>
      </c>
      <c r="W93" s="56">
        <f t="shared" si="19"/>
        <v>283</v>
      </c>
      <c r="X93" s="56">
        <f t="shared" si="23"/>
        <v>3.5335689045936395E-3</v>
      </c>
      <c r="Y93" s="56">
        <f t="shared" si="20"/>
        <v>-13.892664512021343</v>
      </c>
    </row>
    <row r="94" spans="1:25" s="69" customFormat="1" x14ac:dyDescent="0.25">
      <c r="A94" s="69">
        <v>21</v>
      </c>
      <c r="B94" s="69">
        <v>16</v>
      </c>
      <c r="C94" s="69" t="s">
        <v>3</v>
      </c>
      <c r="D94" s="69">
        <v>3</v>
      </c>
      <c r="E94" s="69">
        <v>30</v>
      </c>
      <c r="F94" s="69">
        <v>10</v>
      </c>
      <c r="G94" s="69">
        <v>249.24</v>
      </c>
      <c r="H94" s="69">
        <v>118.73</v>
      </c>
      <c r="I94" s="71">
        <f t="shared" si="28"/>
        <v>45987</v>
      </c>
      <c r="J94" s="69">
        <v>5.7</v>
      </c>
      <c r="K94" s="69">
        <v>373.67</v>
      </c>
      <c r="L94" s="69">
        <v>18.7</v>
      </c>
      <c r="M94" s="69">
        <v>1.38</v>
      </c>
      <c r="N94" s="69">
        <v>23.296952277227724</v>
      </c>
      <c r="O94" s="69">
        <v>163.963768115942</v>
      </c>
      <c r="P94" s="69">
        <v>96.52749</v>
      </c>
      <c r="Q94" s="69">
        <v>481.02903526619195</v>
      </c>
      <c r="R94" s="69">
        <v>479.45327753303968</v>
      </c>
      <c r="S94" s="69">
        <v>25.26</v>
      </c>
      <c r="T94" s="69">
        <v>-5.4580198898327058E-5</v>
      </c>
      <c r="U94" s="69">
        <f t="shared" si="29"/>
        <v>-2.7508420244756839E-2</v>
      </c>
      <c r="V94" s="26">
        <f t="shared" si="18"/>
        <v>-2.8484667008517058E-8</v>
      </c>
      <c r="W94" s="56">
        <f t="shared" si="19"/>
        <v>283</v>
      </c>
      <c r="X94" s="56">
        <f t="shared" si="23"/>
        <v>3.5335689045936395E-3</v>
      </c>
      <c r="Y94" s="56" t="e">
        <f t="shared" si="20"/>
        <v>#NUM!</v>
      </c>
    </row>
    <row r="95" spans="1:25" s="69" customFormat="1" x14ac:dyDescent="0.25">
      <c r="A95" s="69">
        <v>35</v>
      </c>
      <c r="B95" s="69">
        <v>16</v>
      </c>
      <c r="C95" s="69" t="s">
        <v>3</v>
      </c>
      <c r="D95" s="69">
        <v>3</v>
      </c>
      <c r="E95" s="69">
        <v>30</v>
      </c>
      <c r="F95" s="69">
        <v>10</v>
      </c>
      <c r="G95" s="69">
        <v>249.24</v>
      </c>
      <c r="H95" s="69">
        <v>118.73</v>
      </c>
      <c r="I95" s="68">
        <f t="shared" si="28"/>
        <v>45987</v>
      </c>
      <c r="J95" s="69">
        <v>5.7</v>
      </c>
      <c r="K95" s="69">
        <v>373.67</v>
      </c>
      <c r="L95" s="69">
        <v>18.7</v>
      </c>
      <c r="M95" s="69">
        <v>1.38</v>
      </c>
      <c r="N95" s="69">
        <v>23.296952277227724</v>
      </c>
      <c r="O95" s="69">
        <v>163.963768115942</v>
      </c>
      <c r="P95" s="69">
        <v>96.52749</v>
      </c>
      <c r="Q95" s="69">
        <v>492.8603001476136</v>
      </c>
      <c r="R95" s="69">
        <v>559.58275381335079</v>
      </c>
      <c r="S95" s="69">
        <v>24.14</v>
      </c>
      <c r="T95" s="69">
        <v>4.4335865488740502E-3</v>
      </c>
      <c r="U95" s="69">
        <f t="shared" si="29"/>
        <v>3.7242127010542023</v>
      </c>
      <c r="V95" s="26">
        <f t="shared" si="18"/>
        <v>2.3139231957363088E-6</v>
      </c>
      <c r="W95" s="56">
        <f t="shared" si="19"/>
        <v>283</v>
      </c>
      <c r="X95" s="56">
        <f t="shared" si="23"/>
        <v>3.5335689045936395E-3</v>
      </c>
      <c r="Y95" s="56">
        <f t="shared" si="20"/>
        <v>-12.976566120868817</v>
      </c>
    </row>
    <row r="96" spans="1:25" s="69" customFormat="1" x14ac:dyDescent="0.25">
      <c r="A96" s="69">
        <v>49</v>
      </c>
      <c r="B96" s="69">
        <v>16</v>
      </c>
      <c r="C96" s="69" t="s">
        <v>3</v>
      </c>
      <c r="D96" s="69">
        <v>3</v>
      </c>
      <c r="E96" s="69">
        <v>30</v>
      </c>
      <c r="F96" s="69">
        <v>10</v>
      </c>
      <c r="G96" s="69">
        <v>249.24</v>
      </c>
      <c r="H96" s="69">
        <v>118.73</v>
      </c>
      <c r="I96" s="71">
        <f t="shared" si="28"/>
        <v>45987</v>
      </c>
      <c r="J96" s="69">
        <v>5.7</v>
      </c>
      <c r="K96" s="69">
        <v>373.67</v>
      </c>
      <c r="L96" s="69">
        <v>18.7</v>
      </c>
      <c r="M96" s="69">
        <v>1.38</v>
      </c>
      <c r="N96" s="69">
        <v>23.296952277227724</v>
      </c>
      <c r="O96" s="69">
        <v>163.963768115942</v>
      </c>
      <c r="P96" s="69">
        <v>96.52749</v>
      </c>
      <c r="Q96" s="69">
        <v>586.20409381663114</v>
      </c>
      <c r="R96" s="69">
        <v>645.78289978678038</v>
      </c>
      <c r="S96" s="69">
        <v>24.43</v>
      </c>
      <c r="T96" s="69">
        <v>2.1337687051324571E-3</v>
      </c>
      <c r="U96" s="69">
        <f t="shared" si="29"/>
        <v>2.5093119972357694</v>
      </c>
      <c r="V96" s="26">
        <f t="shared" si="18"/>
        <v>1.1136157205397974E-6</v>
      </c>
      <c r="W96" s="56">
        <f t="shared" si="19"/>
        <v>283</v>
      </c>
      <c r="X96" s="56">
        <f t="shared" si="23"/>
        <v>3.5335689045936395E-3</v>
      </c>
      <c r="Y96" s="56">
        <f t="shared" si="20"/>
        <v>-13.707898430601857</v>
      </c>
    </row>
    <row r="97" spans="1:25" s="69" customFormat="1" x14ac:dyDescent="0.25">
      <c r="A97" s="69">
        <v>63</v>
      </c>
      <c r="B97" s="69">
        <v>16</v>
      </c>
      <c r="C97" s="69" t="s">
        <v>3</v>
      </c>
      <c r="D97" s="69">
        <v>3</v>
      </c>
      <c r="E97" s="69">
        <v>30</v>
      </c>
      <c r="F97" s="69">
        <v>10</v>
      </c>
      <c r="G97" s="69">
        <v>249.24</v>
      </c>
      <c r="H97" s="69">
        <v>118.73</v>
      </c>
      <c r="I97" s="70">
        <f t="shared" si="28"/>
        <v>45987</v>
      </c>
      <c r="J97" s="69">
        <v>5.7</v>
      </c>
      <c r="K97" s="69">
        <v>373.67</v>
      </c>
      <c r="L97" s="69">
        <v>18.7</v>
      </c>
      <c r="M97" s="69">
        <v>1.38</v>
      </c>
      <c r="N97" s="69">
        <v>23.296952277227724</v>
      </c>
      <c r="O97" s="69">
        <v>163.963768115942</v>
      </c>
      <c r="P97" s="69">
        <v>96.52749</v>
      </c>
      <c r="Q97" s="69">
        <v>544.8256900302888</v>
      </c>
      <c r="R97" s="69">
        <v>514.2176528305107</v>
      </c>
      <c r="S97" s="69">
        <v>24.21</v>
      </c>
      <c r="T97" s="69">
        <v>-1.1061644682155009E-3</v>
      </c>
      <c r="U97" s="69">
        <f t="shared" si="29"/>
        <v>-1.6725206759418372</v>
      </c>
      <c r="V97" s="26">
        <f t="shared" si="18"/>
        <v>-5.7728193798570736E-7</v>
      </c>
      <c r="W97" s="56">
        <f t="shared" si="19"/>
        <v>283</v>
      </c>
      <c r="X97" s="56">
        <f t="shared" si="23"/>
        <v>3.5335689045936395E-3</v>
      </c>
      <c r="Y97" s="56" t="e">
        <f t="shared" si="20"/>
        <v>#NUM!</v>
      </c>
    </row>
    <row r="98" spans="1:25" s="69" customFormat="1" x14ac:dyDescent="0.25">
      <c r="A98" s="69">
        <v>77</v>
      </c>
      <c r="B98" s="69">
        <v>16</v>
      </c>
      <c r="C98" s="69" t="s">
        <v>3</v>
      </c>
      <c r="D98" s="69">
        <v>3</v>
      </c>
      <c r="E98" s="69">
        <v>30</v>
      </c>
      <c r="F98" s="69">
        <v>10</v>
      </c>
      <c r="G98" s="69">
        <v>249.24</v>
      </c>
      <c r="H98" s="69">
        <v>118.73</v>
      </c>
      <c r="I98" s="70">
        <f t="shared" si="28"/>
        <v>45987</v>
      </c>
      <c r="J98" s="69">
        <v>5.7</v>
      </c>
      <c r="K98" s="69">
        <v>373.67</v>
      </c>
      <c r="L98" s="69">
        <v>18.7</v>
      </c>
      <c r="M98" s="69">
        <v>1.38</v>
      </c>
      <c r="N98" s="69">
        <v>23.296952277227724</v>
      </c>
      <c r="O98" s="69">
        <v>163.963768115942</v>
      </c>
      <c r="P98" s="69">
        <v>96.52749</v>
      </c>
      <c r="Q98" s="69">
        <v>643.86011879507851</v>
      </c>
      <c r="R98" s="69">
        <v>576.79473907509544</v>
      </c>
      <c r="S98" s="69">
        <v>22.82</v>
      </c>
      <c r="T98" s="69">
        <v>-2.5713533515774063E-3</v>
      </c>
      <c r="U98" s="69">
        <f t="shared" si="29"/>
        <v>-4.7518609937150469</v>
      </c>
      <c r="V98" s="26">
        <f t="shared" si="18"/>
        <v>-1.3418855821416203E-6</v>
      </c>
      <c r="W98" s="56">
        <f t="shared" si="19"/>
        <v>283</v>
      </c>
      <c r="X98" s="56">
        <f t="shared" si="23"/>
        <v>3.5335689045936395E-3</v>
      </c>
      <c r="Y98" s="56" t="e">
        <f t="shared" si="20"/>
        <v>#NUM!</v>
      </c>
    </row>
    <row r="99" spans="1:25" s="69" customFormat="1" x14ac:dyDescent="0.25">
      <c r="A99" s="69">
        <v>91</v>
      </c>
      <c r="B99" s="69">
        <v>16</v>
      </c>
      <c r="C99" s="69" t="s">
        <v>3</v>
      </c>
      <c r="D99" s="69">
        <v>3</v>
      </c>
      <c r="E99" s="69">
        <v>30</v>
      </c>
      <c r="F99" s="69">
        <v>10</v>
      </c>
      <c r="G99" s="69">
        <v>249.24</v>
      </c>
      <c r="H99" s="69">
        <v>118.73</v>
      </c>
      <c r="I99" s="70">
        <f t="shared" si="28"/>
        <v>45987</v>
      </c>
      <c r="J99" s="69">
        <v>5.7</v>
      </c>
      <c r="K99" s="69">
        <v>373.67</v>
      </c>
      <c r="L99" s="69">
        <v>18.7</v>
      </c>
      <c r="M99" s="69">
        <v>1.38</v>
      </c>
      <c r="N99" s="69">
        <v>23.296952277227724</v>
      </c>
      <c r="O99" s="69">
        <v>163.963768115942</v>
      </c>
      <c r="P99" s="69">
        <v>96.52749</v>
      </c>
      <c r="Q99" s="69">
        <v>505.4803823395539</v>
      </c>
      <c r="R99" s="69">
        <v>551.32171142467007</v>
      </c>
      <c r="S99" s="69">
        <v>24.73</v>
      </c>
      <c r="T99" s="69">
        <v>1.6218552739991233E-3</v>
      </c>
      <c r="U99" s="69">
        <f t="shared" si="29"/>
        <v>3.5421319184140851</v>
      </c>
      <c r="V99" s="26">
        <f t="shared" si="18"/>
        <v>8.464571667357053E-7</v>
      </c>
      <c r="W99" s="56">
        <f t="shared" si="19"/>
        <v>283</v>
      </c>
      <c r="X99" s="56">
        <f t="shared" si="23"/>
        <v>3.5335689045936395E-3</v>
      </c>
      <c r="Y99" s="56">
        <f t="shared" si="20"/>
        <v>-13.982206237083821</v>
      </c>
    </row>
    <row r="100" spans="1:25" s="72" customFormat="1" x14ac:dyDescent="0.25">
      <c r="A100" s="72">
        <v>105</v>
      </c>
      <c r="B100" s="72">
        <v>16</v>
      </c>
      <c r="C100" s="72" t="s">
        <v>3</v>
      </c>
      <c r="D100" s="72">
        <v>3</v>
      </c>
      <c r="E100" s="72">
        <v>30</v>
      </c>
      <c r="F100" s="72">
        <v>10</v>
      </c>
      <c r="G100" s="72">
        <v>249.24</v>
      </c>
      <c r="H100" s="72">
        <v>118.73</v>
      </c>
      <c r="I100" s="73">
        <f t="shared" si="28"/>
        <v>45987</v>
      </c>
      <c r="J100" s="72">
        <v>5.7</v>
      </c>
      <c r="K100" s="72">
        <v>373.67</v>
      </c>
      <c r="L100" s="72">
        <v>18.7</v>
      </c>
      <c r="M100" s="72">
        <v>1.38</v>
      </c>
      <c r="N100" s="72">
        <v>23.296952277227724</v>
      </c>
      <c r="O100" s="72">
        <v>163.963768115942</v>
      </c>
      <c r="P100" s="72">
        <v>96.52749</v>
      </c>
      <c r="Q100" s="72">
        <v>454.38739475190062</v>
      </c>
      <c r="R100" s="72">
        <v>489.50108405603731</v>
      </c>
      <c r="S100" s="72">
        <v>26.13</v>
      </c>
      <c r="T100" s="72">
        <v>1.17575291833577E-3</v>
      </c>
      <c r="U100" s="72">
        <f t="shared" si="29"/>
        <v>2.9628973542061408</v>
      </c>
      <c r="V100" s="26">
        <f t="shared" si="18"/>
        <v>6.1362948464658181E-7</v>
      </c>
      <c r="W100" s="56">
        <f t="shared" si="19"/>
        <v>283</v>
      </c>
      <c r="X100" s="56">
        <f t="shared" si="23"/>
        <v>3.5335689045936395E-3</v>
      </c>
      <c r="Y100" s="56">
        <f t="shared" si="20"/>
        <v>-14.303874536146612</v>
      </c>
    </row>
    <row r="101" spans="1:25" s="69" customFormat="1" x14ac:dyDescent="0.25">
      <c r="A101" s="69">
        <v>7</v>
      </c>
      <c r="B101" s="69">
        <v>58</v>
      </c>
      <c r="C101" s="69" t="s">
        <v>3</v>
      </c>
      <c r="D101" s="69">
        <v>4</v>
      </c>
      <c r="E101" s="69">
        <v>30</v>
      </c>
      <c r="F101" s="69">
        <v>10</v>
      </c>
      <c r="G101" s="69">
        <v>248.22</v>
      </c>
      <c r="H101" s="69">
        <v>131.01</v>
      </c>
      <c r="I101" s="76">
        <f t="shared" ref="I101:I109" si="30">AVERAGE(I92,I83,I74)</f>
        <v>20073.466666666664</v>
      </c>
      <c r="J101" s="69">
        <v>-6.6</v>
      </c>
      <c r="K101" s="69">
        <v>372.63</v>
      </c>
      <c r="L101" s="69">
        <v>31</v>
      </c>
      <c r="M101" s="69">
        <v>1.38</v>
      </c>
      <c r="N101" s="69">
        <v>23.296952277227724</v>
      </c>
      <c r="O101" s="69">
        <v>155.06521739130434</v>
      </c>
      <c r="P101" s="69">
        <v>90.396899999999988</v>
      </c>
      <c r="Q101" s="69">
        <v>535.49924506859327</v>
      </c>
      <c r="R101" s="69">
        <v>665.29601377952758</v>
      </c>
      <c r="S101" s="69">
        <v>22.86</v>
      </c>
      <c r="T101" s="69">
        <v>5.0168445660203976E-3</v>
      </c>
      <c r="U101" s="69">
        <f t="shared" ref="U101:U109" si="31">T101*24*A101</f>
        <v>0.84282988709142681</v>
      </c>
      <c r="V101" s="26">
        <f t="shared" si="18"/>
        <v>5.9983060911938037E-6</v>
      </c>
      <c r="W101" s="56">
        <f t="shared" si="19"/>
        <v>283</v>
      </c>
      <c r="X101" s="56">
        <f t="shared" si="23"/>
        <v>3.5335689045936395E-3</v>
      </c>
      <c r="Y101" s="56">
        <f t="shared" si="20"/>
        <v>-12.024033446729852</v>
      </c>
    </row>
    <row r="102" spans="1:25" s="69" customFormat="1" x14ac:dyDescent="0.25">
      <c r="A102" s="69">
        <v>14</v>
      </c>
      <c r="B102" s="69">
        <v>58</v>
      </c>
      <c r="C102" s="69" t="s">
        <v>3</v>
      </c>
      <c r="D102" s="69">
        <v>4</v>
      </c>
      <c r="E102" s="69">
        <v>30</v>
      </c>
      <c r="F102" s="69">
        <v>10</v>
      </c>
      <c r="G102" s="69">
        <v>248.22</v>
      </c>
      <c r="H102" s="69">
        <v>131.01</v>
      </c>
      <c r="I102" s="76">
        <f t="shared" si="30"/>
        <v>20073.466666666664</v>
      </c>
      <c r="J102" s="69">
        <v>-6.6</v>
      </c>
      <c r="K102" s="69">
        <v>372.63</v>
      </c>
      <c r="L102" s="69">
        <v>31</v>
      </c>
      <c r="M102" s="69">
        <v>1.38</v>
      </c>
      <c r="N102" s="69">
        <v>23.296952277227724</v>
      </c>
      <c r="O102" s="69">
        <v>155.06521739130434</v>
      </c>
      <c r="P102" s="69">
        <v>90.396899999999988</v>
      </c>
      <c r="Q102" s="69">
        <v>508.50451377890403</v>
      </c>
      <c r="R102" s="69">
        <v>564.71146658219834</v>
      </c>
      <c r="S102" s="69">
        <v>25.2</v>
      </c>
      <c r="T102" s="69">
        <v>1.9707543385555464E-3</v>
      </c>
      <c r="U102" s="69">
        <f t="shared" si="31"/>
        <v>0.66217345775466363</v>
      </c>
      <c r="V102" s="26">
        <f t="shared" si="18"/>
        <v>2.356288779152905E-6</v>
      </c>
      <c r="W102" s="56">
        <f t="shared" si="19"/>
        <v>283</v>
      </c>
      <c r="X102" s="56">
        <f t="shared" si="23"/>
        <v>3.5335689045936395E-3</v>
      </c>
      <c r="Y102" s="56">
        <f t="shared" si="20"/>
        <v>-12.958422727889594</v>
      </c>
    </row>
    <row r="103" spans="1:25" s="69" customFormat="1" x14ac:dyDescent="0.25">
      <c r="A103" s="69">
        <v>21</v>
      </c>
      <c r="B103" s="69">
        <v>58</v>
      </c>
      <c r="C103" s="69" t="s">
        <v>3</v>
      </c>
      <c r="D103" s="69">
        <v>4</v>
      </c>
      <c r="E103" s="69">
        <v>30</v>
      </c>
      <c r="F103" s="69">
        <v>10</v>
      </c>
      <c r="G103" s="69">
        <v>248.22</v>
      </c>
      <c r="H103" s="69">
        <v>131.01</v>
      </c>
      <c r="I103" s="76">
        <f t="shared" si="30"/>
        <v>20073.466666666664</v>
      </c>
      <c r="J103" s="69">
        <v>-6.6</v>
      </c>
      <c r="K103" s="69">
        <v>372.63</v>
      </c>
      <c r="L103" s="69">
        <v>31</v>
      </c>
      <c r="M103" s="69">
        <v>1.38</v>
      </c>
      <c r="N103" s="69">
        <v>23.296952277227724</v>
      </c>
      <c r="O103" s="69">
        <v>155.06521739130434</v>
      </c>
      <c r="P103" s="69">
        <v>90.396899999999988</v>
      </c>
      <c r="Q103" s="69">
        <v>513.43102746693796</v>
      </c>
      <c r="R103" s="69">
        <v>387.99713656387667</v>
      </c>
      <c r="S103" s="69">
        <v>25.26</v>
      </c>
      <c r="T103" s="69">
        <v>-4.3875748544316175E-3</v>
      </c>
      <c r="U103" s="69">
        <f t="shared" si="31"/>
        <v>-2.211337726633535</v>
      </c>
      <c r="V103" s="26">
        <f t="shared" si="18"/>
        <v>-5.2455312548007376E-6</v>
      </c>
      <c r="W103" s="56">
        <f t="shared" si="19"/>
        <v>283</v>
      </c>
      <c r="X103" s="56">
        <f t="shared" si="23"/>
        <v>3.5335689045936395E-3</v>
      </c>
      <c r="Y103" s="56" t="e">
        <f t="shared" si="20"/>
        <v>#NUM!</v>
      </c>
    </row>
    <row r="104" spans="1:25" s="69" customFormat="1" x14ac:dyDescent="0.25">
      <c r="A104" s="69">
        <v>35</v>
      </c>
      <c r="B104" s="69">
        <v>58</v>
      </c>
      <c r="C104" s="69" t="s">
        <v>3</v>
      </c>
      <c r="D104" s="69">
        <v>4</v>
      </c>
      <c r="E104" s="69">
        <v>30</v>
      </c>
      <c r="F104" s="69">
        <v>10</v>
      </c>
      <c r="G104" s="69">
        <v>248.22</v>
      </c>
      <c r="H104" s="69">
        <v>131.01</v>
      </c>
      <c r="I104" s="76">
        <f t="shared" si="30"/>
        <v>20073.466666666664</v>
      </c>
      <c r="J104" s="69">
        <v>-6.6</v>
      </c>
      <c r="K104" s="69">
        <v>372.63</v>
      </c>
      <c r="L104" s="69">
        <v>31</v>
      </c>
      <c r="M104" s="69">
        <v>1.38</v>
      </c>
      <c r="N104" s="69">
        <v>23.296952277227724</v>
      </c>
      <c r="O104" s="69">
        <v>155.06521739130434</v>
      </c>
      <c r="P104" s="69">
        <v>90.396899999999988</v>
      </c>
      <c r="Q104" s="69">
        <v>511.11540101689354</v>
      </c>
      <c r="R104" s="69">
        <v>559.68132688207311</v>
      </c>
      <c r="S104" s="69">
        <v>24.14</v>
      </c>
      <c r="T104" s="69">
        <v>3.2589585181151217E-3</v>
      </c>
      <c r="U104" s="69">
        <f t="shared" si="31"/>
        <v>2.7375251552167024</v>
      </c>
      <c r="V104" s="26">
        <f t="shared" si="18"/>
        <v>3.896703021768265E-6</v>
      </c>
      <c r="W104" s="56">
        <f t="shared" si="19"/>
        <v>283</v>
      </c>
      <c r="X104" s="56">
        <f t="shared" si="23"/>
        <v>3.5335689045936395E-3</v>
      </c>
      <c r="Y104" s="56">
        <f t="shared" si="20"/>
        <v>-12.455379741396822</v>
      </c>
    </row>
    <row r="105" spans="1:25" s="69" customFormat="1" x14ac:dyDescent="0.25">
      <c r="A105" s="69">
        <v>49</v>
      </c>
      <c r="B105" s="69">
        <v>58</v>
      </c>
      <c r="C105" s="69" t="s">
        <v>3</v>
      </c>
      <c r="D105" s="69">
        <v>4</v>
      </c>
      <c r="E105" s="69">
        <v>30</v>
      </c>
      <c r="F105" s="69">
        <v>10</v>
      </c>
      <c r="G105" s="69">
        <v>248.22</v>
      </c>
      <c r="H105" s="69">
        <v>131.01</v>
      </c>
      <c r="I105" s="76">
        <f t="shared" si="30"/>
        <v>20073.466666666664</v>
      </c>
      <c r="J105" s="69">
        <v>-6.6</v>
      </c>
      <c r="K105" s="69">
        <v>372.63</v>
      </c>
      <c r="L105" s="69">
        <v>31</v>
      </c>
      <c r="M105" s="69">
        <v>1.38</v>
      </c>
      <c r="N105" s="69">
        <v>23.296952277227724</v>
      </c>
      <c r="O105" s="69">
        <v>155.06521739130434</v>
      </c>
      <c r="P105" s="69">
        <v>90.396899999999988</v>
      </c>
      <c r="Q105" s="69">
        <v>515.65765458422175</v>
      </c>
      <c r="R105" s="69">
        <v>680.98315565031987</v>
      </c>
      <c r="S105" s="69">
        <v>24.43</v>
      </c>
      <c r="T105" s="69">
        <v>5.9794242939865483E-3</v>
      </c>
      <c r="U105" s="69">
        <f t="shared" si="31"/>
        <v>7.0318029697281812</v>
      </c>
      <c r="V105" s="26">
        <f t="shared" si="18"/>
        <v>7.1503007756565563E-6</v>
      </c>
      <c r="W105" s="56">
        <f t="shared" si="19"/>
        <v>283</v>
      </c>
      <c r="X105" s="56">
        <f t="shared" si="23"/>
        <v>3.5335689045936395E-3</v>
      </c>
      <c r="Y105" s="56">
        <f t="shared" si="20"/>
        <v>-11.848356135617736</v>
      </c>
    </row>
    <row r="106" spans="1:25" s="69" customFormat="1" x14ac:dyDescent="0.25">
      <c r="A106" s="69">
        <v>63</v>
      </c>
      <c r="B106" s="69">
        <v>58</v>
      </c>
      <c r="C106" s="69" t="s">
        <v>3</v>
      </c>
      <c r="D106" s="69">
        <v>4</v>
      </c>
      <c r="E106" s="69">
        <v>30</v>
      </c>
      <c r="F106" s="69">
        <v>10</v>
      </c>
      <c r="G106" s="69">
        <v>248.22</v>
      </c>
      <c r="H106" s="69">
        <v>131.01</v>
      </c>
      <c r="I106" s="76">
        <f t="shared" si="30"/>
        <v>20073.466666666664</v>
      </c>
      <c r="J106" s="69">
        <v>-6.6</v>
      </c>
      <c r="K106" s="69">
        <v>372.63</v>
      </c>
      <c r="L106" s="69">
        <v>31</v>
      </c>
      <c r="M106" s="69">
        <v>1.38</v>
      </c>
      <c r="N106" s="69">
        <v>23.296952277227724</v>
      </c>
      <c r="O106" s="69">
        <v>155.06521739130434</v>
      </c>
      <c r="P106" s="69">
        <v>90.396899999999988</v>
      </c>
      <c r="Q106" s="69">
        <v>569.51695746768485</v>
      </c>
      <c r="R106" s="69">
        <v>544.18924107333305</v>
      </c>
      <c r="S106" s="69">
        <v>24.21</v>
      </c>
      <c r="T106" s="69">
        <v>-9.2436658144505902E-4</v>
      </c>
      <c r="U106" s="69">
        <f t="shared" si="31"/>
        <v>-1.3976422711449292</v>
      </c>
      <c r="V106" s="26">
        <f t="shared" si="18"/>
        <v>-1.1051417294102067E-6</v>
      </c>
      <c r="W106" s="56">
        <f t="shared" si="19"/>
        <v>283</v>
      </c>
      <c r="X106" s="56">
        <f t="shared" si="23"/>
        <v>3.5335689045936395E-3</v>
      </c>
      <c r="Y106" s="56" t="e">
        <f t="shared" si="20"/>
        <v>#NUM!</v>
      </c>
    </row>
    <row r="107" spans="1:25" s="69" customFormat="1" x14ac:dyDescent="0.25">
      <c r="A107" s="69">
        <v>77</v>
      </c>
      <c r="B107" s="69">
        <v>58</v>
      </c>
      <c r="C107" s="69" t="s">
        <v>3</v>
      </c>
      <c r="D107" s="69">
        <v>4</v>
      </c>
      <c r="E107" s="69">
        <v>30</v>
      </c>
      <c r="F107" s="69">
        <v>10</v>
      </c>
      <c r="G107" s="69">
        <v>248.22</v>
      </c>
      <c r="H107" s="69">
        <v>131.01</v>
      </c>
      <c r="I107" s="76">
        <f t="shared" si="30"/>
        <v>20073.466666666664</v>
      </c>
      <c r="J107" s="69">
        <v>-6.6</v>
      </c>
      <c r="K107" s="69">
        <v>372.63</v>
      </c>
      <c r="L107" s="69">
        <v>31</v>
      </c>
      <c r="M107" s="69">
        <v>1.38</v>
      </c>
      <c r="N107" s="69">
        <v>23.296952277227724</v>
      </c>
      <c r="O107" s="69">
        <v>155.06521739130434</v>
      </c>
      <c r="P107" s="69">
        <v>90.396899999999988</v>
      </c>
      <c r="Q107" s="69">
        <v>583.75299109036916</v>
      </c>
      <c r="R107" s="69">
        <v>567.71820110309716</v>
      </c>
      <c r="S107" s="69">
        <v>22.82</v>
      </c>
      <c r="T107" s="69">
        <v>-6.2085563482151818E-4</v>
      </c>
      <c r="U107" s="69">
        <f t="shared" si="31"/>
        <v>-1.1473412131501655</v>
      </c>
      <c r="V107" s="26">
        <f t="shared" si="18"/>
        <v>-7.4227883322977362E-7</v>
      </c>
      <c r="W107" s="56">
        <f t="shared" si="19"/>
        <v>283</v>
      </c>
      <c r="X107" s="56">
        <f t="shared" si="23"/>
        <v>3.5335689045936395E-3</v>
      </c>
      <c r="Y107" s="56" t="e">
        <f t="shared" si="20"/>
        <v>#NUM!</v>
      </c>
    </row>
    <row r="108" spans="1:25" s="69" customFormat="1" x14ac:dyDescent="0.25">
      <c r="A108" s="69">
        <v>91</v>
      </c>
      <c r="B108" s="69">
        <v>58</v>
      </c>
      <c r="C108" s="69" t="s">
        <v>3</v>
      </c>
      <c r="D108" s="69">
        <v>4</v>
      </c>
      <c r="E108" s="69">
        <v>30</v>
      </c>
      <c r="F108" s="69">
        <v>10</v>
      </c>
      <c r="G108" s="69">
        <v>248.22</v>
      </c>
      <c r="H108" s="69">
        <v>131.01</v>
      </c>
      <c r="I108" s="76">
        <f t="shared" si="30"/>
        <v>20073.466666666664</v>
      </c>
      <c r="J108" s="69">
        <v>-6.6</v>
      </c>
      <c r="K108" s="69">
        <v>372.63</v>
      </c>
      <c r="L108" s="69">
        <v>31</v>
      </c>
      <c r="M108" s="69">
        <v>1.38</v>
      </c>
      <c r="N108" s="69">
        <v>23.296952277227724</v>
      </c>
      <c r="O108" s="69">
        <v>155.06521739130434</v>
      </c>
      <c r="P108" s="69">
        <v>90.396899999999988</v>
      </c>
      <c r="Q108" s="69">
        <v>590.87874374146566</v>
      </c>
      <c r="R108" s="69">
        <v>568.97469276285835</v>
      </c>
      <c r="S108" s="69">
        <v>24.73</v>
      </c>
      <c r="T108" s="69">
        <v>-7.8260625763170702E-4</v>
      </c>
      <c r="U108" s="69">
        <f t="shared" si="31"/>
        <v>-1.709212066667648</v>
      </c>
      <c r="V108" s="26">
        <f t="shared" si="18"/>
        <v>-9.3565057265749509E-7</v>
      </c>
      <c r="W108" s="56">
        <f t="shared" si="19"/>
        <v>283</v>
      </c>
      <c r="X108" s="56">
        <f t="shared" si="23"/>
        <v>3.5335689045936395E-3</v>
      </c>
      <c r="Y108" s="56" t="e">
        <f t="shared" si="20"/>
        <v>#NUM!</v>
      </c>
    </row>
    <row r="109" spans="1:25" s="72" customFormat="1" x14ac:dyDescent="0.25">
      <c r="A109" s="72">
        <v>105</v>
      </c>
      <c r="B109" s="72">
        <v>58</v>
      </c>
      <c r="C109" s="72" t="s">
        <v>3</v>
      </c>
      <c r="D109" s="72">
        <v>4</v>
      </c>
      <c r="E109" s="72">
        <v>30</v>
      </c>
      <c r="F109" s="72">
        <v>10</v>
      </c>
      <c r="G109" s="72">
        <v>248.22</v>
      </c>
      <c r="H109" s="72">
        <v>131.01</v>
      </c>
      <c r="I109" s="76">
        <f t="shared" si="30"/>
        <v>20073.466666666664</v>
      </c>
      <c r="J109" s="72">
        <v>-6.6</v>
      </c>
      <c r="K109" s="72">
        <v>372.63</v>
      </c>
      <c r="L109" s="72">
        <v>31</v>
      </c>
      <c r="M109" s="72">
        <v>1.38</v>
      </c>
      <c r="N109" s="72">
        <v>23.296952277227724</v>
      </c>
      <c r="O109" s="72">
        <v>155.06521739130434</v>
      </c>
      <c r="P109" s="72">
        <v>90.396899999999988</v>
      </c>
      <c r="Q109" s="72">
        <v>448.96509441674164</v>
      </c>
      <c r="R109" s="72">
        <v>495.67607571714473</v>
      </c>
      <c r="S109" s="72">
        <v>26.13</v>
      </c>
      <c r="T109" s="72">
        <v>1.5795106998809877E-3</v>
      </c>
      <c r="U109" s="72">
        <f t="shared" si="31"/>
        <v>3.9803669637000891</v>
      </c>
      <c r="V109" s="26">
        <f t="shared" si="18"/>
        <v>1.8886630962668592E-6</v>
      </c>
      <c r="W109" s="56">
        <f t="shared" si="19"/>
        <v>283</v>
      </c>
      <c r="X109" s="56">
        <f t="shared" si="23"/>
        <v>3.5335689045936395E-3</v>
      </c>
      <c r="Y109" s="56">
        <f t="shared" si="20"/>
        <v>-13.179641335659912</v>
      </c>
    </row>
    <row r="110" spans="1:25" x14ac:dyDescent="0.25">
      <c r="A110">
        <v>7</v>
      </c>
      <c r="B110">
        <v>22</v>
      </c>
      <c r="C110" t="s">
        <v>4</v>
      </c>
      <c r="D110">
        <v>1</v>
      </c>
      <c r="E110">
        <v>10</v>
      </c>
      <c r="F110">
        <v>10</v>
      </c>
      <c r="G110">
        <v>254.42</v>
      </c>
      <c r="H110">
        <v>124.72</v>
      </c>
      <c r="I110" s="57">
        <f t="shared" ref="I110:I118" si="32">1.5862*10000</f>
        <v>15862</v>
      </c>
      <c r="J110">
        <v>23.8</v>
      </c>
      <c r="K110">
        <v>402.94</v>
      </c>
      <c r="L110">
        <v>24.7</v>
      </c>
      <c r="M110">
        <v>0.93</v>
      </c>
      <c r="N110">
        <v>23.296952277227724</v>
      </c>
      <c r="O110">
        <v>115.89247311827958</v>
      </c>
      <c r="P110">
        <v>93.914159999999995</v>
      </c>
      <c r="Q110">
        <v>579.46544362367069</v>
      </c>
      <c r="R110">
        <v>4733.0888463160854</v>
      </c>
      <c r="S110">
        <v>22.86</v>
      </c>
      <c r="T110">
        <v>0.11549340353731162</v>
      </c>
      <c r="U110" s="56">
        <f t="shared" ref="U110:U118" si="33">T110*24*A110</f>
        <v>19.402891794268353</v>
      </c>
      <c r="V110" s="26">
        <f t="shared" si="18"/>
        <v>1.7485426617995354E-4</v>
      </c>
      <c r="W110" s="56">
        <f t="shared" si="19"/>
        <v>283</v>
      </c>
      <c r="X110" s="56">
        <f t="shared" si="23"/>
        <v>3.5335689045936395E-3</v>
      </c>
      <c r="Y110" s="56">
        <f t="shared" si="20"/>
        <v>-8.6515576956678775</v>
      </c>
    </row>
    <row r="111" spans="1:25" x14ac:dyDescent="0.25">
      <c r="A111">
        <v>14</v>
      </c>
      <c r="B111">
        <v>22</v>
      </c>
      <c r="C111" t="s">
        <v>4</v>
      </c>
      <c r="D111">
        <v>1</v>
      </c>
      <c r="E111">
        <v>10</v>
      </c>
      <c r="F111">
        <v>10</v>
      </c>
      <c r="G111">
        <v>254.42</v>
      </c>
      <c r="H111">
        <v>124.72</v>
      </c>
      <c r="I111" s="57">
        <f t="shared" si="32"/>
        <v>15862</v>
      </c>
      <c r="J111">
        <v>23.8</v>
      </c>
      <c r="K111">
        <v>402.94</v>
      </c>
      <c r="L111">
        <v>24.7</v>
      </c>
      <c r="M111">
        <v>0.93</v>
      </c>
      <c r="N111">
        <v>23.296952277227724</v>
      </c>
      <c r="O111">
        <v>115.89247311827958</v>
      </c>
      <c r="P111">
        <v>93.914159999999995</v>
      </c>
      <c r="Q111">
        <v>498.58756731073805</v>
      </c>
      <c r="R111">
        <v>4471.3085682610072</v>
      </c>
      <c r="S111">
        <v>25.2</v>
      </c>
      <c r="T111">
        <v>0.10020602014724245</v>
      </c>
      <c r="U111" s="56">
        <f t="shared" si="33"/>
        <v>33.669222769473464</v>
      </c>
      <c r="V111" s="26">
        <f t="shared" si="18"/>
        <v>1.5177786595737961E-4</v>
      </c>
      <c r="W111" s="56">
        <f t="shared" si="19"/>
        <v>283</v>
      </c>
      <c r="X111" s="56">
        <f t="shared" si="23"/>
        <v>3.5335689045936395E-3</v>
      </c>
      <c r="Y111" s="56">
        <f t="shared" si="20"/>
        <v>-8.7930925141915832</v>
      </c>
    </row>
    <row r="112" spans="1:25" x14ac:dyDescent="0.25">
      <c r="A112">
        <v>21</v>
      </c>
      <c r="B112">
        <v>22</v>
      </c>
      <c r="C112" t="s">
        <v>4</v>
      </c>
      <c r="D112">
        <v>1</v>
      </c>
      <c r="E112">
        <v>10</v>
      </c>
      <c r="F112">
        <v>10</v>
      </c>
      <c r="G112">
        <v>254.42</v>
      </c>
      <c r="H112">
        <v>124.72</v>
      </c>
      <c r="I112" s="59">
        <f t="shared" si="32"/>
        <v>15862</v>
      </c>
      <c r="J112">
        <v>23.8</v>
      </c>
      <c r="K112">
        <v>402.94</v>
      </c>
      <c r="L112">
        <v>24.7</v>
      </c>
      <c r="M112">
        <v>0.93</v>
      </c>
      <c r="N112">
        <v>23.296952277227724</v>
      </c>
      <c r="O112">
        <v>115.89247311827958</v>
      </c>
      <c r="P112">
        <v>93.914159999999995</v>
      </c>
      <c r="Q112">
        <v>485.63292641573418</v>
      </c>
      <c r="R112">
        <v>3915.302422907489</v>
      </c>
      <c r="S112">
        <v>25.26</v>
      </c>
      <c r="T112">
        <v>8.6302864939587637E-2</v>
      </c>
      <c r="U112" s="56">
        <f t="shared" si="33"/>
        <v>43.496643929552171</v>
      </c>
      <c r="V112" s="26">
        <f t="shared" si="18"/>
        <v>1.3075992112668275E-4</v>
      </c>
      <c r="W112" s="56">
        <f t="shared" si="19"/>
        <v>283</v>
      </c>
      <c r="X112" s="56">
        <f t="shared" si="23"/>
        <v>3.5335689045936395E-3</v>
      </c>
      <c r="Y112" s="56">
        <f t="shared" si="20"/>
        <v>-8.9421475792999203</v>
      </c>
    </row>
    <row r="113" spans="1:25" x14ac:dyDescent="0.25">
      <c r="A113">
        <v>35</v>
      </c>
      <c r="B113">
        <v>22</v>
      </c>
      <c r="C113" t="s">
        <v>4</v>
      </c>
      <c r="D113">
        <v>1</v>
      </c>
      <c r="E113">
        <v>10</v>
      </c>
      <c r="F113">
        <v>10</v>
      </c>
      <c r="G113">
        <v>254.42</v>
      </c>
      <c r="H113">
        <v>124.72</v>
      </c>
      <c r="I113" s="57">
        <f t="shared" si="32"/>
        <v>15862</v>
      </c>
      <c r="J113">
        <v>23.8</v>
      </c>
      <c r="K113">
        <v>402.94</v>
      </c>
      <c r="L113">
        <v>24.7</v>
      </c>
      <c r="M113">
        <v>0.93</v>
      </c>
      <c r="N113">
        <v>23.296952277227724</v>
      </c>
      <c r="O113">
        <v>115.89247311827958</v>
      </c>
      <c r="P113">
        <v>93.914159999999995</v>
      </c>
      <c r="Q113">
        <v>517.05475643759223</v>
      </c>
      <c r="R113">
        <v>3031.3723060521565</v>
      </c>
      <c r="S113">
        <v>24.14</v>
      </c>
      <c r="T113">
        <v>0.12137537481337256</v>
      </c>
      <c r="U113" s="56">
        <f t="shared" si="33"/>
        <v>101.95531484323294</v>
      </c>
      <c r="V113" s="26">
        <f t="shared" si="18"/>
        <v>1.8423976808079078E-4</v>
      </c>
      <c r="W113" s="56">
        <f t="shared" si="19"/>
        <v>283</v>
      </c>
      <c r="X113" s="56">
        <f t="shared" si="23"/>
        <v>3.5335689045936395E-3</v>
      </c>
      <c r="Y113" s="56">
        <f t="shared" si="20"/>
        <v>-8.5992725612412233</v>
      </c>
    </row>
    <row r="114" spans="1:25" x14ac:dyDescent="0.25">
      <c r="A114">
        <v>49</v>
      </c>
      <c r="B114">
        <v>22</v>
      </c>
      <c r="C114" t="s">
        <v>4</v>
      </c>
      <c r="D114">
        <v>1</v>
      </c>
      <c r="E114">
        <v>10</v>
      </c>
      <c r="F114">
        <v>10</v>
      </c>
      <c r="G114">
        <v>254.42</v>
      </c>
      <c r="H114">
        <v>124.72</v>
      </c>
      <c r="I114" s="57">
        <f t="shared" si="32"/>
        <v>15862</v>
      </c>
      <c r="J114">
        <v>23.8</v>
      </c>
      <c r="K114">
        <v>402.94</v>
      </c>
      <c r="L114">
        <v>24.7</v>
      </c>
      <c r="M114">
        <v>0.93</v>
      </c>
      <c r="N114">
        <v>23.296952277227724</v>
      </c>
      <c r="O114">
        <v>115.89247311827958</v>
      </c>
      <c r="P114">
        <v>93.914159999999995</v>
      </c>
      <c r="Q114">
        <v>539.41266524520256</v>
      </c>
      <c r="R114">
        <v>2318.0781236673774</v>
      </c>
      <c r="S114">
        <v>24.43</v>
      </c>
      <c r="T114">
        <v>4.6278267546706602E-2</v>
      </c>
      <c r="U114" s="56">
        <f t="shared" si="33"/>
        <v>54.423242634926957</v>
      </c>
      <c r="V114" s="26">
        <f t="shared" si="18"/>
        <v>7.0141734003117596E-5</v>
      </c>
      <c r="W114" s="56">
        <f t="shared" si="19"/>
        <v>283</v>
      </c>
      <c r="X114" s="56">
        <f t="shared" si="23"/>
        <v>3.5335689045936395E-3</v>
      </c>
      <c r="Y114" s="56">
        <f t="shared" si="20"/>
        <v>-9.5649925915287763</v>
      </c>
    </row>
    <row r="115" spans="1:25" x14ac:dyDescent="0.25">
      <c r="A115">
        <v>63</v>
      </c>
      <c r="B115">
        <v>22</v>
      </c>
      <c r="C115" t="s">
        <v>4</v>
      </c>
      <c r="D115">
        <v>1</v>
      </c>
      <c r="E115">
        <v>10</v>
      </c>
      <c r="F115">
        <v>10</v>
      </c>
      <c r="G115">
        <v>254.42</v>
      </c>
      <c r="H115">
        <v>124.72</v>
      </c>
      <c r="I115" s="57">
        <f t="shared" si="32"/>
        <v>15862</v>
      </c>
      <c r="J115">
        <v>23.8</v>
      </c>
      <c r="K115">
        <v>402.94</v>
      </c>
      <c r="L115">
        <v>24.7</v>
      </c>
      <c r="M115">
        <v>0.93</v>
      </c>
      <c r="N115">
        <v>23.296952277227724</v>
      </c>
      <c r="O115">
        <v>115.89247311827958</v>
      </c>
      <c r="P115">
        <v>93.914159999999995</v>
      </c>
      <c r="Q115">
        <v>554.16509534576164</v>
      </c>
      <c r="R115">
        <v>2178.3445245510006</v>
      </c>
      <c r="S115">
        <v>24.21</v>
      </c>
      <c r="T115">
        <v>4.2642779488248718E-2</v>
      </c>
      <c r="U115" s="56">
        <f t="shared" si="33"/>
        <v>64.475882586232061</v>
      </c>
      <c r="V115" s="26">
        <f t="shared" si="18"/>
        <v>6.4652148201059989E-5</v>
      </c>
      <c r="W115" s="56">
        <f t="shared" si="19"/>
        <v>283</v>
      </c>
      <c r="X115" s="56">
        <f t="shared" si="23"/>
        <v>3.5335689045936395E-3</v>
      </c>
      <c r="Y115" s="56">
        <f t="shared" si="20"/>
        <v>-9.6464892251304697</v>
      </c>
    </row>
    <row r="116" spans="1:25" x14ac:dyDescent="0.25">
      <c r="A116">
        <v>77</v>
      </c>
      <c r="B116">
        <v>22</v>
      </c>
      <c r="C116" t="s">
        <v>4</v>
      </c>
      <c r="D116">
        <v>1</v>
      </c>
      <c r="E116">
        <v>10</v>
      </c>
      <c r="F116">
        <v>10</v>
      </c>
      <c r="G116">
        <v>254.42</v>
      </c>
      <c r="H116">
        <v>124.72</v>
      </c>
      <c r="I116" s="57">
        <f t="shared" si="32"/>
        <v>15862</v>
      </c>
      <c r="J116">
        <v>23.8</v>
      </c>
      <c r="K116">
        <v>402.94</v>
      </c>
      <c r="L116">
        <v>24.7</v>
      </c>
      <c r="M116">
        <v>0.93</v>
      </c>
      <c r="N116">
        <v>23.296952277227724</v>
      </c>
      <c r="O116">
        <v>115.89247311827958</v>
      </c>
      <c r="P116">
        <v>93.914159999999995</v>
      </c>
      <c r="Q116">
        <v>649.24454815443357</v>
      </c>
      <c r="R116">
        <v>2371.8780653372928</v>
      </c>
      <c r="S116">
        <v>22.82</v>
      </c>
      <c r="T116">
        <v>4.7982573943641603E-2</v>
      </c>
      <c r="U116" s="56">
        <f t="shared" si="33"/>
        <v>88.671796647849675</v>
      </c>
      <c r="V116" s="26">
        <f t="shared" si="18"/>
        <v>7.2803720134693577E-5</v>
      </c>
      <c r="W116" s="56">
        <f t="shared" si="19"/>
        <v>283</v>
      </c>
      <c r="X116" s="56">
        <f t="shared" si="23"/>
        <v>3.5335689045936395E-3</v>
      </c>
      <c r="Y116" s="56">
        <f t="shared" si="20"/>
        <v>-9.5277435033159481</v>
      </c>
    </row>
    <row r="117" spans="1:25" x14ac:dyDescent="0.25">
      <c r="A117">
        <v>91</v>
      </c>
      <c r="B117">
        <v>22</v>
      </c>
      <c r="C117" t="s">
        <v>4</v>
      </c>
      <c r="D117">
        <v>1</v>
      </c>
      <c r="E117">
        <v>10</v>
      </c>
      <c r="F117">
        <v>10</v>
      </c>
      <c r="G117">
        <v>254.42</v>
      </c>
      <c r="H117">
        <v>124.72</v>
      </c>
      <c r="I117" s="65">
        <f t="shared" si="32"/>
        <v>15862</v>
      </c>
      <c r="J117">
        <v>23.8</v>
      </c>
      <c r="K117">
        <v>402.94</v>
      </c>
      <c r="L117">
        <v>24.7</v>
      </c>
      <c r="M117">
        <v>0.93</v>
      </c>
      <c r="N117">
        <v>23.296952277227724</v>
      </c>
      <c r="O117">
        <v>115.89247311827958</v>
      </c>
      <c r="P117">
        <v>93.914159999999995</v>
      </c>
      <c r="Q117">
        <v>530.11142467000457</v>
      </c>
      <c r="R117">
        <v>2502.88620846609</v>
      </c>
      <c r="S117">
        <v>24.73</v>
      </c>
      <c r="T117">
        <v>5.0706038291442233E-2</v>
      </c>
      <c r="U117" s="56">
        <f t="shared" si="33"/>
        <v>110.74198762850983</v>
      </c>
      <c r="V117" s="26">
        <f t="shared" si="18"/>
        <v>7.6989843712785391E-5</v>
      </c>
      <c r="W117" s="56">
        <f t="shared" si="19"/>
        <v>283</v>
      </c>
      <c r="X117" s="56">
        <f t="shared" si="23"/>
        <v>3.5335689045936395E-3</v>
      </c>
      <c r="Y117" s="56">
        <f t="shared" si="20"/>
        <v>-9.4718370446440936</v>
      </c>
    </row>
    <row r="118" spans="1:25" s="61" customFormat="1" x14ac:dyDescent="0.25">
      <c r="A118" s="61">
        <v>105</v>
      </c>
      <c r="B118" s="61">
        <v>22</v>
      </c>
      <c r="C118" s="61" t="s">
        <v>4</v>
      </c>
      <c r="D118" s="61">
        <v>1</v>
      </c>
      <c r="E118" s="61">
        <v>10</v>
      </c>
      <c r="F118" s="61">
        <v>10</v>
      </c>
      <c r="G118" s="61">
        <v>254.42</v>
      </c>
      <c r="H118" s="61">
        <v>124.72</v>
      </c>
      <c r="I118" s="62">
        <f t="shared" si="32"/>
        <v>15862</v>
      </c>
      <c r="J118" s="61">
        <v>23.8</v>
      </c>
      <c r="K118" s="61">
        <v>402.94</v>
      </c>
      <c r="L118" s="61">
        <v>24.7</v>
      </c>
      <c r="M118" s="61">
        <v>0.93</v>
      </c>
      <c r="N118" s="61">
        <v>23.296952277227724</v>
      </c>
      <c r="O118" s="61">
        <v>115.89247311827958</v>
      </c>
      <c r="P118" s="61">
        <v>93.914159999999995</v>
      </c>
      <c r="Q118" s="61">
        <v>430.26269108150086</v>
      </c>
      <c r="R118" s="61">
        <v>3069.6922531687792</v>
      </c>
      <c r="S118" s="61">
        <v>26.13</v>
      </c>
      <c r="T118" s="61">
        <v>6.4206198211782778E-2</v>
      </c>
      <c r="U118" s="61">
        <f t="shared" si="33"/>
        <v>161.7996194936926</v>
      </c>
      <c r="V118" s="26">
        <f t="shared" si="18"/>
        <v>9.764605998799464E-5</v>
      </c>
      <c r="W118" s="56">
        <f t="shared" si="19"/>
        <v>283</v>
      </c>
      <c r="X118" s="56">
        <f t="shared" si="23"/>
        <v>3.5335689045936395E-3</v>
      </c>
      <c r="Y118" s="56">
        <f t="shared" si="20"/>
        <v>-9.2341612497608274</v>
      </c>
    </row>
    <row r="119" spans="1:25" x14ac:dyDescent="0.25">
      <c r="A119">
        <v>7</v>
      </c>
      <c r="B119">
        <v>29</v>
      </c>
      <c r="C119" t="s">
        <v>4</v>
      </c>
      <c r="D119">
        <v>2</v>
      </c>
      <c r="E119">
        <v>10</v>
      </c>
      <c r="F119">
        <v>10</v>
      </c>
      <c r="G119">
        <v>251.74</v>
      </c>
      <c r="H119">
        <v>126.03</v>
      </c>
      <c r="I119" s="60">
        <f t="shared" ref="I119:I127" si="34">2.7592*10000</f>
        <v>27592</v>
      </c>
      <c r="J119">
        <v>22.5</v>
      </c>
      <c r="K119">
        <v>400.27</v>
      </c>
      <c r="L119">
        <v>26</v>
      </c>
      <c r="M119">
        <v>0.93</v>
      </c>
      <c r="N119">
        <v>23.296952277227724</v>
      </c>
      <c r="O119">
        <v>114.48387096774195</v>
      </c>
      <c r="P119">
        <v>93.262200000000007</v>
      </c>
      <c r="Q119">
        <v>538.37956002922317</v>
      </c>
      <c r="R119">
        <v>2816.943475815523</v>
      </c>
      <c r="S119">
        <v>22.86</v>
      </c>
      <c r="T119">
        <v>6.3023972636885583E-2</v>
      </c>
      <c r="U119" s="56">
        <f t="shared" ref="U119:U127" si="35">T119*24*A119</f>
        <v>10.588027402996778</v>
      </c>
      <c r="V119" s="26">
        <f t="shared" ref="V119:V175" si="36">LN(I119/(I119-U119))/A119</f>
        <v>5.482986488508987E-5</v>
      </c>
      <c r="W119" s="56">
        <f t="shared" ref="W119:W175" si="37">F119+273</f>
        <v>283</v>
      </c>
      <c r="X119" s="56">
        <f t="shared" si="23"/>
        <v>3.5335689045936395E-3</v>
      </c>
      <c r="Y119" s="56">
        <f t="shared" ref="Y119:Y175" si="38">LN(V119)</f>
        <v>-9.8112755328028598</v>
      </c>
    </row>
    <row r="120" spans="1:25" x14ac:dyDescent="0.25">
      <c r="A120">
        <v>14</v>
      </c>
      <c r="B120">
        <v>29</v>
      </c>
      <c r="C120" t="s">
        <v>4</v>
      </c>
      <c r="D120">
        <v>2</v>
      </c>
      <c r="E120">
        <v>10</v>
      </c>
      <c r="F120">
        <v>10</v>
      </c>
      <c r="G120">
        <v>251.74</v>
      </c>
      <c r="H120">
        <v>126.03</v>
      </c>
      <c r="I120" s="59">
        <f t="shared" si="34"/>
        <v>27592</v>
      </c>
      <c r="J120">
        <v>22.5</v>
      </c>
      <c r="K120">
        <v>400.27</v>
      </c>
      <c r="L120">
        <v>26</v>
      </c>
      <c r="M120">
        <v>0.93</v>
      </c>
      <c r="N120">
        <v>23.296952277227724</v>
      </c>
      <c r="O120">
        <v>114.48387096774195</v>
      </c>
      <c r="P120">
        <v>93.262200000000007</v>
      </c>
      <c r="Q120">
        <v>518.70277161862521</v>
      </c>
      <c r="R120">
        <v>3349.5818656952802</v>
      </c>
      <c r="S120">
        <v>25.2</v>
      </c>
      <c r="T120">
        <v>7.1029959317082267E-2</v>
      </c>
      <c r="U120" s="56">
        <f t="shared" si="35"/>
        <v>23.866066330539638</v>
      </c>
      <c r="V120" s="26">
        <f t="shared" si="36"/>
        <v>6.1809825626437149E-5</v>
      </c>
      <c r="W120" s="56">
        <f t="shared" si="37"/>
        <v>283</v>
      </c>
      <c r="X120" s="56">
        <f t="shared" si="23"/>
        <v>3.5335689045936395E-3</v>
      </c>
      <c r="Y120" s="56">
        <f t="shared" si="38"/>
        <v>-9.6914482154192658</v>
      </c>
    </row>
    <row r="121" spans="1:25" x14ac:dyDescent="0.25">
      <c r="A121">
        <v>21</v>
      </c>
      <c r="B121">
        <v>29</v>
      </c>
      <c r="C121" t="s">
        <v>4</v>
      </c>
      <c r="D121">
        <v>2</v>
      </c>
      <c r="E121">
        <v>10</v>
      </c>
      <c r="F121">
        <v>10</v>
      </c>
      <c r="G121">
        <v>251.74</v>
      </c>
      <c r="H121">
        <v>126.03</v>
      </c>
      <c r="I121" s="60">
        <f t="shared" si="34"/>
        <v>27592</v>
      </c>
      <c r="J121">
        <v>22.5</v>
      </c>
      <c r="K121">
        <v>400.27</v>
      </c>
      <c r="L121">
        <v>26</v>
      </c>
      <c r="M121">
        <v>0.93</v>
      </c>
      <c r="N121">
        <v>23.296952277227724</v>
      </c>
      <c r="O121">
        <v>114.48387096774195</v>
      </c>
      <c r="P121">
        <v>93.262200000000007</v>
      </c>
      <c r="Q121">
        <v>472.76451339437097</v>
      </c>
      <c r="R121">
        <v>3698.4771189427311</v>
      </c>
      <c r="S121">
        <v>25.26</v>
      </c>
      <c r="T121">
        <v>8.0744529952321453E-2</v>
      </c>
      <c r="U121" s="56">
        <f t="shared" si="35"/>
        <v>40.695243095970014</v>
      </c>
      <c r="V121" s="26">
        <f t="shared" si="36"/>
        <v>7.0284836181152497E-5</v>
      </c>
      <c r="W121" s="56">
        <f t="shared" si="37"/>
        <v>283</v>
      </c>
      <c r="X121" s="56">
        <f t="shared" si="23"/>
        <v>3.5335689045936395E-3</v>
      </c>
      <c r="Y121" s="56">
        <f t="shared" si="38"/>
        <v>-9.5629544839629084</v>
      </c>
    </row>
    <row r="122" spans="1:25" x14ac:dyDescent="0.25">
      <c r="A122">
        <v>35</v>
      </c>
      <c r="B122">
        <v>29</v>
      </c>
      <c r="C122" t="s">
        <v>4</v>
      </c>
      <c r="D122">
        <v>2</v>
      </c>
      <c r="E122">
        <v>10</v>
      </c>
      <c r="F122">
        <v>10</v>
      </c>
      <c r="G122">
        <v>251.74</v>
      </c>
      <c r="H122">
        <v>126.03</v>
      </c>
      <c r="I122" s="59">
        <f t="shared" si="34"/>
        <v>27592</v>
      </c>
      <c r="J122">
        <v>22.5</v>
      </c>
      <c r="K122">
        <v>400.27</v>
      </c>
      <c r="L122">
        <v>26</v>
      </c>
      <c r="M122">
        <v>0.93</v>
      </c>
      <c r="N122">
        <v>23.296952277227724</v>
      </c>
      <c r="O122">
        <v>114.48387096774195</v>
      </c>
      <c r="P122">
        <v>93.262200000000007</v>
      </c>
      <c r="Q122">
        <v>488.13336886993602</v>
      </c>
      <c r="R122">
        <v>2722.8654912251927</v>
      </c>
      <c r="S122">
        <v>24.14</v>
      </c>
      <c r="T122">
        <v>0.10731252808994919</v>
      </c>
      <c r="U122" s="56">
        <f t="shared" si="35"/>
        <v>90.142523595557321</v>
      </c>
      <c r="V122" s="26">
        <f t="shared" si="36"/>
        <v>9.3495104186360099E-5</v>
      </c>
      <c r="W122" s="56">
        <f t="shared" si="37"/>
        <v>283</v>
      </c>
      <c r="X122" s="56">
        <f t="shared" si="23"/>
        <v>3.5335689045936395E-3</v>
      </c>
      <c r="Y122" s="56">
        <f t="shared" si="38"/>
        <v>-9.2776014846837587</v>
      </c>
    </row>
    <row r="123" spans="1:25" x14ac:dyDescent="0.25">
      <c r="A123">
        <v>49</v>
      </c>
      <c r="B123">
        <v>29</v>
      </c>
      <c r="C123" t="s">
        <v>4</v>
      </c>
      <c r="D123">
        <v>2</v>
      </c>
      <c r="E123">
        <v>10</v>
      </c>
      <c r="F123">
        <v>10</v>
      </c>
      <c r="G123">
        <v>251.74</v>
      </c>
      <c r="H123">
        <v>126.03</v>
      </c>
      <c r="I123" s="60">
        <f t="shared" si="34"/>
        <v>27592</v>
      </c>
      <c r="J123">
        <v>22.5</v>
      </c>
      <c r="K123">
        <v>400.27</v>
      </c>
      <c r="L123">
        <v>26</v>
      </c>
      <c r="M123">
        <v>0.93</v>
      </c>
      <c r="N123">
        <v>23.296952277227724</v>
      </c>
      <c r="O123">
        <v>114.48387096774195</v>
      </c>
      <c r="P123">
        <v>93.262200000000007</v>
      </c>
      <c r="Q123">
        <v>485.7782515991471</v>
      </c>
      <c r="R123">
        <v>2597.235223880597</v>
      </c>
      <c r="S123">
        <v>24.43</v>
      </c>
      <c r="T123">
        <v>5.4648664637951795E-2</v>
      </c>
      <c r="U123" s="56">
        <f t="shared" si="35"/>
        <v>64.266829614231312</v>
      </c>
      <c r="V123" s="26">
        <f t="shared" si="36"/>
        <v>4.7589800247726593E-5</v>
      </c>
      <c r="W123" s="56">
        <f t="shared" si="37"/>
        <v>283</v>
      </c>
      <c r="X123" s="56">
        <f t="shared" si="23"/>
        <v>3.5335689045936395E-3</v>
      </c>
      <c r="Y123" s="56">
        <f t="shared" si="38"/>
        <v>-9.9528921001981931</v>
      </c>
    </row>
    <row r="124" spans="1:25" x14ac:dyDescent="0.25">
      <c r="A124">
        <v>63</v>
      </c>
      <c r="B124">
        <v>29</v>
      </c>
      <c r="C124" t="s">
        <v>4</v>
      </c>
      <c r="D124">
        <v>2</v>
      </c>
      <c r="E124">
        <v>10</v>
      </c>
      <c r="F124">
        <v>10</v>
      </c>
      <c r="G124">
        <v>251.74</v>
      </c>
      <c r="H124">
        <v>126.03</v>
      </c>
      <c r="I124" s="60">
        <f t="shared" si="34"/>
        <v>27592</v>
      </c>
      <c r="J124">
        <v>22.5</v>
      </c>
      <c r="K124">
        <v>400.27</v>
      </c>
      <c r="L124">
        <v>26</v>
      </c>
      <c r="M124">
        <v>0.93</v>
      </c>
      <c r="N124">
        <v>23.296952277227724</v>
      </c>
      <c r="O124">
        <v>114.48387096774195</v>
      </c>
      <c r="P124">
        <v>93.262200000000007</v>
      </c>
      <c r="Q124">
        <v>567.62040868563633</v>
      </c>
      <c r="R124">
        <v>2627.5540292649634</v>
      </c>
      <c r="S124">
        <v>24.21</v>
      </c>
      <c r="T124">
        <v>5.3799621709169861E-2</v>
      </c>
      <c r="U124" s="56">
        <f t="shared" si="35"/>
        <v>81.345028024264835</v>
      </c>
      <c r="V124" s="26">
        <f t="shared" si="36"/>
        <v>4.6864959942203103E-5</v>
      </c>
      <c r="W124" s="56">
        <f t="shared" si="37"/>
        <v>283</v>
      </c>
      <c r="X124" s="56">
        <f t="shared" si="23"/>
        <v>3.5335689045936395E-3</v>
      </c>
      <c r="Y124" s="56">
        <f t="shared" si="38"/>
        <v>-9.9682402845148701</v>
      </c>
    </row>
    <row r="125" spans="1:25" x14ac:dyDescent="0.25">
      <c r="A125">
        <v>77</v>
      </c>
      <c r="B125">
        <v>29</v>
      </c>
      <c r="C125" t="s">
        <v>4</v>
      </c>
      <c r="D125">
        <v>2</v>
      </c>
      <c r="E125">
        <v>10</v>
      </c>
      <c r="F125">
        <v>10</v>
      </c>
      <c r="G125">
        <v>251.74</v>
      </c>
      <c r="H125">
        <v>126.03</v>
      </c>
      <c r="I125" s="60">
        <f t="shared" si="34"/>
        <v>27592</v>
      </c>
      <c r="J125">
        <v>22.5</v>
      </c>
      <c r="K125">
        <v>400.27</v>
      </c>
      <c r="L125">
        <v>26</v>
      </c>
      <c r="M125">
        <v>0.93</v>
      </c>
      <c r="N125">
        <v>23.296952277227724</v>
      </c>
      <c r="O125">
        <v>114.48387096774195</v>
      </c>
      <c r="P125">
        <v>93.262200000000007</v>
      </c>
      <c r="Q125">
        <v>598.68841747984732</v>
      </c>
      <c r="R125">
        <v>2243.362197708952</v>
      </c>
      <c r="S125">
        <v>22.82</v>
      </c>
      <c r="T125">
        <v>4.5570617584903272E-2</v>
      </c>
      <c r="U125" s="56">
        <f t="shared" si="35"/>
        <v>84.214501296901247</v>
      </c>
      <c r="V125" s="26">
        <f t="shared" si="36"/>
        <v>3.9698727091794614E-5</v>
      </c>
      <c r="W125" s="56">
        <f t="shared" si="37"/>
        <v>283</v>
      </c>
      <c r="X125" s="56">
        <f t="shared" si="23"/>
        <v>3.5335689045936395E-3</v>
      </c>
      <c r="Y125" s="56">
        <f t="shared" si="38"/>
        <v>-10.134191433964141</v>
      </c>
    </row>
    <row r="126" spans="1:25" x14ac:dyDescent="0.25">
      <c r="A126">
        <v>91</v>
      </c>
      <c r="B126">
        <v>29</v>
      </c>
      <c r="C126" t="s">
        <v>4</v>
      </c>
      <c r="D126">
        <v>2</v>
      </c>
      <c r="E126">
        <v>10</v>
      </c>
      <c r="F126">
        <v>10</v>
      </c>
      <c r="G126">
        <v>251.74</v>
      </c>
      <c r="H126">
        <v>126.03</v>
      </c>
      <c r="I126" s="60">
        <f t="shared" si="34"/>
        <v>27592</v>
      </c>
      <c r="J126">
        <v>22.5</v>
      </c>
      <c r="K126">
        <v>400.27</v>
      </c>
      <c r="L126">
        <v>26</v>
      </c>
      <c r="M126">
        <v>0.93</v>
      </c>
      <c r="N126">
        <v>23.296952277227724</v>
      </c>
      <c r="O126">
        <v>114.48387096774195</v>
      </c>
      <c r="P126">
        <v>93.262200000000007</v>
      </c>
      <c r="Q126">
        <v>557.29039599453802</v>
      </c>
      <c r="R126">
        <v>2372.9421028675465</v>
      </c>
      <c r="S126">
        <v>24.73</v>
      </c>
      <c r="T126">
        <v>4.6422573384360712E-2</v>
      </c>
      <c r="U126" s="56">
        <f t="shared" si="35"/>
        <v>101.38690027144379</v>
      </c>
      <c r="V126" s="26">
        <f t="shared" si="36"/>
        <v>4.0453528136802202E-5</v>
      </c>
      <c r="W126" s="56">
        <f t="shared" si="37"/>
        <v>283</v>
      </c>
      <c r="X126" s="56">
        <f t="shared" si="23"/>
        <v>3.5335689045936395E-3</v>
      </c>
      <c r="Y126" s="56">
        <f t="shared" si="38"/>
        <v>-10.115356696092771</v>
      </c>
    </row>
    <row r="127" spans="1:25" s="61" customFormat="1" x14ac:dyDescent="0.25">
      <c r="A127" s="61">
        <v>105</v>
      </c>
      <c r="B127" s="61">
        <v>29</v>
      </c>
      <c r="C127" s="61" t="s">
        <v>4</v>
      </c>
      <c r="D127" s="61">
        <v>2</v>
      </c>
      <c r="E127" s="61">
        <v>10</v>
      </c>
      <c r="F127" s="61">
        <v>10</v>
      </c>
      <c r="G127" s="61">
        <v>251.74</v>
      </c>
      <c r="H127" s="61">
        <v>126.03</v>
      </c>
      <c r="I127" s="62">
        <f t="shared" si="34"/>
        <v>27592</v>
      </c>
      <c r="J127" s="61">
        <v>22.5</v>
      </c>
      <c r="K127" s="61">
        <v>400.27</v>
      </c>
      <c r="L127" s="61">
        <v>26</v>
      </c>
      <c r="M127" s="61">
        <v>0.93</v>
      </c>
      <c r="N127" s="61">
        <v>23.296952277227724</v>
      </c>
      <c r="O127" s="61">
        <v>114.48387096774195</v>
      </c>
      <c r="P127" s="61">
        <v>93.262200000000007</v>
      </c>
      <c r="Q127" s="61">
        <v>451.28145181067606</v>
      </c>
      <c r="R127" s="61">
        <v>1978.1472648432289</v>
      </c>
      <c r="S127" s="61">
        <v>26.13</v>
      </c>
      <c r="T127" s="61">
        <v>3.6947260874034243E-2</v>
      </c>
      <c r="U127" s="61">
        <f t="shared" si="35"/>
        <v>93.107097402566296</v>
      </c>
      <c r="V127" s="26">
        <f t="shared" si="36"/>
        <v>3.2191712950084011E-5</v>
      </c>
      <c r="W127" s="56">
        <f t="shared" si="37"/>
        <v>283</v>
      </c>
      <c r="X127" s="56">
        <f t="shared" si="23"/>
        <v>3.5335689045936395E-3</v>
      </c>
      <c r="Y127" s="56">
        <f t="shared" si="38"/>
        <v>-10.343801500335776</v>
      </c>
    </row>
    <row r="128" spans="1:25" x14ac:dyDescent="0.25">
      <c r="A128">
        <v>7</v>
      </c>
      <c r="B128">
        <v>63</v>
      </c>
      <c r="C128" t="s">
        <v>4</v>
      </c>
      <c r="D128">
        <v>3</v>
      </c>
      <c r="E128">
        <v>10</v>
      </c>
      <c r="F128">
        <v>10</v>
      </c>
      <c r="G128">
        <v>245.66</v>
      </c>
      <c r="H128">
        <v>127.53</v>
      </c>
      <c r="I128" s="57">
        <f t="shared" ref="I128:I136" si="39">1.1572*10000</f>
        <v>11572</v>
      </c>
      <c r="J128">
        <v>21.1</v>
      </c>
      <c r="K128">
        <v>394.29</v>
      </c>
      <c r="L128">
        <v>27.5</v>
      </c>
      <c r="M128">
        <v>0.93</v>
      </c>
      <c r="N128">
        <v>23.296952277227724</v>
      </c>
      <c r="O128">
        <v>112.87096774193549</v>
      </c>
      <c r="P128">
        <v>92.459249999999997</v>
      </c>
      <c r="Q128">
        <v>577.68005519928568</v>
      </c>
      <c r="R128">
        <v>4621.1935461192352</v>
      </c>
      <c r="S128">
        <v>22.86</v>
      </c>
      <c r="T128">
        <v>0.11122353364297997</v>
      </c>
      <c r="U128" s="56">
        <f t="shared" ref="U128:U136" si="40">T128*24*A128</f>
        <v>18.685553652020634</v>
      </c>
      <c r="V128" s="26">
        <f t="shared" si="36"/>
        <v>2.3086089441542198E-4</v>
      </c>
      <c r="W128" s="56">
        <f t="shared" si="37"/>
        <v>283</v>
      </c>
      <c r="X128" s="56">
        <f t="shared" si="23"/>
        <v>3.5335689045936395E-3</v>
      </c>
      <c r="Y128" s="56">
        <f t="shared" si="38"/>
        <v>-8.3736952175087325</v>
      </c>
    </row>
    <row r="129" spans="1:25" x14ac:dyDescent="0.25">
      <c r="A129">
        <v>14</v>
      </c>
      <c r="B129">
        <v>63</v>
      </c>
      <c r="C129" t="s">
        <v>4</v>
      </c>
      <c r="D129">
        <v>3</v>
      </c>
      <c r="E129">
        <v>10</v>
      </c>
      <c r="F129">
        <v>10</v>
      </c>
      <c r="G129">
        <v>245.66</v>
      </c>
      <c r="H129">
        <v>127.53</v>
      </c>
      <c r="I129" s="57">
        <f t="shared" si="39"/>
        <v>11572</v>
      </c>
      <c r="J129">
        <v>21.1</v>
      </c>
      <c r="K129">
        <v>394.29</v>
      </c>
      <c r="L129">
        <v>27.5</v>
      </c>
      <c r="M129">
        <v>0.93</v>
      </c>
      <c r="N129">
        <v>23.296952277227724</v>
      </c>
      <c r="O129">
        <v>112.87096774193549</v>
      </c>
      <c r="P129">
        <v>92.459249999999997</v>
      </c>
      <c r="Q129">
        <v>516.79936648717137</v>
      </c>
      <c r="R129">
        <v>4015.5921127652837</v>
      </c>
      <c r="S129">
        <v>25.2</v>
      </c>
      <c r="T129">
        <v>8.7303508070247254E-2</v>
      </c>
      <c r="U129" s="56">
        <f t="shared" si="40"/>
        <v>29.333978711603081</v>
      </c>
      <c r="V129" s="26">
        <f t="shared" si="36"/>
        <v>1.8129488149135929E-4</v>
      </c>
      <c r="W129" s="56">
        <f t="shared" si="37"/>
        <v>283</v>
      </c>
      <c r="X129" s="56">
        <f t="shared" si="23"/>
        <v>3.5335689045936395E-3</v>
      </c>
      <c r="Y129" s="56">
        <f t="shared" si="38"/>
        <v>-8.6153856728614695</v>
      </c>
    </row>
    <row r="130" spans="1:25" x14ac:dyDescent="0.25">
      <c r="A130">
        <v>21</v>
      </c>
      <c r="B130">
        <v>63</v>
      </c>
      <c r="C130" t="s">
        <v>4</v>
      </c>
      <c r="D130">
        <v>3</v>
      </c>
      <c r="E130">
        <v>10</v>
      </c>
      <c r="F130">
        <v>10</v>
      </c>
      <c r="G130">
        <v>245.66</v>
      </c>
      <c r="H130">
        <v>127.53</v>
      </c>
      <c r="I130" s="60">
        <f t="shared" si="39"/>
        <v>11572</v>
      </c>
      <c r="J130">
        <v>21.1</v>
      </c>
      <c r="K130">
        <v>394.29</v>
      </c>
      <c r="L130">
        <v>27.5</v>
      </c>
      <c r="M130">
        <v>0.93</v>
      </c>
      <c r="N130">
        <v>23.296952277227724</v>
      </c>
      <c r="O130">
        <v>112.87096774193549</v>
      </c>
      <c r="P130">
        <v>92.459249999999997</v>
      </c>
      <c r="Q130">
        <v>491.67795015259406</v>
      </c>
      <c r="R130">
        <v>1785.7621497797356</v>
      </c>
      <c r="S130">
        <v>25.26</v>
      </c>
      <c r="T130">
        <v>3.2213892628090608E-2</v>
      </c>
      <c r="U130" s="56">
        <f t="shared" si="40"/>
        <v>16.235801884557667</v>
      </c>
      <c r="V130" s="26">
        <f t="shared" si="36"/>
        <v>6.6857612647227017E-5</v>
      </c>
      <c r="W130" s="56">
        <f t="shared" si="37"/>
        <v>283</v>
      </c>
      <c r="X130" s="56">
        <f t="shared" ref="X130:X193" si="41">1/W130</f>
        <v>3.5335689045936395E-3</v>
      </c>
      <c r="Y130" s="56">
        <f t="shared" si="38"/>
        <v>-9.6129453843518657</v>
      </c>
    </row>
    <row r="131" spans="1:25" x14ac:dyDescent="0.25">
      <c r="A131">
        <v>35</v>
      </c>
      <c r="B131">
        <v>63</v>
      </c>
      <c r="C131" t="s">
        <v>4</v>
      </c>
      <c r="D131">
        <v>3</v>
      </c>
      <c r="E131">
        <v>10</v>
      </c>
      <c r="F131">
        <v>10</v>
      </c>
      <c r="G131">
        <v>245.66</v>
      </c>
      <c r="H131">
        <v>127.53</v>
      </c>
      <c r="I131" s="59">
        <f t="shared" si="39"/>
        <v>11572</v>
      </c>
      <c r="J131">
        <v>21.1</v>
      </c>
      <c r="K131">
        <v>394.29</v>
      </c>
      <c r="L131">
        <v>27.5</v>
      </c>
      <c r="M131">
        <v>0.93</v>
      </c>
      <c r="N131">
        <v>23.296952277227724</v>
      </c>
      <c r="O131">
        <v>112.87096774193549</v>
      </c>
      <c r="P131">
        <v>92.459249999999997</v>
      </c>
      <c r="Q131">
        <v>495.84954895850422</v>
      </c>
      <c r="R131">
        <v>3139.4189929473514</v>
      </c>
      <c r="S131">
        <v>24.14</v>
      </c>
      <c r="T131">
        <v>0.12624346636360192</v>
      </c>
      <c r="U131" s="56">
        <f t="shared" si="40"/>
        <v>106.04451174542561</v>
      </c>
      <c r="V131" s="26">
        <f t="shared" si="36"/>
        <v>2.6303241997708892E-4</v>
      </c>
      <c r="W131" s="56">
        <f t="shared" si="37"/>
        <v>283</v>
      </c>
      <c r="X131" s="56">
        <f t="shared" si="41"/>
        <v>3.5335689045936395E-3</v>
      </c>
      <c r="Y131" s="56">
        <f t="shared" si="38"/>
        <v>-8.2432332635087526</v>
      </c>
    </row>
    <row r="132" spans="1:25" x14ac:dyDescent="0.25">
      <c r="A132">
        <v>49</v>
      </c>
      <c r="B132">
        <v>63</v>
      </c>
      <c r="C132" t="s">
        <v>4</v>
      </c>
      <c r="D132">
        <v>3</v>
      </c>
      <c r="E132">
        <v>10</v>
      </c>
      <c r="F132">
        <v>10</v>
      </c>
      <c r="G132">
        <v>245.66</v>
      </c>
      <c r="H132">
        <v>127.53</v>
      </c>
      <c r="I132" s="60">
        <f t="shared" si="39"/>
        <v>11572</v>
      </c>
      <c r="J132">
        <v>21.1</v>
      </c>
      <c r="K132">
        <v>394.29</v>
      </c>
      <c r="L132">
        <v>27.5</v>
      </c>
      <c r="M132">
        <v>0.93</v>
      </c>
      <c r="N132">
        <v>23.296952277227724</v>
      </c>
      <c r="O132">
        <v>112.87096774193549</v>
      </c>
      <c r="P132">
        <v>92.459249999999997</v>
      </c>
      <c r="Q132">
        <v>551.54665245202557</v>
      </c>
      <c r="R132">
        <v>2872.5294243070362</v>
      </c>
      <c r="S132">
        <v>24.43</v>
      </c>
      <c r="T132">
        <v>5.9739621713161682E-2</v>
      </c>
      <c r="U132" s="56">
        <f t="shared" si="40"/>
        <v>70.253795134678143</v>
      </c>
      <c r="V132" s="26">
        <f t="shared" si="36"/>
        <v>1.2427590551980256E-4</v>
      </c>
      <c r="W132" s="56">
        <f t="shared" si="37"/>
        <v>283</v>
      </c>
      <c r="X132" s="56">
        <f t="shared" si="41"/>
        <v>3.5335689045936395E-3</v>
      </c>
      <c r="Y132" s="56">
        <f t="shared" si="38"/>
        <v>-8.9930064195904293</v>
      </c>
    </row>
    <row r="133" spans="1:25" x14ac:dyDescent="0.25">
      <c r="A133">
        <v>63</v>
      </c>
      <c r="B133">
        <v>63</v>
      </c>
      <c r="C133" t="s">
        <v>4</v>
      </c>
      <c r="D133">
        <v>3</v>
      </c>
      <c r="E133">
        <v>10</v>
      </c>
      <c r="F133">
        <v>10</v>
      </c>
      <c r="G133">
        <v>245.66</v>
      </c>
      <c r="H133">
        <v>127.53</v>
      </c>
      <c r="I133" s="57">
        <f t="shared" si="39"/>
        <v>11572</v>
      </c>
      <c r="J133">
        <v>21.1</v>
      </c>
      <c r="K133">
        <v>394.29</v>
      </c>
      <c r="L133">
        <v>27.5</v>
      </c>
      <c r="M133">
        <v>0.93</v>
      </c>
      <c r="N133">
        <v>23.296952277227724</v>
      </c>
      <c r="O133">
        <v>112.87096774193549</v>
      </c>
      <c r="P133">
        <v>92.459249999999997</v>
      </c>
      <c r="Q133">
        <v>541.63265219060622</v>
      </c>
      <c r="R133">
        <v>2881.958704833412</v>
      </c>
      <c r="S133">
        <v>24.21</v>
      </c>
      <c r="T133">
        <v>6.0784884552317342E-2</v>
      </c>
      <c r="U133" s="56">
        <f t="shared" si="40"/>
        <v>91.906745443103816</v>
      </c>
      <c r="V133" s="26">
        <f t="shared" si="36"/>
        <v>1.2656941327332874E-4</v>
      </c>
      <c r="W133" s="56">
        <f t="shared" si="37"/>
        <v>283</v>
      </c>
      <c r="X133" s="56">
        <f t="shared" si="41"/>
        <v>3.5335689045936395E-3</v>
      </c>
      <c r="Y133" s="56">
        <f t="shared" si="38"/>
        <v>-8.9747196787610175</v>
      </c>
    </row>
    <row r="134" spans="1:25" x14ac:dyDescent="0.25">
      <c r="A134">
        <v>77</v>
      </c>
      <c r="B134">
        <v>63</v>
      </c>
      <c r="C134" t="s">
        <v>4</v>
      </c>
      <c r="D134">
        <v>3</v>
      </c>
      <c r="E134">
        <v>10</v>
      </c>
      <c r="F134">
        <v>10</v>
      </c>
      <c r="G134">
        <v>245.66</v>
      </c>
      <c r="H134">
        <v>127.53</v>
      </c>
      <c r="I134" s="57">
        <f t="shared" si="39"/>
        <v>11572</v>
      </c>
      <c r="J134">
        <v>21.1</v>
      </c>
      <c r="K134">
        <v>394.29</v>
      </c>
      <c r="L134">
        <v>27.5</v>
      </c>
      <c r="M134">
        <v>0.93</v>
      </c>
      <c r="N134">
        <v>23.296952277227724</v>
      </c>
      <c r="O134">
        <v>112.87096774193549</v>
      </c>
      <c r="P134">
        <v>92.459249999999997</v>
      </c>
      <c r="Q134">
        <v>534.40076368264749</v>
      </c>
      <c r="R134">
        <v>2655.496351294018</v>
      </c>
      <c r="S134">
        <v>22.82</v>
      </c>
      <c r="T134">
        <v>5.8446514773109894E-2</v>
      </c>
      <c r="U134" s="56">
        <f t="shared" si="40"/>
        <v>108.00915930070708</v>
      </c>
      <c r="V134" s="26">
        <f t="shared" si="36"/>
        <v>1.2178565649827016E-4</v>
      </c>
      <c r="W134" s="56">
        <f t="shared" si="37"/>
        <v>283</v>
      </c>
      <c r="X134" s="56">
        <f t="shared" si="41"/>
        <v>3.5335689045936395E-3</v>
      </c>
      <c r="Y134" s="56">
        <f t="shared" si="38"/>
        <v>-9.0132479723630361</v>
      </c>
    </row>
    <row r="135" spans="1:25" x14ac:dyDescent="0.25">
      <c r="A135">
        <v>91</v>
      </c>
      <c r="B135">
        <v>63</v>
      </c>
      <c r="C135" t="s">
        <v>4</v>
      </c>
      <c r="D135">
        <v>3</v>
      </c>
      <c r="E135">
        <v>10</v>
      </c>
      <c r="F135">
        <v>10</v>
      </c>
      <c r="G135">
        <v>245.66</v>
      </c>
      <c r="H135">
        <v>127.53</v>
      </c>
      <c r="I135" s="57">
        <f t="shared" si="39"/>
        <v>11572</v>
      </c>
      <c r="J135">
        <v>21.1</v>
      </c>
      <c r="K135">
        <v>394.29</v>
      </c>
      <c r="L135">
        <v>27.5</v>
      </c>
      <c r="M135">
        <v>0.93</v>
      </c>
      <c r="N135">
        <v>23.296952277227724</v>
      </c>
      <c r="O135">
        <v>112.87096774193549</v>
      </c>
      <c r="P135">
        <v>92.459249999999997</v>
      </c>
      <c r="Q135">
        <v>611.19699590350479</v>
      </c>
      <c r="R135">
        <v>2827.1536185707782</v>
      </c>
      <c r="S135">
        <v>24.73</v>
      </c>
      <c r="T135">
        <v>5.6344451677066226E-2</v>
      </c>
      <c r="U135" s="56">
        <f t="shared" si="40"/>
        <v>123.05628246271264</v>
      </c>
      <c r="V135" s="26">
        <f t="shared" si="36"/>
        <v>1.1748256167650592E-4</v>
      </c>
      <c r="W135" s="56">
        <f t="shared" si="37"/>
        <v>283</v>
      </c>
      <c r="X135" s="56">
        <f t="shared" si="41"/>
        <v>3.5335689045936395E-3</v>
      </c>
      <c r="Y135" s="56">
        <f t="shared" si="38"/>
        <v>-9.0492206466578811</v>
      </c>
    </row>
    <row r="136" spans="1:25" s="61" customFormat="1" x14ac:dyDescent="0.25">
      <c r="A136" s="61">
        <v>105</v>
      </c>
      <c r="B136" s="61">
        <v>63</v>
      </c>
      <c r="C136" s="61" t="s">
        <v>4</v>
      </c>
      <c r="D136" s="61">
        <v>3</v>
      </c>
      <c r="E136" s="61">
        <v>10</v>
      </c>
      <c r="F136" s="61">
        <v>10</v>
      </c>
      <c r="G136" s="61">
        <v>245.66</v>
      </c>
      <c r="H136" s="61">
        <v>127.53</v>
      </c>
      <c r="I136" s="62">
        <f t="shared" si="39"/>
        <v>11572</v>
      </c>
      <c r="J136" s="61">
        <v>21.1</v>
      </c>
      <c r="K136" s="61">
        <v>394.29</v>
      </c>
      <c r="L136" s="61">
        <v>27.5</v>
      </c>
      <c r="M136" s="61">
        <v>0.93</v>
      </c>
      <c r="N136" s="61">
        <v>23.296952277227724</v>
      </c>
      <c r="O136" s="61">
        <v>112.87096774193549</v>
      </c>
      <c r="P136" s="61">
        <v>92.459249999999997</v>
      </c>
      <c r="Q136" s="61">
        <v>496.84398757459331</v>
      </c>
      <c r="R136" s="61">
        <v>2060.2095980653771</v>
      </c>
      <c r="S136" s="61">
        <v>26.13</v>
      </c>
      <c r="T136" s="61">
        <v>3.7621418218666595E-2</v>
      </c>
      <c r="U136" s="61">
        <f t="shared" si="40"/>
        <v>94.805973911039814</v>
      </c>
      <c r="V136" s="26">
        <f t="shared" si="36"/>
        <v>7.8347132506126826E-5</v>
      </c>
      <c r="W136" s="56">
        <f t="shared" si="37"/>
        <v>283</v>
      </c>
      <c r="X136" s="56">
        <f t="shared" si="41"/>
        <v>3.5335689045936395E-3</v>
      </c>
      <c r="Y136" s="56">
        <f t="shared" si="38"/>
        <v>-9.4543611883498322</v>
      </c>
    </row>
    <row r="137" spans="1:25" x14ac:dyDescent="0.25">
      <c r="A137">
        <v>7</v>
      </c>
      <c r="B137">
        <v>62</v>
      </c>
      <c r="C137" t="s">
        <v>4</v>
      </c>
      <c r="D137">
        <v>4</v>
      </c>
      <c r="E137">
        <v>10</v>
      </c>
      <c r="F137">
        <v>10</v>
      </c>
      <c r="G137">
        <v>249.73</v>
      </c>
      <c r="H137">
        <v>139.41</v>
      </c>
      <c r="I137" s="76">
        <f t="shared" ref="I137:I145" si="42">AVERAGE(I128,I119,I110)</f>
        <v>18342</v>
      </c>
      <c r="J137">
        <v>9.1</v>
      </c>
      <c r="K137">
        <v>398.24</v>
      </c>
      <c r="L137">
        <v>39.4</v>
      </c>
      <c r="M137">
        <v>0.93</v>
      </c>
      <c r="N137">
        <v>23.296952277227724</v>
      </c>
      <c r="O137">
        <v>100.09677419354841</v>
      </c>
      <c r="P137">
        <v>84.482460000000003</v>
      </c>
      <c r="Q137">
        <v>597.13044890007302</v>
      </c>
      <c r="R137">
        <v>7328.5419537401567</v>
      </c>
      <c r="S137">
        <v>22.86</v>
      </c>
      <c r="T137">
        <v>0.17970724280837624</v>
      </c>
      <c r="U137" s="56">
        <f t="shared" ref="U137:U145" si="43">T137*24*A137</f>
        <v>30.190816791807208</v>
      </c>
      <c r="V137" s="26">
        <f t="shared" si="36"/>
        <v>2.3533569355416333E-4</v>
      </c>
      <c r="W137" s="56">
        <f t="shared" si="37"/>
        <v>283</v>
      </c>
      <c r="X137" s="56">
        <f t="shared" si="41"/>
        <v>3.5335689045936395E-3</v>
      </c>
      <c r="Y137" s="56">
        <f t="shared" si="38"/>
        <v>-8.3544975799224517</v>
      </c>
    </row>
    <row r="138" spans="1:25" x14ac:dyDescent="0.25">
      <c r="A138">
        <v>14</v>
      </c>
      <c r="B138">
        <v>62</v>
      </c>
      <c r="C138" t="s">
        <v>4</v>
      </c>
      <c r="D138">
        <v>4</v>
      </c>
      <c r="E138">
        <v>10</v>
      </c>
      <c r="F138">
        <v>10</v>
      </c>
      <c r="G138">
        <v>249.73</v>
      </c>
      <c r="H138">
        <v>139.41</v>
      </c>
      <c r="I138" s="76">
        <f t="shared" si="42"/>
        <v>18342</v>
      </c>
      <c r="J138">
        <v>9.1</v>
      </c>
      <c r="K138">
        <v>398.24</v>
      </c>
      <c r="L138">
        <v>39.4</v>
      </c>
      <c r="M138">
        <v>0.93</v>
      </c>
      <c r="N138">
        <v>23.296952277227724</v>
      </c>
      <c r="O138">
        <v>100.09677419354841</v>
      </c>
      <c r="P138">
        <v>84.482460000000003</v>
      </c>
      <c r="Q138">
        <v>498.83047196705735</v>
      </c>
      <c r="R138">
        <v>4672.7802502375671</v>
      </c>
      <c r="S138">
        <v>25.2</v>
      </c>
      <c r="T138">
        <v>0.10108398272386843</v>
      </c>
      <c r="U138" s="56">
        <f t="shared" si="43"/>
        <v>33.964218195219793</v>
      </c>
      <c r="V138" s="26">
        <f t="shared" si="36"/>
        <v>1.3238820798471435E-4</v>
      </c>
      <c r="W138" s="56">
        <f t="shared" si="37"/>
        <v>283</v>
      </c>
      <c r="X138" s="56">
        <f t="shared" si="41"/>
        <v>3.5335689045936395E-3</v>
      </c>
      <c r="Y138" s="56">
        <f t="shared" si="38"/>
        <v>-8.9297719819873205</v>
      </c>
    </row>
    <row r="139" spans="1:25" x14ac:dyDescent="0.25">
      <c r="A139">
        <v>21</v>
      </c>
      <c r="B139">
        <v>62</v>
      </c>
      <c r="C139" t="s">
        <v>4</v>
      </c>
      <c r="D139">
        <v>4</v>
      </c>
      <c r="E139">
        <v>10</v>
      </c>
      <c r="F139">
        <v>10</v>
      </c>
      <c r="G139">
        <v>249.73</v>
      </c>
      <c r="H139">
        <v>139.41</v>
      </c>
      <c r="I139" s="76">
        <f t="shared" si="42"/>
        <v>18342</v>
      </c>
      <c r="J139">
        <v>9.1</v>
      </c>
      <c r="K139">
        <v>398.24</v>
      </c>
      <c r="L139">
        <v>39.4</v>
      </c>
      <c r="M139">
        <v>0.93</v>
      </c>
      <c r="N139">
        <v>23.296952277227724</v>
      </c>
      <c r="O139">
        <v>100.09677419354841</v>
      </c>
      <c r="P139">
        <v>84.482460000000003</v>
      </c>
      <c r="Q139">
        <v>481.82932349949135</v>
      </c>
      <c r="R139">
        <v>4087.0399207048458</v>
      </c>
      <c r="S139">
        <v>25.26</v>
      </c>
      <c r="T139">
        <v>8.7102969094051894E-2</v>
      </c>
      <c r="U139" s="56">
        <f t="shared" si="43"/>
        <v>43.899896423402154</v>
      </c>
      <c r="V139" s="26">
        <f t="shared" si="36"/>
        <v>1.1410843598479426E-4</v>
      </c>
      <c r="W139" s="56">
        <f t="shared" si="37"/>
        <v>283</v>
      </c>
      <c r="X139" s="56">
        <f t="shared" si="41"/>
        <v>3.5335689045936395E-3</v>
      </c>
      <c r="Y139" s="56">
        <f t="shared" si="38"/>
        <v>-9.0783613688179585</v>
      </c>
    </row>
    <row r="140" spans="1:25" x14ac:dyDescent="0.25">
      <c r="A140">
        <v>35</v>
      </c>
      <c r="B140">
        <v>62</v>
      </c>
      <c r="C140" t="s">
        <v>4</v>
      </c>
      <c r="D140">
        <v>4</v>
      </c>
      <c r="E140">
        <v>10</v>
      </c>
      <c r="F140">
        <v>10</v>
      </c>
      <c r="G140">
        <v>249.73</v>
      </c>
      <c r="H140">
        <v>139.41</v>
      </c>
      <c r="I140" s="76">
        <f t="shared" si="42"/>
        <v>18342</v>
      </c>
      <c r="J140">
        <v>9.1</v>
      </c>
      <c r="K140">
        <v>398.24</v>
      </c>
      <c r="L140">
        <v>39.4</v>
      </c>
      <c r="M140">
        <v>0.93</v>
      </c>
      <c r="N140">
        <v>23.296952277227724</v>
      </c>
      <c r="O140">
        <v>100.09677419354841</v>
      </c>
      <c r="P140">
        <v>84.482460000000003</v>
      </c>
      <c r="Q140">
        <v>517.69486632770213</v>
      </c>
      <c r="R140">
        <v>3341.1783090044282</v>
      </c>
      <c r="S140">
        <v>24.14</v>
      </c>
      <c r="T140">
        <v>0.13086547344877533</v>
      </c>
      <c r="U140" s="56">
        <f t="shared" si="43"/>
        <v>109.92699769697128</v>
      </c>
      <c r="V140" s="26">
        <f t="shared" si="36"/>
        <v>1.7174903217048984E-4</v>
      </c>
      <c r="W140" s="56">
        <f t="shared" si="37"/>
        <v>283</v>
      </c>
      <c r="X140" s="56">
        <f t="shared" si="41"/>
        <v>3.5335689045936395E-3</v>
      </c>
      <c r="Y140" s="56">
        <f t="shared" si="38"/>
        <v>-8.6694762619840109</v>
      </c>
    </row>
    <row r="141" spans="1:25" x14ac:dyDescent="0.25">
      <c r="A141">
        <v>49</v>
      </c>
      <c r="B141">
        <v>62</v>
      </c>
      <c r="C141" t="s">
        <v>4</v>
      </c>
      <c r="D141">
        <v>4</v>
      </c>
      <c r="E141">
        <v>10</v>
      </c>
      <c r="F141">
        <v>10</v>
      </c>
      <c r="G141">
        <v>249.73</v>
      </c>
      <c r="H141">
        <v>139.41</v>
      </c>
      <c r="I141" s="76">
        <f t="shared" si="42"/>
        <v>18342</v>
      </c>
      <c r="J141">
        <v>9.1</v>
      </c>
      <c r="K141">
        <v>398.24</v>
      </c>
      <c r="L141">
        <v>39.4</v>
      </c>
      <c r="M141">
        <v>0.93</v>
      </c>
      <c r="N141">
        <v>23.296952277227724</v>
      </c>
      <c r="O141">
        <v>100.09677419354841</v>
      </c>
      <c r="P141">
        <v>84.482460000000003</v>
      </c>
      <c r="Q141">
        <v>523.68878464818761</v>
      </c>
      <c r="R141">
        <v>2487.5524093816634</v>
      </c>
      <c r="S141">
        <v>24.43</v>
      </c>
      <c r="T141">
        <v>4.9059546066134586E-2</v>
      </c>
      <c r="U141" s="56">
        <f t="shared" si="43"/>
        <v>57.694026173774276</v>
      </c>
      <c r="V141" s="26">
        <f t="shared" si="36"/>
        <v>6.4294230505972116E-5</v>
      </c>
      <c r="W141" s="56">
        <f t="shared" si="37"/>
        <v>283</v>
      </c>
      <c r="X141" s="56">
        <f t="shared" si="41"/>
        <v>3.5335689045936395E-3</v>
      </c>
      <c r="Y141" s="56">
        <f t="shared" si="38"/>
        <v>-9.6520406584918543</v>
      </c>
    </row>
    <row r="142" spans="1:25" x14ac:dyDescent="0.25">
      <c r="A142">
        <v>63</v>
      </c>
      <c r="B142">
        <v>62</v>
      </c>
      <c r="C142" t="s">
        <v>4</v>
      </c>
      <c r="D142">
        <v>4</v>
      </c>
      <c r="E142">
        <v>10</v>
      </c>
      <c r="F142">
        <v>10</v>
      </c>
      <c r="G142">
        <v>249.73</v>
      </c>
      <c r="H142">
        <v>139.41</v>
      </c>
      <c r="I142" s="76">
        <f t="shared" si="42"/>
        <v>18342</v>
      </c>
      <c r="J142">
        <v>9.1</v>
      </c>
      <c r="K142">
        <v>398.24</v>
      </c>
      <c r="L142">
        <v>39.4</v>
      </c>
      <c r="M142">
        <v>0.93</v>
      </c>
      <c r="N142">
        <v>23.296952277227724</v>
      </c>
      <c r="O142">
        <v>100.09677419354841</v>
      </c>
      <c r="P142">
        <v>84.482460000000003</v>
      </c>
      <c r="Q142">
        <v>546.25549251311804</v>
      </c>
      <c r="R142">
        <v>3157.3432020818227</v>
      </c>
      <c r="S142">
        <v>24.21</v>
      </c>
      <c r="T142">
        <v>6.5820675871747641E-2</v>
      </c>
      <c r="U142" s="56">
        <f t="shared" si="43"/>
        <v>99.520861918082431</v>
      </c>
      <c r="V142" s="26">
        <f t="shared" si="36"/>
        <v>8.6359032833892158E-5</v>
      </c>
      <c r="W142" s="56">
        <f t="shared" si="37"/>
        <v>283</v>
      </c>
      <c r="X142" s="56">
        <f t="shared" si="41"/>
        <v>3.5335689045936395E-3</v>
      </c>
      <c r="Y142" s="56">
        <f t="shared" si="38"/>
        <v>-9.3569971516173851</v>
      </c>
    </row>
    <row r="143" spans="1:25" x14ac:dyDescent="0.25">
      <c r="A143">
        <v>77</v>
      </c>
      <c r="B143">
        <v>62</v>
      </c>
      <c r="C143" t="s">
        <v>4</v>
      </c>
      <c r="D143">
        <v>4</v>
      </c>
      <c r="E143">
        <v>10</v>
      </c>
      <c r="F143">
        <v>10</v>
      </c>
      <c r="G143">
        <v>249.73</v>
      </c>
      <c r="H143">
        <v>139.41</v>
      </c>
      <c r="I143" s="76">
        <f t="shared" si="42"/>
        <v>18342</v>
      </c>
      <c r="J143">
        <v>9.1</v>
      </c>
      <c r="K143">
        <v>398.24</v>
      </c>
      <c r="L143">
        <v>39.4</v>
      </c>
      <c r="M143">
        <v>0.93</v>
      </c>
      <c r="N143">
        <v>23.296952277227724</v>
      </c>
      <c r="O143">
        <v>100.09677419354841</v>
      </c>
      <c r="P143">
        <v>84.482460000000003</v>
      </c>
      <c r="Q143">
        <v>542.86877386508274</v>
      </c>
      <c r="R143">
        <v>3229.1685617310141</v>
      </c>
      <c r="S143">
        <v>22.82</v>
      </c>
      <c r="T143">
        <v>7.1841353200371119E-2</v>
      </c>
      <c r="U143" s="56">
        <f t="shared" si="43"/>
        <v>132.76282071428582</v>
      </c>
      <c r="V143" s="26">
        <f t="shared" si="36"/>
        <v>9.4344279014494712E-5</v>
      </c>
      <c r="W143" s="56">
        <f t="shared" si="37"/>
        <v>283</v>
      </c>
      <c r="X143" s="56">
        <f t="shared" si="41"/>
        <v>3.5335689045936395E-3</v>
      </c>
      <c r="Y143" s="56">
        <f t="shared" si="38"/>
        <v>-9.268559923764558</v>
      </c>
    </row>
    <row r="144" spans="1:25" x14ac:dyDescent="0.25">
      <c r="A144">
        <v>91</v>
      </c>
      <c r="B144">
        <v>62</v>
      </c>
      <c r="C144" t="s">
        <v>4</v>
      </c>
      <c r="D144">
        <v>4</v>
      </c>
      <c r="E144">
        <v>10</v>
      </c>
      <c r="F144">
        <v>10</v>
      </c>
      <c r="G144">
        <v>249.73</v>
      </c>
      <c r="H144">
        <v>139.41</v>
      </c>
      <c r="I144" s="76">
        <f t="shared" si="42"/>
        <v>18342</v>
      </c>
      <c r="J144">
        <v>9.1</v>
      </c>
      <c r="K144">
        <v>398.24</v>
      </c>
      <c r="L144">
        <v>39.4</v>
      </c>
      <c r="M144">
        <v>0.93</v>
      </c>
      <c r="N144">
        <v>23.296952277227724</v>
      </c>
      <c r="O144">
        <v>100.09677419354841</v>
      </c>
      <c r="P144">
        <v>84.482460000000003</v>
      </c>
      <c r="Q144">
        <v>579.0353208921257</v>
      </c>
      <c r="R144">
        <v>3239.6096950386891</v>
      </c>
      <c r="S144">
        <v>24.73</v>
      </c>
      <c r="T144">
        <v>6.5657894805081191E-2</v>
      </c>
      <c r="U144" s="56">
        <f t="shared" si="43"/>
        <v>143.39684225429733</v>
      </c>
      <c r="V144" s="26">
        <f t="shared" si="36"/>
        <v>8.6249127184768895E-5</v>
      </c>
      <c r="W144" s="56">
        <f t="shared" si="37"/>
        <v>283</v>
      </c>
      <c r="X144" s="56">
        <f t="shared" si="41"/>
        <v>3.5335689045936395E-3</v>
      </c>
      <c r="Y144" s="56">
        <f t="shared" si="38"/>
        <v>-9.3582706217008909</v>
      </c>
    </row>
    <row r="145" spans="1:25" s="61" customFormat="1" x14ac:dyDescent="0.25">
      <c r="A145" s="61">
        <v>105</v>
      </c>
      <c r="B145" s="61">
        <v>62</v>
      </c>
      <c r="C145" s="61" t="s">
        <v>4</v>
      </c>
      <c r="D145" s="61">
        <v>4</v>
      </c>
      <c r="E145" s="61">
        <v>10</v>
      </c>
      <c r="F145" s="61">
        <v>10</v>
      </c>
      <c r="G145" s="61">
        <v>249.73</v>
      </c>
      <c r="H145" s="61">
        <v>139.41</v>
      </c>
      <c r="I145" s="76">
        <f t="shared" si="42"/>
        <v>18342</v>
      </c>
      <c r="J145" s="61">
        <v>9.1</v>
      </c>
      <c r="K145" s="61">
        <v>398.24</v>
      </c>
      <c r="L145" s="61">
        <v>39.4</v>
      </c>
      <c r="M145" s="61">
        <v>0.93</v>
      </c>
      <c r="N145" s="61">
        <v>23.296952277227724</v>
      </c>
      <c r="O145" s="61">
        <v>100.09677419354841</v>
      </c>
      <c r="P145" s="61">
        <v>84.482460000000003</v>
      </c>
      <c r="Q145" s="61">
        <v>456.70649064007199</v>
      </c>
      <c r="R145" s="61">
        <v>2972.1319212808539</v>
      </c>
      <c r="S145" s="61">
        <v>26.13</v>
      </c>
      <c r="T145" s="61">
        <v>5.8749977405893952E-2</v>
      </c>
      <c r="U145" s="61">
        <f t="shared" si="43"/>
        <v>148.04994306285278</v>
      </c>
      <c r="V145" s="26">
        <f t="shared" si="36"/>
        <v>7.7184645427973286E-5</v>
      </c>
      <c r="W145" s="56">
        <f t="shared" si="37"/>
        <v>283</v>
      </c>
      <c r="X145" s="56">
        <f t="shared" si="41"/>
        <v>3.5335689045936395E-3</v>
      </c>
      <c r="Y145" s="56">
        <f t="shared" si="38"/>
        <v>-9.4693100141354982</v>
      </c>
    </row>
    <row r="146" spans="1:25" x14ac:dyDescent="0.25">
      <c r="A146">
        <v>7</v>
      </c>
      <c r="B146">
        <v>65</v>
      </c>
      <c r="C146" t="s">
        <v>4</v>
      </c>
      <c r="D146">
        <v>1</v>
      </c>
      <c r="E146">
        <v>20</v>
      </c>
      <c r="F146">
        <v>10</v>
      </c>
      <c r="G146">
        <v>249.7</v>
      </c>
      <c r="H146">
        <v>114.41</v>
      </c>
      <c r="I146" s="60">
        <f t="shared" ref="I146:I154" si="44">0.38061*10000</f>
        <v>3806.1</v>
      </c>
      <c r="J146">
        <v>2</v>
      </c>
      <c r="K146">
        <v>366.11</v>
      </c>
      <c r="L146">
        <v>14.4</v>
      </c>
      <c r="M146">
        <v>1.64</v>
      </c>
      <c r="N146">
        <v>23.296952277227724</v>
      </c>
      <c r="O146">
        <v>180.23780487804879</v>
      </c>
      <c r="P146">
        <v>97.93495999999999</v>
      </c>
      <c r="Q146">
        <v>522.91586979462613</v>
      </c>
      <c r="R146">
        <v>651.54195374015751</v>
      </c>
      <c r="S146">
        <v>22.86</v>
      </c>
      <c r="T146">
        <v>5.3338782303658091E-3</v>
      </c>
      <c r="U146" s="56">
        <f t="shared" ref="U146:U154" si="45">T146*24*A146</f>
        <v>0.89609154270145586</v>
      </c>
      <c r="V146" s="26">
        <f t="shared" si="36"/>
        <v>3.363762100682891E-5</v>
      </c>
      <c r="W146" s="56">
        <f t="shared" si="37"/>
        <v>283</v>
      </c>
      <c r="X146" s="56">
        <f t="shared" si="41"/>
        <v>3.5335689045936395E-3</v>
      </c>
      <c r="Y146" s="56">
        <f t="shared" si="38"/>
        <v>-10.299865444538934</v>
      </c>
    </row>
    <row r="147" spans="1:25" x14ac:dyDescent="0.25">
      <c r="A147">
        <v>14</v>
      </c>
      <c r="B147">
        <v>65</v>
      </c>
      <c r="C147" t="s">
        <v>4</v>
      </c>
      <c r="D147">
        <v>1</v>
      </c>
      <c r="E147">
        <v>20</v>
      </c>
      <c r="F147">
        <v>10</v>
      </c>
      <c r="G147">
        <v>249.7</v>
      </c>
      <c r="H147">
        <v>114.41</v>
      </c>
      <c r="I147" s="60">
        <f t="shared" si="44"/>
        <v>3806.1</v>
      </c>
      <c r="J147">
        <v>2</v>
      </c>
      <c r="K147">
        <v>366.11</v>
      </c>
      <c r="L147">
        <v>14.4</v>
      </c>
      <c r="M147">
        <v>1.64</v>
      </c>
      <c r="N147">
        <v>23.296952277227724</v>
      </c>
      <c r="O147">
        <v>180.23780487804879</v>
      </c>
      <c r="P147">
        <v>97.93495999999999</v>
      </c>
      <c r="Q147">
        <v>477.88074121000949</v>
      </c>
      <c r="R147">
        <v>555.49843205574916</v>
      </c>
      <c r="S147">
        <v>25.2</v>
      </c>
      <c r="T147">
        <v>2.9197821727490534E-3</v>
      </c>
      <c r="U147" s="56">
        <f t="shared" si="45"/>
        <v>0.98104681004368188</v>
      </c>
      <c r="V147" s="26">
        <f t="shared" si="36"/>
        <v>1.8413547938902725E-5</v>
      </c>
      <c r="W147" s="56">
        <f t="shared" si="37"/>
        <v>283</v>
      </c>
      <c r="X147" s="56">
        <f t="shared" si="41"/>
        <v>3.5335689045936395E-3</v>
      </c>
      <c r="Y147" s="56">
        <f t="shared" si="38"/>
        <v>-10.902423863258628</v>
      </c>
    </row>
    <row r="148" spans="1:25" x14ac:dyDescent="0.25">
      <c r="A148">
        <v>21</v>
      </c>
      <c r="B148">
        <v>65</v>
      </c>
      <c r="C148" t="s">
        <v>4</v>
      </c>
      <c r="D148">
        <v>1</v>
      </c>
      <c r="E148">
        <v>20</v>
      </c>
      <c r="F148">
        <v>10</v>
      </c>
      <c r="G148">
        <v>249.7</v>
      </c>
      <c r="H148">
        <v>114.41</v>
      </c>
      <c r="I148" s="60">
        <f t="shared" si="44"/>
        <v>3806.1</v>
      </c>
      <c r="J148">
        <v>2</v>
      </c>
      <c r="K148">
        <v>366.11</v>
      </c>
      <c r="L148">
        <v>14.4</v>
      </c>
      <c r="M148">
        <v>1.64</v>
      </c>
      <c r="N148">
        <v>23.296952277227724</v>
      </c>
      <c r="O148">
        <v>180.23780487804879</v>
      </c>
      <c r="P148">
        <v>97.93495999999999</v>
      </c>
      <c r="Q148">
        <v>483.07555951169888</v>
      </c>
      <c r="R148">
        <v>510.31796475770926</v>
      </c>
      <c r="S148">
        <v>25.26</v>
      </c>
      <c r="T148">
        <v>1.0223565363991851E-3</v>
      </c>
      <c r="U148" s="56">
        <f t="shared" si="45"/>
        <v>0.51526769434518938</v>
      </c>
      <c r="V148" s="26">
        <f t="shared" si="36"/>
        <v>6.4470765077559516E-6</v>
      </c>
      <c r="W148" s="56">
        <f t="shared" si="37"/>
        <v>283</v>
      </c>
      <c r="X148" s="56">
        <f t="shared" si="41"/>
        <v>3.5335689045936395E-3</v>
      </c>
      <c r="Y148" s="56">
        <f t="shared" si="38"/>
        <v>-11.951883784518994</v>
      </c>
    </row>
    <row r="149" spans="1:25" x14ac:dyDescent="0.25">
      <c r="A149">
        <v>35</v>
      </c>
      <c r="B149">
        <v>65</v>
      </c>
      <c r="C149" t="s">
        <v>4</v>
      </c>
      <c r="D149">
        <v>1</v>
      </c>
      <c r="E149">
        <v>20</v>
      </c>
      <c r="F149">
        <v>10</v>
      </c>
      <c r="G149">
        <v>249.7</v>
      </c>
      <c r="H149">
        <v>114.41</v>
      </c>
      <c r="I149" s="60">
        <f t="shared" si="44"/>
        <v>3806.1</v>
      </c>
      <c r="J149">
        <v>2</v>
      </c>
      <c r="K149">
        <v>366.11</v>
      </c>
      <c r="L149">
        <v>14.4</v>
      </c>
      <c r="M149">
        <v>1.64</v>
      </c>
      <c r="N149">
        <v>23.296952277227724</v>
      </c>
      <c r="O149">
        <v>180.23780487804879</v>
      </c>
      <c r="P149">
        <v>97.93495999999999</v>
      </c>
      <c r="Q149">
        <v>518.38552566836142</v>
      </c>
      <c r="R149">
        <v>571.09694111858289</v>
      </c>
      <c r="S149">
        <v>24.14</v>
      </c>
      <c r="T149">
        <v>3.7948893952764687E-3</v>
      </c>
      <c r="U149" s="56">
        <f t="shared" si="45"/>
        <v>3.1877070920322339</v>
      </c>
      <c r="V149" s="26">
        <f t="shared" si="36"/>
        <v>2.3939335963442625E-5</v>
      </c>
      <c r="W149" s="56">
        <f t="shared" si="37"/>
        <v>283</v>
      </c>
      <c r="X149" s="56">
        <f t="shared" si="41"/>
        <v>3.5335689045936395E-3</v>
      </c>
      <c r="Y149" s="56">
        <f t="shared" si="38"/>
        <v>-10.639987595752864</v>
      </c>
    </row>
    <row r="150" spans="1:25" x14ac:dyDescent="0.25">
      <c r="A150">
        <v>49</v>
      </c>
      <c r="B150">
        <v>65</v>
      </c>
      <c r="C150" t="s">
        <v>4</v>
      </c>
      <c r="D150">
        <v>1</v>
      </c>
      <c r="E150">
        <v>20</v>
      </c>
      <c r="F150">
        <v>10</v>
      </c>
      <c r="G150">
        <v>249.7</v>
      </c>
      <c r="H150">
        <v>114.41</v>
      </c>
      <c r="I150" s="59">
        <f t="shared" si="44"/>
        <v>3806.1</v>
      </c>
      <c r="J150">
        <v>2</v>
      </c>
      <c r="K150">
        <v>366.11</v>
      </c>
      <c r="L150">
        <v>14.4</v>
      </c>
      <c r="M150">
        <v>1.64</v>
      </c>
      <c r="N150">
        <v>23.296952277227724</v>
      </c>
      <c r="O150">
        <v>180.23780487804879</v>
      </c>
      <c r="P150">
        <v>97.93495999999999</v>
      </c>
      <c r="Q150">
        <v>523.33547974413648</v>
      </c>
      <c r="R150">
        <v>609.95206823027718</v>
      </c>
      <c r="S150">
        <v>24.43</v>
      </c>
      <c r="T150">
        <v>3.3609951258405119E-3</v>
      </c>
      <c r="U150" s="56">
        <f t="shared" si="45"/>
        <v>3.952530267988442</v>
      </c>
      <c r="V150" s="26">
        <f t="shared" si="36"/>
        <v>2.1204328749237253E-5</v>
      </c>
      <c r="W150" s="56">
        <f t="shared" si="37"/>
        <v>283</v>
      </c>
      <c r="X150" s="56">
        <f t="shared" si="41"/>
        <v>3.5335689045936395E-3</v>
      </c>
      <c r="Y150" s="56">
        <f t="shared" si="38"/>
        <v>-10.761305210844714</v>
      </c>
    </row>
    <row r="151" spans="1:25" x14ac:dyDescent="0.25">
      <c r="A151">
        <v>63</v>
      </c>
      <c r="B151">
        <v>65</v>
      </c>
      <c r="C151" t="s">
        <v>4</v>
      </c>
      <c r="D151">
        <v>1</v>
      </c>
      <c r="E151">
        <v>20</v>
      </c>
      <c r="F151">
        <v>10</v>
      </c>
      <c r="G151">
        <v>249.7</v>
      </c>
      <c r="H151">
        <v>114.41</v>
      </c>
      <c r="I151" s="60">
        <f t="shared" si="44"/>
        <v>3806.1</v>
      </c>
      <c r="J151">
        <v>2</v>
      </c>
      <c r="K151">
        <v>366.11</v>
      </c>
      <c r="L151">
        <v>14.4</v>
      </c>
      <c r="M151">
        <v>1.64</v>
      </c>
      <c r="N151">
        <v>23.296952277227724</v>
      </c>
      <c r="O151">
        <v>180.23780487804879</v>
      </c>
      <c r="P151">
        <v>97.93495999999999</v>
      </c>
      <c r="Q151">
        <v>566.77620408685641</v>
      </c>
      <c r="R151">
        <v>522.08003071541316</v>
      </c>
      <c r="S151">
        <v>24.21</v>
      </c>
      <c r="T151">
        <v>-1.750111943704136E-3</v>
      </c>
      <c r="U151" s="56">
        <f t="shared" si="45"/>
        <v>-2.6461692588806538</v>
      </c>
      <c r="V151" s="26">
        <f t="shared" si="36"/>
        <v>-1.1031789062047831E-5</v>
      </c>
      <c r="W151" s="56">
        <f t="shared" si="37"/>
        <v>283</v>
      </c>
      <c r="X151" s="56">
        <f t="shared" si="41"/>
        <v>3.5335689045936395E-3</v>
      </c>
      <c r="Y151" s="56" t="e">
        <f t="shared" si="38"/>
        <v>#NUM!</v>
      </c>
    </row>
    <row r="152" spans="1:25" x14ac:dyDescent="0.25">
      <c r="A152">
        <v>77</v>
      </c>
      <c r="B152">
        <v>65</v>
      </c>
      <c r="C152" t="s">
        <v>4</v>
      </c>
      <c r="D152">
        <v>1</v>
      </c>
      <c r="E152">
        <v>20</v>
      </c>
      <c r="F152">
        <v>10</v>
      </c>
      <c r="G152">
        <v>249.7</v>
      </c>
      <c r="H152">
        <v>114.41</v>
      </c>
      <c r="I152" s="60">
        <f t="shared" si="44"/>
        <v>3806.1</v>
      </c>
      <c r="J152">
        <v>2</v>
      </c>
      <c r="K152">
        <v>366.11</v>
      </c>
      <c r="L152">
        <v>14.4</v>
      </c>
      <c r="M152">
        <v>1.64</v>
      </c>
      <c r="N152">
        <v>23.296952277227724</v>
      </c>
      <c r="O152">
        <v>180.23780487804879</v>
      </c>
      <c r="P152">
        <v>97.93495999999999</v>
      </c>
      <c r="Q152">
        <v>536.6158252015274</v>
      </c>
      <c r="R152">
        <v>579.67526516758596</v>
      </c>
      <c r="S152">
        <v>22.82</v>
      </c>
      <c r="T152">
        <v>1.7887226739222775E-3</v>
      </c>
      <c r="U152" s="56">
        <f t="shared" si="45"/>
        <v>3.3055595014083687</v>
      </c>
      <c r="V152" s="26">
        <f t="shared" si="36"/>
        <v>1.128399065345445E-5</v>
      </c>
      <c r="W152" s="56">
        <f t="shared" si="37"/>
        <v>283</v>
      </c>
      <c r="X152" s="56">
        <f t="shared" si="41"/>
        <v>3.5335689045936395E-3</v>
      </c>
      <c r="Y152" s="56">
        <f t="shared" si="38"/>
        <v>-11.392125593125607</v>
      </c>
    </row>
    <row r="153" spans="1:25" x14ac:dyDescent="0.25">
      <c r="A153">
        <v>91</v>
      </c>
      <c r="B153">
        <v>65</v>
      </c>
      <c r="C153" t="s">
        <v>4</v>
      </c>
      <c r="D153">
        <v>1</v>
      </c>
      <c r="E153">
        <v>20</v>
      </c>
      <c r="F153">
        <v>10</v>
      </c>
      <c r="G153">
        <v>249.7</v>
      </c>
      <c r="H153">
        <v>114.41</v>
      </c>
      <c r="I153" s="60">
        <f t="shared" si="44"/>
        <v>3806.1</v>
      </c>
      <c r="J153">
        <v>2</v>
      </c>
      <c r="K153">
        <v>366.11</v>
      </c>
      <c r="L153">
        <v>14.4</v>
      </c>
      <c r="M153">
        <v>1.64</v>
      </c>
      <c r="N153">
        <v>23.296952277227724</v>
      </c>
      <c r="O153">
        <v>180.23780487804879</v>
      </c>
      <c r="P153">
        <v>97.93495999999999</v>
      </c>
      <c r="Q153">
        <v>578.60277651342744</v>
      </c>
      <c r="R153">
        <v>661.38192990441519</v>
      </c>
      <c r="S153">
        <v>24.73</v>
      </c>
      <c r="T153">
        <v>3.1731246967026906E-3</v>
      </c>
      <c r="U153" s="56">
        <f t="shared" si="45"/>
        <v>6.9301043375986753</v>
      </c>
      <c r="V153" s="26">
        <f t="shared" si="36"/>
        <v>2.0026906301434004E-5</v>
      </c>
      <c r="W153" s="56">
        <f t="shared" si="37"/>
        <v>283</v>
      </c>
      <c r="X153" s="56">
        <f t="shared" si="41"/>
        <v>3.5335689045936395E-3</v>
      </c>
      <c r="Y153" s="56">
        <f t="shared" si="38"/>
        <v>-10.818433873464105</v>
      </c>
    </row>
    <row r="154" spans="1:25" s="61" customFormat="1" x14ac:dyDescent="0.25">
      <c r="A154" s="61">
        <v>105</v>
      </c>
      <c r="B154" s="61">
        <v>65</v>
      </c>
      <c r="C154" s="61" t="s">
        <v>4</v>
      </c>
      <c r="D154" s="61">
        <v>1</v>
      </c>
      <c r="E154" s="61">
        <v>20</v>
      </c>
      <c r="F154" s="61">
        <v>10</v>
      </c>
      <c r="G154" s="61">
        <v>249.7</v>
      </c>
      <c r="H154" s="61">
        <v>114.41</v>
      </c>
      <c r="I154" s="62">
        <f t="shared" si="44"/>
        <v>3806.1</v>
      </c>
      <c r="J154" s="61">
        <v>2</v>
      </c>
      <c r="K154" s="61">
        <v>366.11</v>
      </c>
      <c r="L154" s="61">
        <v>14.4</v>
      </c>
      <c r="M154" s="61">
        <v>1.64</v>
      </c>
      <c r="N154" s="61">
        <v>23.296952277227724</v>
      </c>
      <c r="O154" s="61">
        <v>180.23780487804879</v>
      </c>
      <c r="P154" s="61">
        <v>97.93495999999999</v>
      </c>
      <c r="Q154" s="61">
        <v>451.13622987002367</v>
      </c>
      <c r="R154" s="61">
        <v>489.7412441627751</v>
      </c>
      <c r="S154" s="61">
        <v>26.13</v>
      </c>
      <c r="T154" s="61">
        <v>1.4005369881962177E-3</v>
      </c>
      <c r="U154" s="61">
        <f t="shared" si="45"/>
        <v>3.5293532102544689</v>
      </c>
      <c r="V154" s="26">
        <f t="shared" si="36"/>
        <v>8.8354172989929708E-6</v>
      </c>
      <c r="W154" s="56">
        <f t="shared" si="37"/>
        <v>283</v>
      </c>
      <c r="X154" s="56">
        <f t="shared" si="41"/>
        <v>3.5335689045936395E-3</v>
      </c>
      <c r="Y154" s="56">
        <f t="shared" si="38"/>
        <v>-11.636742220824392</v>
      </c>
    </row>
    <row r="155" spans="1:25" x14ac:dyDescent="0.25">
      <c r="A155">
        <v>7</v>
      </c>
      <c r="B155">
        <v>10</v>
      </c>
      <c r="C155" t="s">
        <v>4</v>
      </c>
      <c r="D155">
        <v>2</v>
      </c>
      <c r="E155">
        <v>20</v>
      </c>
      <c r="F155">
        <v>10</v>
      </c>
      <c r="G155">
        <v>251.17</v>
      </c>
      <c r="H155">
        <v>113.02</v>
      </c>
      <c r="I155" s="57">
        <f t="shared" ref="I155:I163" si="46">0.61653*10000</f>
        <v>6165.3</v>
      </c>
      <c r="J155">
        <v>3.3</v>
      </c>
      <c r="K155">
        <v>367.49</v>
      </c>
      <c r="L155">
        <v>13</v>
      </c>
      <c r="M155">
        <v>1.64</v>
      </c>
      <c r="N155">
        <v>23.296952277227724</v>
      </c>
      <c r="O155">
        <v>181.08536585365852</v>
      </c>
      <c r="P155">
        <v>98.327399999999997</v>
      </c>
      <c r="Q155">
        <v>552.91280136374701</v>
      </c>
      <c r="R155">
        <v>701.47346034870634</v>
      </c>
      <c r="S155">
        <v>22.86</v>
      </c>
      <c r="T155">
        <v>6.1647933955487969E-3</v>
      </c>
      <c r="U155" s="56">
        <f t="shared" ref="U155:U163" si="47">T155*24*A155</f>
        <v>1.0356852904521978</v>
      </c>
      <c r="V155" s="26">
        <f t="shared" si="36"/>
        <v>2.4000043807673733E-5</v>
      </c>
      <c r="W155" s="56">
        <f t="shared" si="37"/>
        <v>283</v>
      </c>
      <c r="X155" s="56">
        <f t="shared" si="41"/>
        <v>3.5335689045936395E-3</v>
      </c>
      <c r="Y155" s="56">
        <f t="shared" si="38"/>
        <v>-10.637454902298256</v>
      </c>
    </row>
    <row r="156" spans="1:25" x14ac:dyDescent="0.25">
      <c r="A156">
        <v>14</v>
      </c>
      <c r="B156">
        <v>10</v>
      </c>
      <c r="C156" t="s">
        <v>4</v>
      </c>
      <c r="D156">
        <v>2</v>
      </c>
      <c r="E156">
        <v>20</v>
      </c>
      <c r="F156">
        <v>10</v>
      </c>
      <c r="G156">
        <v>251.17</v>
      </c>
      <c r="H156">
        <v>113.02</v>
      </c>
      <c r="I156" s="59">
        <f t="shared" si="46"/>
        <v>6165.3</v>
      </c>
      <c r="J156">
        <v>3.3</v>
      </c>
      <c r="K156">
        <v>367.49</v>
      </c>
      <c r="L156">
        <v>13</v>
      </c>
      <c r="M156">
        <v>1.64</v>
      </c>
      <c r="N156">
        <v>23.296952277227724</v>
      </c>
      <c r="O156">
        <v>181.08536585365852</v>
      </c>
      <c r="P156">
        <v>98.327399999999997</v>
      </c>
      <c r="Q156">
        <v>482.20690528983209</v>
      </c>
      <c r="R156">
        <v>623.96197339246123</v>
      </c>
      <c r="S156">
        <v>25.2</v>
      </c>
      <c r="T156">
        <v>5.3361617992384166E-3</v>
      </c>
      <c r="U156" s="56">
        <f t="shared" si="47"/>
        <v>1.7929503645441078</v>
      </c>
      <c r="V156" s="26">
        <f t="shared" si="36"/>
        <v>2.0775389470999166E-5</v>
      </c>
      <c r="W156" s="56">
        <f t="shared" si="37"/>
        <v>283</v>
      </c>
      <c r="X156" s="56">
        <f t="shared" si="41"/>
        <v>3.5335689045936395E-3</v>
      </c>
      <c r="Y156" s="56">
        <f t="shared" si="38"/>
        <v>-10.781741470298646</v>
      </c>
    </row>
    <row r="157" spans="1:25" x14ac:dyDescent="0.25">
      <c r="A157">
        <v>21</v>
      </c>
      <c r="B157">
        <v>10</v>
      </c>
      <c r="C157" t="s">
        <v>4</v>
      </c>
      <c r="D157">
        <v>2</v>
      </c>
      <c r="E157">
        <v>20</v>
      </c>
      <c r="F157">
        <v>10</v>
      </c>
      <c r="G157">
        <v>251.17</v>
      </c>
      <c r="H157">
        <v>113.02</v>
      </c>
      <c r="I157" s="59">
        <f t="shared" si="46"/>
        <v>6165.3</v>
      </c>
      <c r="J157">
        <v>3.3</v>
      </c>
      <c r="K157">
        <v>367.49</v>
      </c>
      <c r="L157">
        <v>13</v>
      </c>
      <c r="M157">
        <v>1.64</v>
      </c>
      <c r="N157">
        <v>23.296952277227724</v>
      </c>
      <c r="O157">
        <v>181.08536585365852</v>
      </c>
      <c r="P157">
        <v>98.327399999999997</v>
      </c>
      <c r="Q157">
        <v>483.5521532722957</v>
      </c>
      <c r="R157">
        <v>557.47355066079297</v>
      </c>
      <c r="S157">
        <v>25.26</v>
      </c>
      <c r="T157">
        <v>2.7760530241633242E-3</v>
      </c>
      <c r="U157" s="56">
        <f t="shared" si="47"/>
        <v>1.3991307241783153</v>
      </c>
      <c r="V157" s="26">
        <f t="shared" si="36"/>
        <v>1.0807719587401455E-5</v>
      </c>
      <c r="W157" s="56">
        <f t="shared" si="37"/>
        <v>283</v>
      </c>
      <c r="X157" s="56">
        <f t="shared" si="41"/>
        <v>3.5335689045936395E-3</v>
      </c>
      <c r="Y157" s="56">
        <f t="shared" si="38"/>
        <v>-11.435249902553993</v>
      </c>
    </row>
    <row r="158" spans="1:25" x14ac:dyDescent="0.25">
      <c r="A158">
        <v>35</v>
      </c>
      <c r="B158">
        <v>10</v>
      </c>
      <c r="C158" t="s">
        <v>4</v>
      </c>
      <c r="D158">
        <v>2</v>
      </c>
      <c r="E158">
        <v>20</v>
      </c>
      <c r="F158">
        <v>10</v>
      </c>
      <c r="G158">
        <v>251.17</v>
      </c>
      <c r="H158">
        <v>113.02</v>
      </c>
      <c r="I158" s="60">
        <f t="shared" si="46"/>
        <v>6165.3</v>
      </c>
      <c r="J158">
        <v>3.3</v>
      </c>
      <c r="K158">
        <v>367.49</v>
      </c>
      <c r="L158">
        <v>13</v>
      </c>
      <c r="M158">
        <v>1.64</v>
      </c>
      <c r="N158">
        <v>23.296952277227724</v>
      </c>
      <c r="O158">
        <v>181.08536585365852</v>
      </c>
      <c r="P158">
        <v>98.327399999999997</v>
      </c>
      <c r="Q158">
        <v>538.07947351156304</v>
      </c>
      <c r="R158">
        <v>622.42577497129741</v>
      </c>
      <c r="S158">
        <v>24.14</v>
      </c>
      <c r="T158">
        <v>6.0766069786213784E-3</v>
      </c>
      <c r="U158" s="56">
        <f t="shared" si="47"/>
        <v>5.1043498620419587</v>
      </c>
      <c r="V158" s="26">
        <f t="shared" si="36"/>
        <v>2.3664537307680789E-5</v>
      </c>
      <c r="W158" s="56">
        <f t="shared" si="37"/>
        <v>283</v>
      </c>
      <c r="X158" s="56">
        <f t="shared" si="41"/>
        <v>3.5335689045936395E-3</v>
      </c>
      <c r="Y158" s="56">
        <f t="shared" si="38"/>
        <v>-10.65153294655377</v>
      </c>
    </row>
    <row r="159" spans="1:25" x14ac:dyDescent="0.25">
      <c r="A159">
        <v>49</v>
      </c>
      <c r="B159">
        <v>10</v>
      </c>
      <c r="C159" t="s">
        <v>4</v>
      </c>
      <c r="D159">
        <v>2</v>
      </c>
      <c r="E159">
        <v>20</v>
      </c>
      <c r="F159">
        <v>10</v>
      </c>
      <c r="G159">
        <v>251.17</v>
      </c>
      <c r="H159">
        <v>113.02</v>
      </c>
      <c r="I159" s="60">
        <f t="shared" si="46"/>
        <v>6165.3</v>
      </c>
      <c r="J159">
        <v>3.3</v>
      </c>
      <c r="K159">
        <v>367.49</v>
      </c>
      <c r="L159">
        <v>13</v>
      </c>
      <c r="M159">
        <v>1.64</v>
      </c>
      <c r="N159">
        <v>23.296952277227724</v>
      </c>
      <c r="O159">
        <v>181.08536585365852</v>
      </c>
      <c r="P159">
        <v>98.327399999999997</v>
      </c>
      <c r="Q159">
        <v>537.2490831556504</v>
      </c>
      <c r="R159">
        <v>668.78298507462694</v>
      </c>
      <c r="S159">
        <v>24.43</v>
      </c>
      <c r="T159">
        <v>5.1074623260399686E-3</v>
      </c>
      <c r="U159" s="56">
        <f t="shared" si="47"/>
        <v>6.006375695423003</v>
      </c>
      <c r="V159" s="26">
        <f t="shared" si="36"/>
        <v>1.9891788608392729E-5</v>
      </c>
      <c r="W159" s="56">
        <f t="shared" si="37"/>
        <v>283</v>
      </c>
      <c r="X159" s="56">
        <f t="shared" si="41"/>
        <v>3.5335689045936395E-3</v>
      </c>
      <c r="Y159" s="56">
        <f t="shared" si="38"/>
        <v>-10.825203544134228</v>
      </c>
    </row>
    <row r="160" spans="1:25" x14ac:dyDescent="0.25">
      <c r="A160">
        <v>63</v>
      </c>
      <c r="B160">
        <v>10</v>
      </c>
      <c r="C160" t="s">
        <v>4</v>
      </c>
      <c r="D160">
        <v>2</v>
      </c>
      <c r="E160">
        <v>20</v>
      </c>
      <c r="F160">
        <v>10</v>
      </c>
      <c r="G160">
        <v>251.17</v>
      </c>
      <c r="H160">
        <v>113.02</v>
      </c>
      <c r="I160" s="57">
        <f t="shared" si="46"/>
        <v>6165.3</v>
      </c>
      <c r="J160">
        <v>3.3</v>
      </c>
      <c r="K160">
        <v>367.49</v>
      </c>
      <c r="L160">
        <v>13</v>
      </c>
      <c r="M160">
        <v>1.64</v>
      </c>
      <c r="N160">
        <v>23.296952277227724</v>
      </c>
      <c r="O160">
        <v>181.08536585365852</v>
      </c>
      <c r="P160">
        <v>98.327399999999997</v>
      </c>
      <c r="Q160">
        <v>546.2589906573952</v>
      </c>
      <c r="R160">
        <v>596.45241243974237</v>
      </c>
      <c r="S160">
        <v>24.21</v>
      </c>
      <c r="T160">
        <v>1.9667218792745037E-3</v>
      </c>
      <c r="U160" s="56">
        <f t="shared" si="47"/>
        <v>2.9736834814630497</v>
      </c>
      <c r="V160" s="26">
        <f t="shared" si="36"/>
        <v>7.6578125920057002E-6</v>
      </c>
      <c r="W160" s="56">
        <f t="shared" si="37"/>
        <v>283</v>
      </c>
      <c r="X160" s="56">
        <f t="shared" si="41"/>
        <v>3.5335689045936395E-3</v>
      </c>
      <c r="Y160" s="56">
        <f t="shared" si="38"/>
        <v>-11.779784177393825</v>
      </c>
    </row>
    <row r="161" spans="1:25" x14ac:dyDescent="0.25">
      <c r="A161">
        <v>77</v>
      </c>
      <c r="B161">
        <v>10</v>
      </c>
      <c r="C161" t="s">
        <v>4</v>
      </c>
      <c r="D161">
        <v>2</v>
      </c>
      <c r="E161">
        <v>20</v>
      </c>
      <c r="F161">
        <v>10</v>
      </c>
      <c r="G161">
        <v>251.17</v>
      </c>
      <c r="H161">
        <v>113.02</v>
      </c>
      <c r="I161" s="57">
        <f t="shared" si="46"/>
        <v>6165.3</v>
      </c>
      <c r="J161">
        <v>3.3</v>
      </c>
      <c r="K161">
        <v>367.49</v>
      </c>
      <c r="L161">
        <v>13</v>
      </c>
      <c r="M161">
        <v>1.64</v>
      </c>
      <c r="N161">
        <v>23.296952277227724</v>
      </c>
      <c r="O161">
        <v>181.08536585365852</v>
      </c>
      <c r="P161">
        <v>98.327399999999997</v>
      </c>
      <c r="Q161">
        <v>451.99876962240137</v>
      </c>
      <c r="R161">
        <v>559.90695799745436</v>
      </c>
      <c r="S161">
        <v>22.82</v>
      </c>
      <c r="T161">
        <v>4.4856945429383611E-3</v>
      </c>
      <c r="U161" s="56">
        <f t="shared" si="47"/>
        <v>8.2895635153500908</v>
      </c>
      <c r="V161" s="26">
        <f t="shared" si="36"/>
        <v>1.7473457729525507E-5</v>
      </c>
      <c r="W161" s="56">
        <f t="shared" si="37"/>
        <v>283</v>
      </c>
      <c r="X161" s="56">
        <f t="shared" si="41"/>
        <v>3.5335689045936395E-3</v>
      </c>
      <c r="Y161" s="56">
        <f t="shared" si="38"/>
        <v>-10.954827529560319</v>
      </c>
    </row>
    <row r="162" spans="1:25" x14ac:dyDescent="0.25">
      <c r="A162">
        <v>91</v>
      </c>
      <c r="B162">
        <v>10</v>
      </c>
      <c r="C162" t="s">
        <v>4</v>
      </c>
      <c r="D162">
        <v>2</v>
      </c>
      <c r="E162">
        <v>20</v>
      </c>
      <c r="F162">
        <v>10</v>
      </c>
      <c r="G162">
        <v>251.17</v>
      </c>
      <c r="H162">
        <v>113.02</v>
      </c>
      <c r="I162" s="57">
        <f t="shared" si="46"/>
        <v>6165.3</v>
      </c>
      <c r="J162">
        <v>3.3</v>
      </c>
      <c r="K162">
        <v>367.49</v>
      </c>
      <c r="L162">
        <v>13</v>
      </c>
      <c r="M162">
        <v>1.64</v>
      </c>
      <c r="N162">
        <v>23.296952277227724</v>
      </c>
      <c r="O162">
        <v>181.08536585365852</v>
      </c>
      <c r="P162">
        <v>98.327399999999997</v>
      </c>
      <c r="Q162">
        <v>598.94556213017745</v>
      </c>
      <c r="R162">
        <v>687.50696404187534</v>
      </c>
      <c r="S162">
        <v>24.73</v>
      </c>
      <c r="T162">
        <v>3.3971232342842033E-3</v>
      </c>
      <c r="U162" s="56">
        <f t="shared" si="47"/>
        <v>7.4193171436767003</v>
      </c>
      <c r="V162" s="26">
        <f t="shared" si="36"/>
        <v>1.3232130498146228E-5</v>
      </c>
      <c r="W162" s="56">
        <f t="shared" si="37"/>
        <v>283</v>
      </c>
      <c r="X162" s="56">
        <f t="shared" si="41"/>
        <v>3.5335689045936395E-3</v>
      </c>
      <c r="Y162" s="56">
        <f t="shared" si="38"/>
        <v>-11.232862557417013</v>
      </c>
    </row>
    <row r="163" spans="1:25" s="61" customFormat="1" x14ac:dyDescent="0.25">
      <c r="A163" s="61">
        <v>105</v>
      </c>
      <c r="B163" s="61">
        <v>10</v>
      </c>
      <c r="C163" s="61" t="s">
        <v>4</v>
      </c>
      <c r="D163" s="61">
        <v>2</v>
      </c>
      <c r="E163" s="61">
        <v>20</v>
      </c>
      <c r="F163" s="61">
        <v>10</v>
      </c>
      <c r="G163" s="61">
        <v>251.17</v>
      </c>
      <c r="H163" s="61">
        <v>113.02</v>
      </c>
      <c r="I163" s="62">
        <f t="shared" si="46"/>
        <v>6165.3</v>
      </c>
      <c r="J163" s="61">
        <v>3.3</v>
      </c>
      <c r="K163" s="61">
        <v>367.49</v>
      </c>
      <c r="L163" s="61">
        <v>13</v>
      </c>
      <c r="M163" s="61">
        <v>1.64</v>
      </c>
      <c r="N163" s="61">
        <v>23.296952277227724</v>
      </c>
      <c r="O163" s="61">
        <v>181.08536585365852</v>
      </c>
      <c r="P163" s="61">
        <v>98.327399999999997</v>
      </c>
      <c r="Q163" s="61">
        <v>430.20510095642936</v>
      </c>
      <c r="R163" s="61">
        <v>503.09289526350898</v>
      </c>
      <c r="S163" s="61">
        <v>26.13</v>
      </c>
      <c r="T163" s="61">
        <v>2.6461004923029711E-3</v>
      </c>
      <c r="U163" s="61">
        <f t="shared" si="47"/>
        <v>6.6681732406034877</v>
      </c>
      <c r="V163" s="26">
        <f t="shared" si="36"/>
        <v>1.0306194306399894E-5</v>
      </c>
      <c r="W163" s="56">
        <f t="shared" si="37"/>
        <v>283</v>
      </c>
      <c r="X163" s="56">
        <f t="shared" si="41"/>
        <v>3.5335689045936395E-3</v>
      </c>
      <c r="Y163" s="56">
        <f t="shared" si="38"/>
        <v>-11.482765454519699</v>
      </c>
    </row>
    <row r="164" spans="1:25" x14ac:dyDescent="0.25">
      <c r="A164">
        <v>7</v>
      </c>
      <c r="B164">
        <v>67</v>
      </c>
      <c r="C164" t="s">
        <v>4</v>
      </c>
      <c r="D164">
        <v>3</v>
      </c>
      <c r="E164">
        <v>20</v>
      </c>
      <c r="F164">
        <v>10</v>
      </c>
      <c r="G164">
        <v>249.69</v>
      </c>
      <c r="H164">
        <v>123.95</v>
      </c>
      <c r="I164" s="60">
        <f t="shared" ref="I164:I172" si="48">0.41212*10000</f>
        <v>4121.2</v>
      </c>
      <c r="J164">
        <v>-7.6</v>
      </c>
      <c r="K164">
        <v>366.03999999999996</v>
      </c>
      <c r="L164">
        <v>23.9</v>
      </c>
      <c r="M164">
        <v>1.64</v>
      </c>
      <c r="N164">
        <v>23.296952277227724</v>
      </c>
      <c r="O164">
        <v>174.42073170731706</v>
      </c>
      <c r="P164">
        <v>94.325950000000006</v>
      </c>
      <c r="Q164">
        <v>964.08109424466272</v>
      </c>
      <c r="R164">
        <v>1339.6847054274465</v>
      </c>
      <c r="S164">
        <v>22.86</v>
      </c>
      <c r="T164">
        <v>1.5649576347944932E-2</v>
      </c>
      <c r="U164" s="56">
        <f t="shared" ref="U164:U172" si="49">T164*24*A164</f>
        <v>2.6291288264547483</v>
      </c>
      <c r="V164" s="26">
        <f t="shared" si="36"/>
        <v>9.1165118780413591E-5</v>
      </c>
      <c r="W164" s="56">
        <f t="shared" si="37"/>
        <v>283</v>
      </c>
      <c r="X164" s="56">
        <f t="shared" si="41"/>
        <v>3.5335689045936395E-3</v>
      </c>
      <c r="Y164" s="56">
        <f t="shared" si="38"/>
        <v>-9.3028382035571155</v>
      </c>
    </row>
    <row r="165" spans="1:25" x14ac:dyDescent="0.25">
      <c r="A165">
        <v>14</v>
      </c>
      <c r="B165">
        <v>67</v>
      </c>
      <c r="C165" t="s">
        <v>4</v>
      </c>
      <c r="D165">
        <v>3</v>
      </c>
      <c r="E165">
        <v>20</v>
      </c>
      <c r="F165">
        <v>10</v>
      </c>
      <c r="G165">
        <v>249.69</v>
      </c>
      <c r="H165">
        <v>123.95</v>
      </c>
      <c r="I165" s="60">
        <f t="shared" si="48"/>
        <v>4121.2</v>
      </c>
      <c r="J165">
        <v>-7.6</v>
      </c>
      <c r="K165">
        <v>366.03999999999996</v>
      </c>
      <c r="L165">
        <v>23.9</v>
      </c>
      <c r="M165">
        <v>1.64</v>
      </c>
      <c r="N165">
        <v>23.296952277227724</v>
      </c>
      <c r="O165">
        <v>174.42073170731706</v>
      </c>
      <c r="P165">
        <v>94.325950000000006</v>
      </c>
      <c r="Q165">
        <v>511.90085524231864</v>
      </c>
      <c r="R165">
        <v>850.24968324358565</v>
      </c>
      <c r="S165">
        <v>25.2</v>
      </c>
      <c r="T165">
        <v>1.2788310955947754E-2</v>
      </c>
      <c r="U165" s="56">
        <f t="shared" si="49"/>
        <v>4.2968724811984451</v>
      </c>
      <c r="V165" s="26">
        <f t="shared" si="36"/>
        <v>7.451217495689986E-5</v>
      </c>
      <c r="W165" s="56">
        <f t="shared" si="37"/>
        <v>283</v>
      </c>
      <c r="X165" s="56">
        <f t="shared" si="41"/>
        <v>3.5335689045936395E-3</v>
      </c>
      <c r="Y165" s="56">
        <f t="shared" si="38"/>
        <v>-9.5045480236904538</v>
      </c>
    </row>
    <row r="166" spans="1:25" x14ac:dyDescent="0.25">
      <c r="A166">
        <v>21</v>
      </c>
      <c r="B166">
        <v>67</v>
      </c>
      <c r="C166" t="s">
        <v>4</v>
      </c>
      <c r="D166">
        <v>3</v>
      </c>
      <c r="E166">
        <v>20</v>
      </c>
      <c r="F166">
        <v>10</v>
      </c>
      <c r="G166">
        <v>249.69</v>
      </c>
      <c r="H166">
        <v>123.95</v>
      </c>
      <c r="I166" s="59">
        <f t="shared" si="48"/>
        <v>4121.2</v>
      </c>
      <c r="J166">
        <v>-7.6</v>
      </c>
      <c r="K166">
        <v>366.03999999999996</v>
      </c>
      <c r="L166">
        <v>23.9</v>
      </c>
      <c r="M166">
        <v>1.64</v>
      </c>
      <c r="N166">
        <v>23.296952277227724</v>
      </c>
      <c r="O166">
        <v>174.42073170731706</v>
      </c>
      <c r="P166">
        <v>94.325950000000006</v>
      </c>
      <c r="Q166">
        <v>485.00480671414039</v>
      </c>
      <c r="R166">
        <v>759.33676651982387</v>
      </c>
      <c r="S166">
        <v>25.26</v>
      </c>
      <c r="T166">
        <v>1.0344085748628289E-2</v>
      </c>
      <c r="U166" s="56">
        <f t="shared" si="49"/>
        <v>5.2134192173086582</v>
      </c>
      <c r="V166" s="26">
        <f t="shared" si="36"/>
        <v>6.02773990078603E-5</v>
      </c>
      <c r="W166" s="56">
        <f t="shared" si="37"/>
        <v>283</v>
      </c>
      <c r="X166" s="56">
        <f t="shared" si="41"/>
        <v>3.5335689045936395E-3</v>
      </c>
      <c r="Y166" s="56">
        <f t="shared" si="38"/>
        <v>-9.7165533336461873</v>
      </c>
    </row>
    <row r="167" spans="1:25" x14ac:dyDescent="0.25">
      <c r="A167">
        <v>35</v>
      </c>
      <c r="B167">
        <v>67</v>
      </c>
      <c r="C167" t="s">
        <v>4</v>
      </c>
      <c r="D167">
        <v>3</v>
      </c>
      <c r="E167">
        <v>20</v>
      </c>
      <c r="F167">
        <v>10</v>
      </c>
      <c r="G167">
        <v>249.69</v>
      </c>
      <c r="H167">
        <v>123.95</v>
      </c>
      <c r="I167" s="60">
        <f t="shared" si="48"/>
        <v>4121.2</v>
      </c>
      <c r="J167">
        <v>-7.6</v>
      </c>
      <c r="K167">
        <v>366.03999999999996</v>
      </c>
      <c r="L167">
        <v>23.9</v>
      </c>
      <c r="M167">
        <v>1.64</v>
      </c>
      <c r="N167">
        <v>23.296952277227724</v>
      </c>
      <c r="O167">
        <v>174.42073170731706</v>
      </c>
      <c r="P167">
        <v>94.325950000000006</v>
      </c>
      <c r="Q167">
        <v>486.8161636870592</v>
      </c>
      <c r="R167">
        <v>780.72358536985405</v>
      </c>
      <c r="S167">
        <v>24.14</v>
      </c>
      <c r="T167">
        <v>2.1260025157896937E-2</v>
      </c>
      <c r="U167" s="56">
        <f t="shared" si="49"/>
        <v>17.858421132633428</v>
      </c>
      <c r="V167" s="26">
        <f t="shared" si="36"/>
        <v>1.2407777401136723E-4</v>
      </c>
      <c r="W167" s="56">
        <f t="shared" si="37"/>
        <v>283</v>
      </c>
      <c r="X167" s="56">
        <f t="shared" si="41"/>
        <v>3.5335689045936395E-3</v>
      </c>
      <c r="Y167" s="56">
        <f t="shared" si="38"/>
        <v>-8.9946019792039866</v>
      </c>
    </row>
    <row r="168" spans="1:25" x14ac:dyDescent="0.25">
      <c r="A168">
        <v>49</v>
      </c>
      <c r="B168">
        <v>67</v>
      </c>
      <c r="C168" t="s">
        <v>4</v>
      </c>
      <c r="D168">
        <v>3</v>
      </c>
      <c r="E168">
        <v>20</v>
      </c>
      <c r="F168">
        <v>10</v>
      </c>
      <c r="G168">
        <v>249.69</v>
      </c>
      <c r="H168">
        <v>123.95</v>
      </c>
      <c r="I168" s="59">
        <f t="shared" si="48"/>
        <v>4121.2</v>
      </c>
      <c r="J168">
        <v>-7.6</v>
      </c>
      <c r="K168">
        <v>366.03999999999996</v>
      </c>
      <c r="L168">
        <v>23.9</v>
      </c>
      <c r="M168">
        <v>1.64</v>
      </c>
      <c r="N168">
        <v>23.296952277227724</v>
      </c>
      <c r="O168">
        <v>174.42073170731706</v>
      </c>
      <c r="P168">
        <v>94.325950000000006</v>
      </c>
      <c r="Q168">
        <v>535.58520255863539</v>
      </c>
      <c r="R168">
        <v>755.80379530916844</v>
      </c>
      <c r="S168">
        <v>24.43</v>
      </c>
      <c r="T168">
        <v>8.5857762881311403E-3</v>
      </c>
      <c r="U168" s="56">
        <f t="shared" si="49"/>
        <v>10.096872914842221</v>
      </c>
      <c r="V168" s="26">
        <f t="shared" si="36"/>
        <v>5.0061017204568506E-5</v>
      </c>
      <c r="W168" s="56">
        <f t="shared" si="37"/>
        <v>283</v>
      </c>
      <c r="X168" s="56">
        <f t="shared" si="41"/>
        <v>3.5335689045936395E-3</v>
      </c>
      <c r="Y168" s="56">
        <f t="shared" si="38"/>
        <v>-9.9022679524593684</v>
      </c>
    </row>
    <row r="169" spans="1:25" x14ac:dyDescent="0.25">
      <c r="A169">
        <v>63</v>
      </c>
      <c r="B169">
        <v>67</v>
      </c>
      <c r="C169" t="s">
        <v>4</v>
      </c>
      <c r="D169">
        <v>3</v>
      </c>
      <c r="E169">
        <v>20</v>
      </c>
      <c r="F169">
        <v>10</v>
      </c>
      <c r="G169">
        <v>249.69</v>
      </c>
      <c r="H169">
        <v>123.95</v>
      </c>
      <c r="I169" s="60">
        <f t="shared" si="48"/>
        <v>4121.2</v>
      </c>
      <c r="J169">
        <v>-7.6</v>
      </c>
      <c r="K169">
        <v>366.03999999999996</v>
      </c>
      <c r="L169">
        <v>23.9</v>
      </c>
      <c r="M169">
        <v>1.64</v>
      </c>
      <c r="N169">
        <v>23.296952277227724</v>
      </c>
      <c r="O169">
        <v>174.42073170731706</v>
      </c>
      <c r="P169">
        <v>94.325950000000006</v>
      </c>
      <c r="Q169">
        <v>521.83541657779108</v>
      </c>
      <c r="R169">
        <v>668.36013821935921</v>
      </c>
      <c r="S169">
        <v>24.21</v>
      </c>
      <c r="T169">
        <v>5.7645467781186734E-3</v>
      </c>
      <c r="U169" s="56">
        <f t="shared" si="49"/>
        <v>8.7159947285154349</v>
      </c>
      <c r="V169" s="26">
        <f t="shared" si="36"/>
        <v>3.3605655564072748E-5</v>
      </c>
      <c r="W169" s="56">
        <f t="shared" si="37"/>
        <v>283</v>
      </c>
      <c r="X169" s="56">
        <f t="shared" si="41"/>
        <v>3.5335689045936395E-3</v>
      </c>
      <c r="Y169" s="56">
        <f t="shared" si="38"/>
        <v>-10.300816184800089</v>
      </c>
    </row>
    <row r="170" spans="1:25" x14ac:dyDescent="0.25">
      <c r="A170">
        <v>77</v>
      </c>
      <c r="B170">
        <v>67</v>
      </c>
      <c r="C170" t="s">
        <v>4</v>
      </c>
      <c r="D170">
        <v>3</v>
      </c>
      <c r="E170">
        <v>20</v>
      </c>
      <c r="F170">
        <v>10</v>
      </c>
      <c r="G170">
        <v>249.69</v>
      </c>
      <c r="H170">
        <v>123.95</v>
      </c>
      <c r="I170" s="60">
        <f t="shared" si="48"/>
        <v>4121.2</v>
      </c>
      <c r="J170">
        <v>-7.6</v>
      </c>
      <c r="K170">
        <v>366.03999999999996</v>
      </c>
      <c r="L170">
        <v>23.9</v>
      </c>
      <c r="M170">
        <v>1.64</v>
      </c>
      <c r="N170">
        <v>23.296952277227724</v>
      </c>
      <c r="O170">
        <v>174.42073170731706</v>
      </c>
      <c r="P170">
        <v>94.325950000000006</v>
      </c>
      <c r="Q170">
        <v>637.75842172252862</v>
      </c>
      <c r="R170">
        <v>730.17055579126009</v>
      </c>
      <c r="S170">
        <v>22.82</v>
      </c>
      <c r="T170">
        <v>3.8571134371872661E-3</v>
      </c>
      <c r="U170" s="56">
        <f t="shared" si="49"/>
        <v>7.127945631922068</v>
      </c>
      <c r="V170" s="26">
        <f t="shared" si="36"/>
        <v>2.2481527021335861E-5</v>
      </c>
      <c r="W170" s="56">
        <f t="shared" si="37"/>
        <v>283</v>
      </c>
      <c r="X170" s="56">
        <f t="shared" si="41"/>
        <v>3.5335689045936395E-3</v>
      </c>
      <c r="Y170" s="56">
        <f t="shared" si="38"/>
        <v>-10.702816607250417</v>
      </c>
    </row>
    <row r="171" spans="1:25" x14ac:dyDescent="0.25">
      <c r="A171">
        <v>91</v>
      </c>
      <c r="B171">
        <v>67</v>
      </c>
      <c r="C171" t="s">
        <v>4</v>
      </c>
      <c r="D171">
        <v>3</v>
      </c>
      <c r="E171">
        <v>20</v>
      </c>
      <c r="F171">
        <v>10</v>
      </c>
      <c r="G171">
        <v>249.69</v>
      </c>
      <c r="H171">
        <v>123.95</v>
      </c>
      <c r="I171" s="60">
        <f t="shared" si="48"/>
        <v>4121.2</v>
      </c>
      <c r="J171">
        <v>-7.6</v>
      </c>
      <c r="K171">
        <v>366.03999999999996</v>
      </c>
      <c r="L171">
        <v>23.9</v>
      </c>
      <c r="M171">
        <v>1.64</v>
      </c>
      <c r="N171">
        <v>23.296952277227724</v>
      </c>
      <c r="O171">
        <v>174.42073170731706</v>
      </c>
      <c r="P171">
        <v>94.325950000000006</v>
      </c>
      <c r="Q171">
        <v>558.3331360946745</v>
      </c>
      <c r="R171">
        <v>745.37837960855711</v>
      </c>
      <c r="S171">
        <v>24.73</v>
      </c>
      <c r="T171">
        <v>7.2039651724208438E-3</v>
      </c>
      <c r="U171" s="56">
        <f t="shared" si="49"/>
        <v>15.733459936567122</v>
      </c>
      <c r="V171" s="26">
        <f t="shared" si="36"/>
        <v>4.20329118951223E-5</v>
      </c>
      <c r="W171" s="56">
        <f t="shared" si="37"/>
        <v>283</v>
      </c>
      <c r="X171" s="56">
        <f t="shared" si="41"/>
        <v>3.5335689045936395E-3</v>
      </c>
      <c r="Y171" s="56">
        <f t="shared" si="38"/>
        <v>-10.077057629997524</v>
      </c>
    </row>
    <row r="172" spans="1:25" s="61" customFormat="1" x14ac:dyDescent="0.25">
      <c r="A172" s="61">
        <v>105</v>
      </c>
      <c r="B172" s="61">
        <v>67</v>
      </c>
      <c r="C172" s="61" t="s">
        <v>4</v>
      </c>
      <c r="D172" s="61">
        <v>3</v>
      </c>
      <c r="E172" s="61">
        <v>20</v>
      </c>
      <c r="F172" s="61">
        <v>10</v>
      </c>
      <c r="G172" s="61">
        <v>249.69</v>
      </c>
      <c r="H172" s="61">
        <v>123.95</v>
      </c>
      <c r="I172" s="62">
        <f t="shared" si="48"/>
        <v>4121.2</v>
      </c>
      <c r="J172" s="61">
        <v>-7.6</v>
      </c>
      <c r="K172" s="61">
        <v>366.03999999999996</v>
      </c>
      <c r="L172" s="61">
        <v>23.9</v>
      </c>
      <c r="M172" s="61">
        <v>1.64</v>
      </c>
      <c r="N172" s="61">
        <v>23.296952277227724</v>
      </c>
      <c r="O172" s="61">
        <v>174.42073170731706</v>
      </c>
      <c r="P172" s="61">
        <v>94.325950000000006</v>
      </c>
      <c r="Q172" s="61">
        <v>456.2468732118042</v>
      </c>
      <c r="R172" s="61">
        <v>560.08568212141427</v>
      </c>
      <c r="S172" s="61">
        <v>26.13</v>
      </c>
      <c r="T172" s="61">
        <v>3.7850301244467532E-3</v>
      </c>
      <c r="U172" s="61">
        <f t="shared" si="49"/>
        <v>9.5382759136058191</v>
      </c>
      <c r="V172" s="26">
        <f t="shared" si="36"/>
        <v>2.2067846315231366E-5</v>
      </c>
      <c r="W172" s="56">
        <f t="shared" si="37"/>
        <v>283</v>
      </c>
      <c r="X172" s="56">
        <f t="shared" si="41"/>
        <v>3.5335689045936395E-3</v>
      </c>
      <c r="Y172" s="56">
        <f t="shared" si="38"/>
        <v>-10.721388926724099</v>
      </c>
    </row>
    <row r="173" spans="1:25" x14ac:dyDescent="0.25">
      <c r="A173">
        <v>7</v>
      </c>
      <c r="B173">
        <v>66</v>
      </c>
      <c r="C173" t="s">
        <v>4</v>
      </c>
      <c r="D173">
        <v>4</v>
      </c>
      <c r="E173">
        <v>20</v>
      </c>
      <c r="F173">
        <v>10</v>
      </c>
      <c r="G173">
        <v>248.52</v>
      </c>
      <c r="H173">
        <v>121.31</v>
      </c>
      <c r="I173" s="76">
        <f t="shared" ref="I173:I181" si="50">AVERAGE(I164,I155,I146)</f>
        <v>4697.5333333333338</v>
      </c>
      <c r="J173">
        <v>-4.9000000000000004</v>
      </c>
      <c r="K173">
        <v>364.93000000000006</v>
      </c>
      <c r="L173">
        <v>21.3</v>
      </c>
      <c r="M173">
        <v>1.64</v>
      </c>
      <c r="N173">
        <v>23.296952277227724</v>
      </c>
      <c r="O173">
        <v>176.03048780487805</v>
      </c>
      <c r="P173">
        <v>95.470969999999994</v>
      </c>
      <c r="Q173">
        <v>526.54259274291746</v>
      </c>
      <c r="R173">
        <v>914.30385264341953</v>
      </c>
      <c r="S173">
        <v>22.86</v>
      </c>
      <c r="T173">
        <v>1.6109678938292012E-2</v>
      </c>
      <c r="U173" s="56">
        <f t="shared" ref="U173:U181" si="51">T173*24*A173</f>
        <v>2.7064260616330578</v>
      </c>
      <c r="V173" s="26">
        <f t="shared" si="36"/>
        <v>8.2329104786343343E-5</v>
      </c>
      <c r="W173" s="56">
        <f t="shared" si="37"/>
        <v>283</v>
      </c>
      <c r="X173" s="56">
        <f t="shared" si="41"/>
        <v>3.5335689045936395E-3</v>
      </c>
      <c r="Y173" s="56">
        <f t="shared" si="38"/>
        <v>-9.404785870193642</v>
      </c>
    </row>
    <row r="174" spans="1:25" x14ac:dyDescent="0.25">
      <c r="A174">
        <v>14</v>
      </c>
      <c r="B174">
        <v>66</v>
      </c>
      <c r="C174" t="s">
        <v>4</v>
      </c>
      <c r="D174">
        <v>4</v>
      </c>
      <c r="E174">
        <v>20</v>
      </c>
      <c r="F174">
        <v>10</v>
      </c>
      <c r="G174">
        <v>248.52</v>
      </c>
      <c r="H174">
        <v>121.31</v>
      </c>
      <c r="I174" s="76">
        <f t="shared" si="50"/>
        <v>4697.5333333333338</v>
      </c>
      <c r="J174">
        <v>-4.9000000000000004</v>
      </c>
      <c r="K174">
        <v>364.93000000000006</v>
      </c>
      <c r="L174">
        <v>21.3</v>
      </c>
      <c r="M174">
        <v>1.64</v>
      </c>
      <c r="N174">
        <v>23.296952277227724</v>
      </c>
      <c r="O174">
        <v>176.03048780487805</v>
      </c>
      <c r="P174">
        <v>95.470969999999994</v>
      </c>
      <c r="Q174">
        <v>485.70668356034207</v>
      </c>
      <c r="R174">
        <v>843.48946784922396</v>
      </c>
      <c r="S174">
        <v>25.2</v>
      </c>
      <c r="T174">
        <v>1.3483964238803447E-2</v>
      </c>
      <c r="U174" s="56">
        <f t="shared" si="51"/>
        <v>4.5306119842379573</v>
      </c>
      <c r="V174" s="26">
        <f t="shared" si="36"/>
        <v>6.8923683367272604E-5</v>
      </c>
      <c r="W174" s="56">
        <f t="shared" si="37"/>
        <v>283</v>
      </c>
      <c r="X174" s="56">
        <f t="shared" si="41"/>
        <v>3.5335689045936395E-3</v>
      </c>
      <c r="Y174" s="56">
        <f t="shared" si="38"/>
        <v>-9.5825107036340729</v>
      </c>
    </row>
    <row r="175" spans="1:25" x14ac:dyDescent="0.25">
      <c r="A175">
        <v>21</v>
      </c>
      <c r="B175">
        <v>66</v>
      </c>
      <c r="C175" t="s">
        <v>4</v>
      </c>
      <c r="D175">
        <v>4</v>
      </c>
      <c r="E175">
        <v>20</v>
      </c>
      <c r="F175">
        <v>10</v>
      </c>
      <c r="G175">
        <v>248.52</v>
      </c>
      <c r="H175">
        <v>121.31</v>
      </c>
      <c r="I175" s="76">
        <f t="shared" si="50"/>
        <v>4697.5333333333338</v>
      </c>
      <c r="J175">
        <v>-4.9000000000000004</v>
      </c>
      <c r="K175">
        <v>364.93000000000006</v>
      </c>
      <c r="L175">
        <v>21.3</v>
      </c>
      <c r="M175">
        <v>1.64</v>
      </c>
      <c r="N175">
        <v>23.296952277227724</v>
      </c>
      <c r="O175">
        <v>176.03048780487805</v>
      </c>
      <c r="P175">
        <v>95.470969999999994</v>
      </c>
      <c r="Q175">
        <v>480.70079688029836</v>
      </c>
      <c r="R175">
        <v>840.86571806167399</v>
      </c>
      <c r="S175">
        <v>25.26</v>
      </c>
      <c r="T175">
        <v>1.3541499527550172E-2</v>
      </c>
      <c r="U175" s="56">
        <f t="shared" si="51"/>
        <v>6.8249157618852871</v>
      </c>
      <c r="V175" s="26">
        <f t="shared" si="36"/>
        <v>6.9234699006531485E-5</v>
      </c>
      <c r="W175" s="56">
        <f t="shared" si="37"/>
        <v>283</v>
      </c>
      <c r="X175" s="56">
        <f t="shared" si="41"/>
        <v>3.5335689045936395E-3</v>
      </c>
      <c r="Y175" s="56">
        <f t="shared" si="38"/>
        <v>-9.5780083902848059</v>
      </c>
    </row>
    <row r="176" spans="1:25" x14ac:dyDescent="0.25">
      <c r="A176">
        <v>35</v>
      </c>
      <c r="B176">
        <v>66</v>
      </c>
      <c r="C176" t="s">
        <v>4</v>
      </c>
      <c r="D176">
        <v>4</v>
      </c>
      <c r="E176">
        <v>20</v>
      </c>
      <c r="F176">
        <v>10</v>
      </c>
      <c r="G176">
        <v>248.52</v>
      </c>
      <c r="H176">
        <v>121.31</v>
      </c>
      <c r="I176" s="76">
        <f t="shared" si="50"/>
        <v>4697.5333333333338</v>
      </c>
      <c r="J176">
        <v>-4.9000000000000004</v>
      </c>
      <c r="K176">
        <v>364.93000000000006</v>
      </c>
      <c r="L176">
        <v>21.3</v>
      </c>
      <c r="M176">
        <v>1.64</v>
      </c>
      <c r="N176">
        <v>23.296952277227724</v>
      </c>
      <c r="O176">
        <v>176.03048780487805</v>
      </c>
      <c r="P176">
        <v>95.470969999999994</v>
      </c>
      <c r="Q176">
        <v>510.18151549942598</v>
      </c>
      <c r="R176">
        <v>781.15987370838116</v>
      </c>
      <c r="S176">
        <v>24.14</v>
      </c>
      <c r="T176">
        <v>1.9545080772729439E-2</v>
      </c>
      <c r="U176" s="56">
        <f t="shared" si="51"/>
        <v>16.417867849092726</v>
      </c>
      <c r="V176" s="26">
        <f t="shared" ref="V176:V233" si="52">LN(I176/(I176-U176))/A176</f>
        <v>1.0003198280873405E-4</v>
      </c>
      <c r="W176" s="56">
        <f t="shared" ref="W176:W233" si="53">F176+273</f>
        <v>283</v>
      </c>
      <c r="X176" s="56">
        <f t="shared" si="41"/>
        <v>3.5335689045936395E-3</v>
      </c>
      <c r="Y176" s="56">
        <f t="shared" ref="Y176:Y233" si="54">LN(V176)</f>
        <v>-9.210020595022943</v>
      </c>
    </row>
    <row r="177" spans="1:25" x14ac:dyDescent="0.25">
      <c r="A177">
        <v>49</v>
      </c>
      <c r="B177">
        <v>66</v>
      </c>
      <c r="C177" t="s">
        <v>4</v>
      </c>
      <c r="D177">
        <v>4</v>
      </c>
      <c r="E177">
        <v>20</v>
      </c>
      <c r="F177">
        <v>10</v>
      </c>
      <c r="G177">
        <v>248.52</v>
      </c>
      <c r="H177">
        <v>121.31</v>
      </c>
      <c r="I177" s="76">
        <f t="shared" si="50"/>
        <v>4697.5333333333338</v>
      </c>
      <c r="J177">
        <v>-4.9000000000000004</v>
      </c>
      <c r="K177">
        <v>364.93000000000006</v>
      </c>
      <c r="L177">
        <v>21.3</v>
      </c>
      <c r="M177">
        <v>1.64</v>
      </c>
      <c r="N177">
        <v>23.296952277227724</v>
      </c>
      <c r="O177">
        <v>176.03048780487805</v>
      </c>
      <c r="P177">
        <v>95.470969999999994</v>
      </c>
      <c r="Q177">
        <v>519.56149253731337</v>
      </c>
      <c r="R177">
        <v>677.53731343283584</v>
      </c>
      <c r="S177">
        <v>24.43</v>
      </c>
      <c r="T177">
        <v>6.1413782585555306E-3</v>
      </c>
      <c r="U177" s="56">
        <f t="shared" si="51"/>
        <v>7.2222608320613038</v>
      </c>
      <c r="V177" s="26">
        <f t="shared" si="52"/>
        <v>3.1400841537625376E-5</v>
      </c>
      <c r="W177" s="56">
        <f t="shared" si="53"/>
        <v>283</v>
      </c>
      <c r="X177" s="56">
        <f t="shared" si="41"/>
        <v>3.5335689045936395E-3</v>
      </c>
      <c r="Y177" s="56">
        <f t="shared" si="54"/>
        <v>-10.368675864847877</v>
      </c>
    </row>
    <row r="178" spans="1:25" x14ac:dyDescent="0.25">
      <c r="A178">
        <v>63</v>
      </c>
      <c r="B178">
        <v>66</v>
      </c>
      <c r="C178" t="s">
        <v>4</v>
      </c>
      <c r="D178">
        <v>4</v>
      </c>
      <c r="E178">
        <v>20</v>
      </c>
      <c r="F178">
        <v>10</v>
      </c>
      <c r="G178">
        <v>248.52</v>
      </c>
      <c r="H178">
        <v>121.31</v>
      </c>
      <c r="I178" s="76">
        <f t="shared" si="50"/>
        <v>4697.5333333333338</v>
      </c>
      <c r="J178">
        <v>-4.9000000000000004</v>
      </c>
      <c r="K178">
        <v>364.93000000000006</v>
      </c>
      <c r="L178">
        <v>21.3</v>
      </c>
      <c r="M178">
        <v>1.64</v>
      </c>
      <c r="N178">
        <v>23.296952277227724</v>
      </c>
      <c r="O178">
        <v>176.03048780487805</v>
      </c>
      <c r="P178">
        <v>95.470969999999994</v>
      </c>
      <c r="Q178">
        <v>512.31845911010623</v>
      </c>
      <c r="R178">
        <v>649.47711275116251</v>
      </c>
      <c r="S178">
        <v>24.21</v>
      </c>
      <c r="T178">
        <v>5.3805555231250801E-3</v>
      </c>
      <c r="U178" s="56">
        <f t="shared" si="51"/>
        <v>8.1353999509651214</v>
      </c>
      <c r="V178" s="26">
        <f t="shared" si="52"/>
        <v>2.7513435694266854E-5</v>
      </c>
      <c r="W178" s="56">
        <f t="shared" si="53"/>
        <v>283</v>
      </c>
      <c r="X178" s="56">
        <f t="shared" si="41"/>
        <v>3.5335689045936395E-3</v>
      </c>
      <c r="Y178" s="56">
        <f t="shared" si="54"/>
        <v>-10.500836101902941</v>
      </c>
    </row>
    <row r="179" spans="1:25" x14ac:dyDescent="0.25">
      <c r="A179">
        <v>77</v>
      </c>
      <c r="B179">
        <v>66</v>
      </c>
      <c r="C179" t="s">
        <v>4</v>
      </c>
      <c r="D179">
        <v>4</v>
      </c>
      <c r="E179">
        <v>20</v>
      </c>
      <c r="F179">
        <v>10</v>
      </c>
      <c r="G179">
        <v>248.52</v>
      </c>
      <c r="H179">
        <v>121.31</v>
      </c>
      <c r="I179" s="76">
        <f t="shared" si="50"/>
        <v>4697.5333333333338</v>
      </c>
      <c r="J179">
        <v>-4.9000000000000004</v>
      </c>
      <c r="K179">
        <v>364.93000000000006</v>
      </c>
      <c r="L179">
        <v>21.3</v>
      </c>
      <c r="M179">
        <v>1.64</v>
      </c>
      <c r="N179">
        <v>23.296952277227724</v>
      </c>
      <c r="O179">
        <v>176.03048780487805</v>
      </c>
      <c r="P179">
        <v>95.470969999999994</v>
      </c>
      <c r="Q179">
        <v>700.9270683071702</v>
      </c>
      <c r="R179">
        <v>731.44649978786595</v>
      </c>
      <c r="S179">
        <v>22.82</v>
      </c>
      <c r="T179">
        <v>1.2701631024534174E-3</v>
      </c>
      <c r="U179" s="56">
        <f t="shared" si="51"/>
        <v>2.3472614133339151</v>
      </c>
      <c r="V179" s="26">
        <f t="shared" si="52"/>
        <v>6.4909668389380978E-6</v>
      </c>
      <c r="W179" s="56">
        <f t="shared" si="53"/>
        <v>283</v>
      </c>
      <c r="X179" s="56">
        <f t="shared" si="41"/>
        <v>3.5335689045936395E-3</v>
      </c>
      <c r="Y179" s="56">
        <f t="shared" si="54"/>
        <v>-11.945099064701513</v>
      </c>
    </row>
    <row r="180" spans="1:25" x14ac:dyDescent="0.25">
      <c r="A180">
        <v>91</v>
      </c>
      <c r="B180">
        <v>66</v>
      </c>
      <c r="C180" t="s">
        <v>4</v>
      </c>
      <c r="D180">
        <v>4</v>
      </c>
      <c r="E180">
        <v>20</v>
      </c>
      <c r="F180">
        <v>10</v>
      </c>
      <c r="G180">
        <v>248.52</v>
      </c>
      <c r="H180">
        <v>121.31</v>
      </c>
      <c r="I180" s="76">
        <f t="shared" si="50"/>
        <v>4697.5333333333338</v>
      </c>
      <c r="J180">
        <v>-4.9000000000000004</v>
      </c>
      <c r="K180">
        <v>364.93000000000006</v>
      </c>
      <c r="L180">
        <v>21.3</v>
      </c>
      <c r="M180">
        <v>1.64</v>
      </c>
      <c r="N180">
        <v>23.296952277227724</v>
      </c>
      <c r="O180">
        <v>176.03048780487805</v>
      </c>
      <c r="P180">
        <v>95.470969999999994</v>
      </c>
      <c r="Q180">
        <v>601.44861174328639</v>
      </c>
      <c r="R180">
        <v>814.98962221210741</v>
      </c>
      <c r="S180">
        <v>24.73</v>
      </c>
      <c r="T180">
        <v>8.2007933902695385E-3</v>
      </c>
      <c r="U180" s="56">
        <f t="shared" si="51"/>
        <v>17.910532764348673</v>
      </c>
      <c r="V180" s="26">
        <f t="shared" si="52"/>
        <v>4.1978458692464833E-5</v>
      </c>
      <c r="W180" s="56">
        <f t="shared" si="53"/>
        <v>283</v>
      </c>
      <c r="X180" s="56">
        <f t="shared" si="41"/>
        <v>3.5335689045936395E-3</v>
      </c>
      <c r="Y180" s="56">
        <f t="shared" si="54"/>
        <v>-10.078353959527734</v>
      </c>
    </row>
    <row r="181" spans="1:25" s="61" customFormat="1" x14ac:dyDescent="0.25">
      <c r="A181" s="61">
        <v>105</v>
      </c>
      <c r="B181" s="61">
        <v>66</v>
      </c>
      <c r="C181" s="61" t="s">
        <v>4</v>
      </c>
      <c r="D181" s="61">
        <v>4</v>
      </c>
      <c r="E181" s="61">
        <v>20</v>
      </c>
      <c r="F181" s="61">
        <v>10</v>
      </c>
      <c r="G181" s="61">
        <v>248.52</v>
      </c>
      <c r="H181" s="61">
        <v>121.31</v>
      </c>
      <c r="I181" s="76">
        <f t="shared" si="50"/>
        <v>4697.5333333333338</v>
      </c>
      <c r="J181" s="61">
        <v>-4.9000000000000004</v>
      </c>
      <c r="K181" s="61">
        <v>364.93000000000006</v>
      </c>
      <c r="L181" s="61">
        <v>21.3</v>
      </c>
      <c r="M181" s="61">
        <v>1.64</v>
      </c>
      <c r="N181" s="61">
        <v>23.296952277227724</v>
      </c>
      <c r="O181" s="61">
        <v>176.03048780487805</v>
      </c>
      <c r="P181" s="61">
        <v>95.470969999999994</v>
      </c>
      <c r="Q181" s="61">
        <v>500.87333442328128</v>
      </c>
      <c r="R181" s="61">
        <v>629.9934122748499</v>
      </c>
      <c r="S181" s="61">
        <v>26.13</v>
      </c>
      <c r="T181" s="61">
        <v>4.6930271088308035E-3</v>
      </c>
      <c r="U181" s="61">
        <f t="shared" si="51"/>
        <v>11.826428314253624</v>
      </c>
      <c r="V181" s="26">
        <f t="shared" si="52"/>
        <v>2.4007210173002763E-5</v>
      </c>
      <c r="W181" s="56">
        <f t="shared" si="53"/>
        <v>283</v>
      </c>
      <c r="X181" s="56">
        <f t="shared" si="41"/>
        <v>3.5335689045936395E-3</v>
      </c>
      <c r="Y181" s="56">
        <f t="shared" si="54"/>
        <v>-10.637156348859429</v>
      </c>
    </row>
    <row r="182" spans="1:25" s="69" customFormat="1" x14ac:dyDescent="0.25">
      <c r="A182" s="69">
        <v>7</v>
      </c>
      <c r="B182" s="69">
        <v>24</v>
      </c>
      <c r="C182" s="69" t="s">
        <v>4</v>
      </c>
      <c r="D182" s="69">
        <v>1</v>
      </c>
      <c r="E182" s="69">
        <v>30</v>
      </c>
      <c r="F182" s="69">
        <v>10</v>
      </c>
      <c r="G182" s="69">
        <v>247.66</v>
      </c>
      <c r="H182" s="69">
        <v>111.82</v>
      </c>
      <c r="I182" s="70">
        <f t="shared" ref="I182:I190" si="55">0.26563*10000</f>
        <v>2656.2999999999997</v>
      </c>
      <c r="J182" s="69">
        <v>5.6</v>
      </c>
      <c r="K182" s="69">
        <v>365.08000000000004</v>
      </c>
      <c r="L182" s="69">
        <v>11.8</v>
      </c>
      <c r="M182" s="69">
        <v>1.6</v>
      </c>
      <c r="N182" s="69">
        <v>23.296952277227724</v>
      </c>
      <c r="O182" s="69">
        <v>180.11250000000001</v>
      </c>
      <c r="P182" s="69">
        <v>98.625239999999991</v>
      </c>
      <c r="Q182" s="69">
        <v>522.95709067294422</v>
      </c>
      <c r="R182" s="69">
        <v>579.40206692913387</v>
      </c>
      <c r="S182" s="69">
        <v>22.86</v>
      </c>
      <c r="T182" s="69">
        <v>2.3226671943091925E-3</v>
      </c>
      <c r="U182" s="69">
        <f t="shared" ref="U182:U190" si="56">T182*24*A182</f>
        <v>0.39020808864394435</v>
      </c>
      <c r="V182" s="26">
        <f t="shared" si="52"/>
        <v>2.0987127748060049E-5</v>
      </c>
      <c r="W182" s="56">
        <f t="shared" si="53"/>
        <v>283</v>
      </c>
      <c r="X182" s="56">
        <f t="shared" si="41"/>
        <v>3.5335689045936395E-3</v>
      </c>
      <c r="Y182" s="56">
        <f t="shared" si="54"/>
        <v>-10.771601272558412</v>
      </c>
    </row>
    <row r="183" spans="1:25" s="69" customFormat="1" x14ac:dyDescent="0.25">
      <c r="A183" s="69">
        <v>14</v>
      </c>
      <c r="B183" s="69">
        <v>24</v>
      </c>
      <c r="C183" s="69" t="s">
        <v>4</v>
      </c>
      <c r="D183" s="69">
        <v>1</v>
      </c>
      <c r="E183" s="69">
        <v>30</v>
      </c>
      <c r="F183" s="69">
        <v>10</v>
      </c>
      <c r="G183" s="69">
        <v>247.66</v>
      </c>
      <c r="H183" s="69">
        <v>111.82</v>
      </c>
      <c r="I183" s="70">
        <f t="shared" si="55"/>
        <v>2656.2999999999997</v>
      </c>
      <c r="J183" s="69">
        <v>5.6</v>
      </c>
      <c r="K183" s="69">
        <v>365.08000000000004</v>
      </c>
      <c r="L183" s="69">
        <v>11.8</v>
      </c>
      <c r="M183" s="69">
        <v>1.6</v>
      </c>
      <c r="N183" s="69">
        <v>23.296952277227724</v>
      </c>
      <c r="O183" s="69">
        <v>180.11250000000001</v>
      </c>
      <c r="P183" s="69">
        <v>98.625239999999991</v>
      </c>
      <c r="Q183" s="69">
        <v>493.71997149192271</v>
      </c>
      <c r="R183" s="69">
        <v>492.43191320874251</v>
      </c>
      <c r="S183" s="69">
        <v>25.2</v>
      </c>
      <c r="T183" s="69">
        <v>-4.8080933538646668E-5</v>
      </c>
      <c r="U183" s="69">
        <f t="shared" si="56"/>
        <v>-1.6155193668985282E-2</v>
      </c>
      <c r="V183" s="26">
        <f t="shared" si="52"/>
        <v>-4.3441587768571411E-7</v>
      </c>
      <c r="W183" s="56">
        <f t="shared" si="53"/>
        <v>283</v>
      </c>
      <c r="X183" s="56">
        <f t="shared" si="41"/>
        <v>3.5335689045936395E-3</v>
      </c>
      <c r="Y183" s="56" t="e">
        <f t="shared" si="54"/>
        <v>#NUM!</v>
      </c>
    </row>
    <row r="184" spans="1:25" s="69" customFormat="1" x14ac:dyDescent="0.25">
      <c r="A184" s="69">
        <v>21</v>
      </c>
      <c r="B184" s="69">
        <v>24</v>
      </c>
      <c r="C184" s="69" t="s">
        <v>4</v>
      </c>
      <c r="D184" s="69">
        <v>1</v>
      </c>
      <c r="E184" s="69">
        <v>30</v>
      </c>
      <c r="F184" s="69">
        <v>10</v>
      </c>
      <c r="G184" s="69">
        <v>247.66</v>
      </c>
      <c r="H184" s="69">
        <v>111.82</v>
      </c>
      <c r="I184" s="71">
        <f t="shared" si="55"/>
        <v>2656.2999999999997</v>
      </c>
      <c r="J184" s="69">
        <v>5.6</v>
      </c>
      <c r="K184" s="69">
        <v>365.08000000000004</v>
      </c>
      <c r="L184" s="69">
        <v>11.8</v>
      </c>
      <c r="M184" s="69">
        <v>1.6</v>
      </c>
      <c r="N184" s="69">
        <v>23.296952277227724</v>
      </c>
      <c r="O184" s="69">
        <v>180.11250000000001</v>
      </c>
      <c r="P184" s="69">
        <v>98.625239999999991</v>
      </c>
      <c r="Q184" s="69">
        <v>472.53863173957274</v>
      </c>
      <c r="R184" s="69">
        <v>380.29318942731277</v>
      </c>
      <c r="S184" s="69">
        <v>25.26</v>
      </c>
      <c r="T184" s="69">
        <v>-3.435179921886558E-3</v>
      </c>
      <c r="U184" s="69">
        <f t="shared" si="56"/>
        <v>-1.7313306806308251</v>
      </c>
      <c r="V184" s="26">
        <f t="shared" si="52"/>
        <v>-3.1027166321408854E-5</v>
      </c>
      <c r="W184" s="56">
        <f t="shared" si="53"/>
        <v>283</v>
      </c>
      <c r="X184" s="56">
        <f t="shared" si="41"/>
        <v>3.5335689045936395E-3</v>
      </c>
      <c r="Y184" s="56" t="e">
        <f t="shared" si="54"/>
        <v>#NUM!</v>
      </c>
    </row>
    <row r="185" spans="1:25" s="69" customFormat="1" x14ac:dyDescent="0.25">
      <c r="A185" s="69">
        <v>35</v>
      </c>
      <c r="B185" s="69">
        <v>24</v>
      </c>
      <c r="C185" s="69" t="s">
        <v>4</v>
      </c>
      <c r="D185" s="69">
        <v>1</v>
      </c>
      <c r="E185" s="69">
        <v>30</v>
      </c>
      <c r="F185" s="69">
        <v>10</v>
      </c>
      <c r="G185" s="69">
        <v>247.66</v>
      </c>
      <c r="H185" s="69">
        <v>111.82</v>
      </c>
      <c r="I185" s="70">
        <f t="shared" si="55"/>
        <v>2656.2999999999997</v>
      </c>
      <c r="J185" s="69">
        <v>5.6</v>
      </c>
      <c r="K185" s="69">
        <v>365.08000000000004</v>
      </c>
      <c r="L185" s="69">
        <v>11.8</v>
      </c>
      <c r="M185" s="69">
        <v>1.6</v>
      </c>
      <c r="N185" s="69">
        <v>23.296952277227724</v>
      </c>
      <c r="O185" s="69">
        <v>180.11250000000001</v>
      </c>
      <c r="P185" s="69">
        <v>98.625239999999991</v>
      </c>
      <c r="Q185" s="69">
        <v>546.26044776119409</v>
      </c>
      <c r="R185" s="69">
        <v>519.58987206823031</v>
      </c>
      <c r="S185" s="69">
        <v>24.14</v>
      </c>
      <c r="T185" s="69">
        <v>-1.9053487372735181E-3</v>
      </c>
      <c r="U185" s="69">
        <f t="shared" si="56"/>
        <v>-1.6004929393097553</v>
      </c>
      <c r="V185" s="26">
        <f t="shared" si="52"/>
        <v>-1.7209878000622043E-5</v>
      </c>
      <c r="W185" s="56">
        <f t="shared" si="53"/>
        <v>283</v>
      </c>
      <c r="X185" s="56">
        <f t="shared" si="41"/>
        <v>3.5335689045936395E-3</v>
      </c>
      <c r="Y185" s="56" t="e">
        <f t="shared" si="54"/>
        <v>#NUM!</v>
      </c>
    </row>
    <row r="186" spans="1:25" s="69" customFormat="1" x14ac:dyDescent="0.25">
      <c r="A186" s="69">
        <v>49</v>
      </c>
      <c r="B186" s="69">
        <v>24</v>
      </c>
      <c r="C186" s="69" t="s">
        <v>4</v>
      </c>
      <c r="D186" s="69">
        <v>1</v>
      </c>
      <c r="E186" s="69">
        <v>30</v>
      </c>
      <c r="F186" s="69">
        <v>10</v>
      </c>
      <c r="G186" s="69">
        <v>247.66</v>
      </c>
      <c r="H186" s="69">
        <v>111.82</v>
      </c>
      <c r="I186" s="70">
        <f t="shared" si="55"/>
        <v>2656.2999999999997</v>
      </c>
      <c r="J186" s="69">
        <v>5.6</v>
      </c>
      <c r="K186" s="69">
        <v>365.08000000000004</v>
      </c>
      <c r="L186" s="69">
        <v>11.8</v>
      </c>
      <c r="M186" s="69">
        <v>1.6</v>
      </c>
      <c r="N186" s="69">
        <v>23.296952277227724</v>
      </c>
      <c r="O186" s="69">
        <v>180.11250000000001</v>
      </c>
      <c r="P186" s="69">
        <v>98.625239999999991</v>
      </c>
      <c r="Q186" s="69">
        <v>504.9279744136461</v>
      </c>
      <c r="R186" s="69">
        <v>711.42976545842214</v>
      </c>
      <c r="S186" s="69">
        <v>24.43</v>
      </c>
      <c r="T186" s="69">
        <v>7.9513024448965245E-3</v>
      </c>
      <c r="U186" s="69">
        <f t="shared" si="56"/>
        <v>9.3507316751983129</v>
      </c>
      <c r="V186" s="26">
        <f t="shared" si="52"/>
        <v>7.1967749121763168E-5</v>
      </c>
      <c r="W186" s="56">
        <f t="shared" si="53"/>
        <v>283</v>
      </c>
      <c r="X186" s="56">
        <f t="shared" si="41"/>
        <v>3.5335689045936395E-3</v>
      </c>
      <c r="Y186" s="56">
        <f t="shared" si="54"/>
        <v>-9.5392924681627207</v>
      </c>
    </row>
    <row r="187" spans="1:25" s="69" customFormat="1" x14ac:dyDescent="0.25">
      <c r="A187" s="69">
        <v>63</v>
      </c>
      <c r="B187" s="69">
        <v>24</v>
      </c>
      <c r="C187" s="69" t="s">
        <v>4</v>
      </c>
      <c r="D187" s="69">
        <v>1</v>
      </c>
      <c r="E187" s="69">
        <v>30</v>
      </c>
      <c r="F187" s="69">
        <v>10</v>
      </c>
      <c r="G187" s="69">
        <v>247.66</v>
      </c>
      <c r="H187" s="69">
        <v>111.82</v>
      </c>
      <c r="I187" s="70">
        <f t="shared" si="55"/>
        <v>2656.2999999999997</v>
      </c>
      <c r="J187" s="69">
        <v>5.6</v>
      </c>
      <c r="K187" s="69">
        <v>365.08000000000004</v>
      </c>
      <c r="L187" s="69">
        <v>11.8</v>
      </c>
      <c r="M187" s="69">
        <v>1.6</v>
      </c>
      <c r="N187" s="69">
        <v>23.296952277227724</v>
      </c>
      <c r="O187" s="69">
        <v>180.11250000000001</v>
      </c>
      <c r="P187" s="69">
        <v>98.625239999999991</v>
      </c>
      <c r="Q187" s="69">
        <v>536.02563883793357</v>
      </c>
      <c r="R187" s="69">
        <v>506.61993942237962</v>
      </c>
      <c r="S187" s="69">
        <v>24.21</v>
      </c>
      <c r="T187" s="69">
        <v>-1.1425484919881713E-3</v>
      </c>
      <c r="U187" s="69">
        <f t="shared" si="56"/>
        <v>-1.7275333198861149</v>
      </c>
      <c r="V187" s="26">
        <f t="shared" si="52"/>
        <v>-1.0319711986763057E-5</v>
      </c>
      <c r="W187" s="56">
        <f t="shared" si="53"/>
        <v>283</v>
      </c>
      <c r="X187" s="56">
        <f t="shared" si="41"/>
        <v>3.5335689045936395E-3</v>
      </c>
      <c r="Y187" s="56" t="e">
        <f t="shared" si="54"/>
        <v>#NUM!</v>
      </c>
    </row>
    <row r="188" spans="1:25" s="69" customFormat="1" x14ac:dyDescent="0.25">
      <c r="A188" s="69">
        <v>77</v>
      </c>
      <c r="B188" s="69">
        <v>24</v>
      </c>
      <c r="C188" s="69" t="s">
        <v>4</v>
      </c>
      <c r="D188" s="69">
        <v>1</v>
      </c>
      <c r="E188" s="69">
        <v>30</v>
      </c>
      <c r="F188" s="69">
        <v>10</v>
      </c>
      <c r="G188" s="69">
        <v>247.66</v>
      </c>
      <c r="H188" s="69">
        <v>111.82</v>
      </c>
      <c r="I188" s="70">
        <f t="shared" si="55"/>
        <v>2656.2999999999997</v>
      </c>
      <c r="J188" s="69">
        <v>5.6</v>
      </c>
      <c r="K188" s="69">
        <v>365.08000000000004</v>
      </c>
      <c r="L188" s="69">
        <v>11.8</v>
      </c>
      <c r="M188" s="69">
        <v>1.6</v>
      </c>
      <c r="N188" s="69">
        <v>23.296952277227724</v>
      </c>
      <c r="O188" s="69">
        <v>180.11250000000001</v>
      </c>
      <c r="P188" s="69">
        <v>98.625239999999991</v>
      </c>
      <c r="Q188" s="69">
        <v>559.98302927450152</v>
      </c>
      <c r="R188" s="69">
        <v>492.18268985999157</v>
      </c>
      <c r="S188" s="69">
        <v>22.82</v>
      </c>
      <c r="T188" s="69">
        <v>-2.7948219484266448E-3</v>
      </c>
      <c r="U188" s="69">
        <f t="shared" si="56"/>
        <v>-5.1648309606924387</v>
      </c>
      <c r="V188" s="26">
        <f t="shared" si="52"/>
        <v>-2.5227045567255377E-5</v>
      </c>
      <c r="W188" s="56">
        <f t="shared" si="53"/>
        <v>283</v>
      </c>
      <c r="X188" s="56">
        <f t="shared" si="41"/>
        <v>3.5335689045936395E-3</v>
      </c>
      <c r="Y188" s="56" t="e">
        <f t="shared" si="54"/>
        <v>#NUM!</v>
      </c>
    </row>
    <row r="189" spans="1:25" s="69" customFormat="1" x14ac:dyDescent="0.25">
      <c r="A189" s="69">
        <v>91</v>
      </c>
      <c r="B189" s="69">
        <v>24</v>
      </c>
      <c r="C189" s="69" t="s">
        <v>4</v>
      </c>
      <c r="D189" s="69">
        <v>1</v>
      </c>
      <c r="E189" s="69">
        <v>30</v>
      </c>
      <c r="F189" s="69">
        <v>10</v>
      </c>
      <c r="G189" s="69">
        <v>247.66</v>
      </c>
      <c r="H189" s="69">
        <v>111.82</v>
      </c>
      <c r="I189" s="74">
        <f t="shared" si="55"/>
        <v>2656.2999999999997</v>
      </c>
      <c r="J189" s="69">
        <v>5.6</v>
      </c>
      <c r="K189" s="69">
        <v>365.08000000000004</v>
      </c>
      <c r="L189" s="69">
        <v>11.8</v>
      </c>
      <c r="M189" s="69">
        <v>1.6</v>
      </c>
      <c r="N189" s="69">
        <v>23.296952277227724</v>
      </c>
      <c r="O189" s="69">
        <v>180.11250000000001</v>
      </c>
      <c r="P189" s="69">
        <v>98.625239999999991</v>
      </c>
      <c r="Q189" s="69">
        <v>560.80355029585792</v>
      </c>
      <c r="R189" s="69">
        <v>525.51693218024582</v>
      </c>
      <c r="S189" s="69">
        <v>24.73</v>
      </c>
      <c r="T189" s="69">
        <v>-1.3422204095705395E-3</v>
      </c>
      <c r="U189" s="69">
        <f t="shared" si="56"/>
        <v>-2.9314093745020582</v>
      </c>
      <c r="V189" s="26">
        <f t="shared" si="52"/>
        <v>-1.2120441255811216E-5</v>
      </c>
      <c r="W189" s="56">
        <f t="shared" si="53"/>
        <v>283</v>
      </c>
      <c r="X189" s="56">
        <f t="shared" si="41"/>
        <v>3.5335689045936395E-3</v>
      </c>
      <c r="Y189" s="56" t="e">
        <f t="shared" si="54"/>
        <v>#NUM!</v>
      </c>
    </row>
    <row r="190" spans="1:25" s="72" customFormat="1" x14ac:dyDescent="0.25">
      <c r="A190" s="72">
        <v>105</v>
      </c>
      <c r="B190" s="72">
        <v>24</v>
      </c>
      <c r="C190" s="72" t="s">
        <v>4</v>
      </c>
      <c r="D190" s="72">
        <v>1</v>
      </c>
      <c r="E190" s="72">
        <v>30</v>
      </c>
      <c r="F190" s="72">
        <v>10</v>
      </c>
      <c r="G190" s="72">
        <v>247.66</v>
      </c>
      <c r="H190" s="72">
        <v>111.82</v>
      </c>
      <c r="I190" s="73">
        <f t="shared" si="55"/>
        <v>2656.2999999999997</v>
      </c>
      <c r="J190" s="72">
        <v>5.6</v>
      </c>
      <c r="K190" s="72">
        <v>365.08000000000004</v>
      </c>
      <c r="L190" s="72">
        <v>11.8</v>
      </c>
      <c r="M190" s="72">
        <v>1.6</v>
      </c>
      <c r="N190" s="72">
        <v>23.296952277227724</v>
      </c>
      <c r="O190" s="72">
        <v>180.11250000000001</v>
      </c>
      <c r="P190" s="72">
        <v>98.625239999999991</v>
      </c>
      <c r="Q190" s="72">
        <v>432.26575656012426</v>
      </c>
      <c r="R190" s="72">
        <v>447.32971981320884</v>
      </c>
      <c r="S190" s="72">
        <v>26.13</v>
      </c>
      <c r="T190" s="72">
        <v>5.4229769085268611E-4</v>
      </c>
      <c r="U190" s="72">
        <f t="shared" si="56"/>
        <v>1.3665901809487691</v>
      </c>
      <c r="V190" s="26">
        <f t="shared" si="52"/>
        <v>4.9009877229732479E-6</v>
      </c>
      <c r="W190" s="56">
        <f t="shared" si="53"/>
        <v>283</v>
      </c>
      <c r="X190" s="56">
        <f t="shared" si="41"/>
        <v>3.5335689045936395E-3</v>
      </c>
      <c r="Y190" s="56">
        <f t="shared" si="54"/>
        <v>-12.226073797044439</v>
      </c>
    </row>
    <row r="191" spans="1:25" s="69" customFormat="1" x14ac:dyDescent="0.25">
      <c r="A191" s="69">
        <v>7</v>
      </c>
      <c r="B191" s="69">
        <v>45</v>
      </c>
      <c r="C191" s="69" t="s">
        <v>4</v>
      </c>
      <c r="D191" s="69">
        <v>2</v>
      </c>
      <c r="E191" s="69">
        <v>30</v>
      </c>
      <c r="F191" s="69">
        <v>10</v>
      </c>
      <c r="G191" s="69">
        <v>252.1</v>
      </c>
      <c r="H191" s="69">
        <v>113.94</v>
      </c>
      <c r="I191" s="70">
        <f t="shared" ref="I191:I199" si="57">0.16842*10000</f>
        <v>1684.1999999999998</v>
      </c>
      <c r="J191" s="69">
        <v>3.5</v>
      </c>
      <c r="K191" s="69">
        <v>369.53999999999996</v>
      </c>
      <c r="L191" s="69">
        <v>13.9</v>
      </c>
      <c r="M191" s="69">
        <v>1.6</v>
      </c>
      <c r="N191" s="69">
        <v>23.296952277227724</v>
      </c>
      <c r="O191" s="69">
        <v>178.78750000000002</v>
      </c>
      <c r="P191" s="69">
        <v>98.102339999999998</v>
      </c>
      <c r="Q191" s="69">
        <v>550.51981492004222</v>
      </c>
      <c r="R191" s="69">
        <v>589.71787120359943</v>
      </c>
      <c r="S191" s="69">
        <v>22.86</v>
      </c>
      <c r="T191" s="69">
        <v>1.6096380405793954E-3</v>
      </c>
      <c r="U191" s="69">
        <f t="shared" ref="U191:U199" si="58">T191*24*A191</f>
        <v>0.2704191908173384</v>
      </c>
      <c r="V191" s="26">
        <f t="shared" si="52"/>
        <v>2.2939327083504963E-5</v>
      </c>
      <c r="W191" s="56">
        <f t="shared" si="53"/>
        <v>283</v>
      </c>
      <c r="X191" s="56">
        <f t="shared" si="41"/>
        <v>3.5335689045936395E-3</v>
      </c>
      <c r="Y191" s="56">
        <f t="shared" si="54"/>
        <v>-10.682657780455065</v>
      </c>
    </row>
    <row r="192" spans="1:25" s="69" customFormat="1" x14ac:dyDescent="0.25">
      <c r="A192" s="69">
        <v>14</v>
      </c>
      <c r="B192" s="69">
        <v>45</v>
      </c>
      <c r="C192" s="69" t="s">
        <v>4</v>
      </c>
      <c r="D192" s="69">
        <v>2</v>
      </c>
      <c r="E192" s="69">
        <v>30</v>
      </c>
      <c r="F192" s="69">
        <v>10</v>
      </c>
      <c r="G192" s="69">
        <v>252.1</v>
      </c>
      <c r="H192" s="69">
        <v>113.94</v>
      </c>
      <c r="I192" s="71">
        <f t="shared" si="57"/>
        <v>1684.1999999999998</v>
      </c>
      <c r="J192" s="69">
        <v>3.5</v>
      </c>
      <c r="K192" s="69">
        <v>369.53999999999996</v>
      </c>
      <c r="L192" s="69">
        <v>13.9</v>
      </c>
      <c r="M192" s="69">
        <v>1.6</v>
      </c>
      <c r="N192" s="69">
        <v>23.296952277227724</v>
      </c>
      <c r="O192" s="69">
        <v>178.78750000000002</v>
      </c>
      <c r="P192" s="69">
        <v>98.102339999999998</v>
      </c>
      <c r="Q192" s="69">
        <v>482.62451694646819</v>
      </c>
      <c r="R192" s="69">
        <v>516.66628127969591</v>
      </c>
      <c r="S192" s="69">
        <v>25.2</v>
      </c>
      <c r="T192" s="69">
        <v>1.2680939808118971E-3</v>
      </c>
      <c r="U192" s="69">
        <f t="shared" si="58"/>
        <v>0.42607957755279741</v>
      </c>
      <c r="V192" s="26">
        <f t="shared" si="52"/>
        <v>1.8072738341170097E-5</v>
      </c>
      <c r="W192" s="56">
        <f t="shared" si="53"/>
        <v>283</v>
      </c>
      <c r="X192" s="56">
        <f t="shared" si="41"/>
        <v>3.5335689045936395E-3</v>
      </c>
      <c r="Y192" s="56">
        <f t="shared" si="54"/>
        <v>-10.921105924101369</v>
      </c>
    </row>
    <row r="193" spans="1:25" s="69" customFormat="1" x14ac:dyDescent="0.25">
      <c r="A193" s="69">
        <v>21</v>
      </c>
      <c r="B193" s="69">
        <v>45</v>
      </c>
      <c r="C193" s="69" t="s">
        <v>4</v>
      </c>
      <c r="D193" s="69">
        <v>2</v>
      </c>
      <c r="E193" s="69">
        <v>30</v>
      </c>
      <c r="F193" s="69">
        <v>10</v>
      </c>
      <c r="G193" s="69">
        <v>252.1</v>
      </c>
      <c r="H193" s="69">
        <v>113.94</v>
      </c>
      <c r="I193" s="70">
        <f t="shared" si="57"/>
        <v>1684.1999999999998</v>
      </c>
      <c r="J193" s="69">
        <v>3.5</v>
      </c>
      <c r="K193" s="69">
        <v>369.53999999999996</v>
      </c>
      <c r="L193" s="69">
        <v>13.9</v>
      </c>
      <c r="M193" s="69">
        <v>1.6</v>
      </c>
      <c r="N193" s="69">
        <v>23.296952277227724</v>
      </c>
      <c r="O193" s="69">
        <v>178.78750000000002</v>
      </c>
      <c r="P193" s="69">
        <v>98.102339999999998</v>
      </c>
      <c r="Q193" s="69">
        <v>483.45284842319427</v>
      </c>
      <c r="R193" s="69">
        <v>441.01329515418507</v>
      </c>
      <c r="S193" s="69">
        <v>25.26</v>
      </c>
      <c r="T193" s="69">
        <v>-1.5771659000054872E-3</v>
      </c>
      <c r="U193" s="69">
        <f t="shared" si="58"/>
        <v>-0.79489161360276561</v>
      </c>
      <c r="V193" s="26">
        <f t="shared" si="52"/>
        <v>-2.2469452507280379E-5</v>
      </c>
      <c r="W193" s="56">
        <f t="shared" si="53"/>
        <v>283</v>
      </c>
      <c r="X193" s="56">
        <f t="shared" si="41"/>
        <v>3.5335689045936395E-3</v>
      </c>
      <c r="Y193" s="56" t="e">
        <f t="shared" si="54"/>
        <v>#NUM!</v>
      </c>
    </row>
    <row r="194" spans="1:25" s="69" customFormat="1" x14ac:dyDescent="0.25">
      <c r="A194" s="69">
        <v>35</v>
      </c>
      <c r="B194" s="69">
        <v>45</v>
      </c>
      <c r="C194" s="69" t="s">
        <v>4</v>
      </c>
      <c r="D194" s="69">
        <v>2</v>
      </c>
      <c r="E194" s="69">
        <v>30</v>
      </c>
      <c r="F194" s="69">
        <v>10</v>
      </c>
      <c r="G194" s="69">
        <v>252.1</v>
      </c>
      <c r="H194" s="69">
        <v>113.94</v>
      </c>
      <c r="I194" s="71">
        <f t="shared" si="57"/>
        <v>1684.1999999999998</v>
      </c>
      <c r="J194" s="69">
        <v>3.5</v>
      </c>
      <c r="K194" s="69">
        <v>369.53999999999996</v>
      </c>
      <c r="L194" s="69">
        <v>13.9</v>
      </c>
      <c r="M194" s="69">
        <v>1.6</v>
      </c>
      <c r="N194" s="69">
        <v>23.296952277227724</v>
      </c>
      <c r="O194" s="69">
        <v>178.78750000000002</v>
      </c>
      <c r="P194" s="69">
        <v>98.102339999999998</v>
      </c>
      <c r="Q194" s="69">
        <v>528.1220928325406</v>
      </c>
      <c r="R194" s="69">
        <v>515.10390355912739</v>
      </c>
      <c r="S194" s="69">
        <v>24.14</v>
      </c>
      <c r="T194" s="69">
        <v>-9.2809978402709915E-4</v>
      </c>
      <c r="U194" s="69">
        <f t="shared" si="58"/>
        <v>-0.77960381858276329</v>
      </c>
      <c r="V194" s="26">
        <f t="shared" si="52"/>
        <v>-1.3222444531569752E-5</v>
      </c>
      <c r="W194" s="56">
        <f t="shared" si="53"/>
        <v>283</v>
      </c>
      <c r="X194" s="56">
        <f t="shared" ref="X194:X257" si="59">1/W194</f>
        <v>3.5335689045936395E-3</v>
      </c>
      <c r="Y194" s="56" t="e">
        <f t="shared" si="54"/>
        <v>#NUM!</v>
      </c>
    </row>
    <row r="195" spans="1:25" s="69" customFormat="1" x14ac:dyDescent="0.25">
      <c r="A195" s="69">
        <v>49</v>
      </c>
      <c r="B195" s="69">
        <v>45</v>
      </c>
      <c r="C195" s="69" t="s">
        <v>4</v>
      </c>
      <c r="D195" s="69">
        <v>2</v>
      </c>
      <c r="E195" s="69">
        <v>30</v>
      </c>
      <c r="F195" s="69">
        <v>10</v>
      </c>
      <c r="G195" s="69">
        <v>252.1</v>
      </c>
      <c r="H195" s="69">
        <v>113.94</v>
      </c>
      <c r="I195" s="70">
        <f t="shared" si="57"/>
        <v>1684.1999999999998</v>
      </c>
      <c r="J195" s="69">
        <v>3.5</v>
      </c>
      <c r="K195" s="69">
        <v>369.53999999999996</v>
      </c>
      <c r="L195" s="69">
        <v>13.9</v>
      </c>
      <c r="M195" s="69">
        <v>1.6</v>
      </c>
      <c r="N195" s="69">
        <v>23.296952277227724</v>
      </c>
      <c r="O195" s="69">
        <v>178.78750000000002</v>
      </c>
      <c r="P195" s="69">
        <v>98.102339999999998</v>
      </c>
      <c r="Q195" s="69">
        <v>548.16788912579955</v>
      </c>
      <c r="R195" s="69">
        <v>524.70844349680169</v>
      </c>
      <c r="S195" s="69">
        <v>24.43</v>
      </c>
      <c r="T195" s="69">
        <v>-9.0143454909949916E-4</v>
      </c>
      <c r="U195" s="69">
        <f t="shared" si="58"/>
        <v>-1.0600870297410112</v>
      </c>
      <c r="V195" s="26">
        <f t="shared" si="52"/>
        <v>-1.2841481622224735E-5</v>
      </c>
      <c r="W195" s="56">
        <f t="shared" si="53"/>
        <v>283</v>
      </c>
      <c r="X195" s="56">
        <f t="shared" si="59"/>
        <v>3.5335689045936395E-3</v>
      </c>
      <c r="Y195" s="56" t="e">
        <f t="shared" si="54"/>
        <v>#NUM!</v>
      </c>
    </row>
    <row r="196" spans="1:25" s="69" customFormat="1" x14ac:dyDescent="0.25">
      <c r="A196" s="69">
        <v>63</v>
      </c>
      <c r="B196" s="69">
        <v>45</v>
      </c>
      <c r="C196" s="69" t="s">
        <v>4</v>
      </c>
      <c r="D196" s="69">
        <v>2</v>
      </c>
      <c r="E196" s="69">
        <v>30</v>
      </c>
      <c r="F196" s="69">
        <v>10</v>
      </c>
      <c r="G196" s="69">
        <v>252.1</v>
      </c>
      <c r="H196" s="69">
        <v>113.94</v>
      </c>
      <c r="I196" s="70">
        <f t="shared" si="57"/>
        <v>1684.1999999999998</v>
      </c>
      <c r="J196" s="69">
        <v>3.5</v>
      </c>
      <c r="K196" s="69">
        <v>369.53999999999996</v>
      </c>
      <c r="L196" s="69">
        <v>13.9</v>
      </c>
      <c r="M196" s="69">
        <v>1.6</v>
      </c>
      <c r="N196" s="69">
        <v>23.296952277227724</v>
      </c>
      <c r="O196" s="69">
        <v>178.78750000000002</v>
      </c>
      <c r="P196" s="69">
        <v>98.102339999999998</v>
      </c>
      <c r="Q196" s="69">
        <v>622.16343159421535</v>
      </c>
      <c r="R196" s="69">
        <v>493.8842199564865</v>
      </c>
      <c r="S196" s="69">
        <v>24.21</v>
      </c>
      <c r="T196" s="69">
        <v>-4.9739499839245608E-3</v>
      </c>
      <c r="U196" s="69">
        <f t="shared" si="58"/>
        <v>-7.5206123756939354</v>
      </c>
      <c r="V196" s="26">
        <f t="shared" si="52"/>
        <v>-7.072144804159596E-5</v>
      </c>
      <c r="W196" s="56">
        <f t="shared" si="53"/>
        <v>283</v>
      </c>
      <c r="X196" s="56">
        <f t="shared" si="59"/>
        <v>3.5335689045936395E-3</v>
      </c>
      <c r="Y196" s="56" t="e">
        <f t="shared" si="54"/>
        <v>#NUM!</v>
      </c>
    </row>
    <row r="197" spans="1:25" s="69" customFormat="1" x14ac:dyDescent="0.25">
      <c r="A197" s="69">
        <v>77</v>
      </c>
      <c r="B197" s="69">
        <v>45</v>
      </c>
      <c r="C197" s="69" t="s">
        <v>4</v>
      </c>
      <c r="D197" s="69">
        <v>2</v>
      </c>
      <c r="E197" s="69">
        <v>30</v>
      </c>
      <c r="F197" s="69">
        <v>10</v>
      </c>
      <c r="G197" s="69">
        <v>252.1</v>
      </c>
      <c r="H197" s="69">
        <v>113.94</v>
      </c>
      <c r="I197" s="70">
        <f t="shared" si="57"/>
        <v>1684.1999999999998</v>
      </c>
      <c r="J197" s="69">
        <v>3.5</v>
      </c>
      <c r="K197" s="69">
        <v>369.53999999999996</v>
      </c>
      <c r="L197" s="69">
        <v>13.9</v>
      </c>
      <c r="M197" s="69">
        <v>1.6</v>
      </c>
      <c r="N197" s="69">
        <v>23.296952277227724</v>
      </c>
      <c r="O197" s="69">
        <v>178.78750000000002</v>
      </c>
      <c r="P197" s="69">
        <v>98.102339999999998</v>
      </c>
      <c r="Q197" s="69">
        <v>559.59749681798894</v>
      </c>
      <c r="R197" s="69">
        <v>557.30674586338569</v>
      </c>
      <c r="S197" s="69">
        <v>22.82</v>
      </c>
      <c r="T197" s="69">
        <v>-9.4232813327739049E-5</v>
      </c>
      <c r="U197" s="69">
        <f t="shared" si="58"/>
        <v>-0.17414223902966175</v>
      </c>
      <c r="V197" s="26">
        <f t="shared" si="52"/>
        <v>-1.3427565648749963E-6</v>
      </c>
      <c r="W197" s="56">
        <f t="shared" si="53"/>
        <v>283</v>
      </c>
      <c r="X197" s="56">
        <f t="shared" si="59"/>
        <v>3.5335689045936395E-3</v>
      </c>
      <c r="Y197" s="56" t="e">
        <f t="shared" si="54"/>
        <v>#NUM!</v>
      </c>
    </row>
    <row r="198" spans="1:25" s="69" customFormat="1" x14ac:dyDescent="0.25">
      <c r="A198" s="69">
        <v>91</v>
      </c>
      <c r="B198" s="69">
        <v>45</v>
      </c>
      <c r="C198" s="69" t="s">
        <v>4</v>
      </c>
      <c r="D198" s="69">
        <v>2</v>
      </c>
      <c r="E198" s="69">
        <v>30</v>
      </c>
      <c r="F198" s="69">
        <v>10</v>
      </c>
      <c r="G198" s="69">
        <v>252.1</v>
      </c>
      <c r="H198" s="69">
        <v>113.94</v>
      </c>
      <c r="I198" s="70">
        <f t="shared" si="57"/>
        <v>1684.1999999999998</v>
      </c>
      <c r="J198" s="69">
        <v>3.5</v>
      </c>
      <c r="K198" s="69">
        <v>369.53999999999996</v>
      </c>
      <c r="L198" s="69">
        <v>13.9</v>
      </c>
      <c r="M198" s="69">
        <v>1.6</v>
      </c>
      <c r="N198" s="69">
        <v>23.296952277227724</v>
      </c>
      <c r="O198" s="69">
        <v>178.78750000000002</v>
      </c>
      <c r="P198" s="69">
        <v>98.102339999999998</v>
      </c>
      <c r="Q198" s="69">
        <v>590.83500227583067</v>
      </c>
      <c r="R198" s="69">
        <v>504.29089667728726</v>
      </c>
      <c r="S198" s="69">
        <v>24.73</v>
      </c>
      <c r="T198" s="69">
        <v>-3.2851355860408155E-3</v>
      </c>
      <c r="U198" s="69">
        <f t="shared" si="58"/>
        <v>-7.1747361199131419</v>
      </c>
      <c r="V198" s="26">
        <f t="shared" si="52"/>
        <v>-4.671404365688426E-5</v>
      </c>
      <c r="W198" s="56">
        <f t="shared" si="53"/>
        <v>283</v>
      </c>
      <c r="X198" s="56">
        <f t="shared" si="59"/>
        <v>3.5335689045936395E-3</v>
      </c>
      <c r="Y198" s="56" t="e">
        <f t="shared" si="54"/>
        <v>#NUM!</v>
      </c>
    </row>
    <row r="199" spans="1:25" s="72" customFormat="1" x14ac:dyDescent="0.25">
      <c r="A199" s="72">
        <v>105</v>
      </c>
      <c r="B199" s="72">
        <v>45</v>
      </c>
      <c r="C199" s="72" t="s">
        <v>4</v>
      </c>
      <c r="D199" s="72">
        <v>2</v>
      </c>
      <c r="E199" s="72">
        <v>30</v>
      </c>
      <c r="F199" s="72">
        <v>10</v>
      </c>
      <c r="G199" s="72">
        <v>252.1</v>
      </c>
      <c r="H199" s="72">
        <v>113.94</v>
      </c>
      <c r="I199" s="73">
        <f t="shared" si="57"/>
        <v>1684.1999999999998</v>
      </c>
      <c r="J199" s="72">
        <v>3.5</v>
      </c>
      <c r="K199" s="72">
        <v>369.53999999999996</v>
      </c>
      <c r="L199" s="72">
        <v>13.9</v>
      </c>
      <c r="M199" s="72">
        <v>1.6</v>
      </c>
      <c r="N199" s="72">
        <v>23.296952277227724</v>
      </c>
      <c r="O199" s="72">
        <v>178.78750000000002</v>
      </c>
      <c r="P199" s="72">
        <v>98.102339999999998</v>
      </c>
      <c r="Q199" s="72">
        <v>459.02235755742669</v>
      </c>
      <c r="R199" s="72">
        <v>460.52247331554372</v>
      </c>
      <c r="S199" s="72">
        <v>26.13</v>
      </c>
      <c r="T199" s="72">
        <v>5.3892122031679329E-5</v>
      </c>
      <c r="U199" s="72">
        <f t="shared" si="58"/>
        <v>0.13580814751983192</v>
      </c>
      <c r="V199" s="26">
        <f t="shared" si="52"/>
        <v>7.6799850355438938E-7</v>
      </c>
      <c r="W199" s="56">
        <f t="shared" si="53"/>
        <v>283</v>
      </c>
      <c r="X199" s="56">
        <f t="shared" si="59"/>
        <v>3.5335689045936395E-3</v>
      </c>
      <c r="Y199" s="56">
        <f t="shared" si="54"/>
        <v>-14.079478052297526</v>
      </c>
    </row>
    <row r="200" spans="1:25" s="69" customFormat="1" x14ac:dyDescent="0.25">
      <c r="A200" s="69">
        <v>7</v>
      </c>
      <c r="B200" s="69">
        <v>5</v>
      </c>
      <c r="C200" s="69" t="s">
        <v>4</v>
      </c>
      <c r="D200" s="69">
        <v>3</v>
      </c>
      <c r="E200" s="69">
        <v>30</v>
      </c>
      <c r="F200" s="69">
        <v>10</v>
      </c>
      <c r="G200" s="69">
        <v>251.96</v>
      </c>
      <c r="H200" s="69">
        <v>119.53</v>
      </c>
      <c r="I200" s="68">
        <f t="shared" ref="I200:I208" si="60">0.13235*10000</f>
        <v>1323.5</v>
      </c>
      <c r="J200" s="69">
        <v>-2</v>
      </c>
      <c r="K200" s="69">
        <v>369.49</v>
      </c>
      <c r="L200" s="69">
        <v>19.5</v>
      </c>
      <c r="M200" s="69">
        <v>1.6</v>
      </c>
      <c r="N200" s="69">
        <v>23.296952277227724</v>
      </c>
      <c r="O200" s="69">
        <v>175.29374999999999</v>
      </c>
      <c r="P200" s="69">
        <v>96.221649999999997</v>
      </c>
      <c r="Q200" s="69">
        <v>513.19555158697949</v>
      </c>
      <c r="R200" s="69">
        <v>588.5920978627671</v>
      </c>
      <c r="S200" s="69">
        <v>22.86</v>
      </c>
      <c r="T200" s="69">
        <v>3.0949311655646722E-3</v>
      </c>
      <c r="U200" s="69">
        <f t="shared" ref="U200:U208" si="61">T200*24*A200</f>
        <v>0.51994843581486494</v>
      </c>
      <c r="V200" s="26">
        <f t="shared" si="52"/>
        <v>5.6133692665003892E-5</v>
      </c>
      <c r="W200" s="56">
        <f t="shared" si="53"/>
        <v>283</v>
      </c>
      <c r="X200" s="56">
        <f t="shared" si="59"/>
        <v>3.5335689045936395E-3</v>
      </c>
      <c r="Y200" s="56">
        <f t="shared" si="54"/>
        <v>-9.7877743434490903</v>
      </c>
    </row>
    <row r="201" spans="1:25" s="69" customFormat="1" x14ac:dyDescent="0.25">
      <c r="A201" s="69">
        <v>14</v>
      </c>
      <c r="B201" s="69">
        <v>5</v>
      </c>
      <c r="C201" s="69" t="s">
        <v>4</v>
      </c>
      <c r="D201" s="69">
        <v>3</v>
      </c>
      <c r="E201" s="69">
        <v>30</v>
      </c>
      <c r="F201" s="69">
        <v>10</v>
      </c>
      <c r="G201" s="69">
        <v>251.96</v>
      </c>
      <c r="H201" s="69">
        <v>119.53</v>
      </c>
      <c r="I201" s="68">
        <f t="shared" si="60"/>
        <v>1323.5</v>
      </c>
      <c r="J201" s="69">
        <v>-2</v>
      </c>
      <c r="K201" s="69">
        <v>369.49</v>
      </c>
      <c r="L201" s="69">
        <v>19.5</v>
      </c>
      <c r="M201" s="69">
        <v>1.6</v>
      </c>
      <c r="N201" s="69">
        <v>23.296952277227724</v>
      </c>
      <c r="O201" s="69">
        <v>175.29374999999999</v>
      </c>
      <c r="P201" s="69">
        <v>96.221649999999997</v>
      </c>
      <c r="Q201" s="69">
        <v>489.01504592968007</v>
      </c>
      <c r="R201" s="69">
        <v>500.28281596452331</v>
      </c>
      <c r="S201" s="69">
        <v>25.2</v>
      </c>
      <c r="T201" s="69">
        <v>4.1957847682542923E-4</v>
      </c>
      <c r="U201" s="69">
        <f t="shared" si="61"/>
        <v>0.14097836821334422</v>
      </c>
      <c r="V201" s="26">
        <f t="shared" si="52"/>
        <v>7.6089307145069115E-6</v>
      </c>
      <c r="W201" s="56">
        <f t="shared" si="53"/>
        <v>283</v>
      </c>
      <c r="X201" s="56">
        <f t="shared" si="59"/>
        <v>3.5335689045936395E-3</v>
      </c>
      <c r="Y201" s="56">
        <f t="shared" si="54"/>
        <v>-11.786187906540494</v>
      </c>
    </row>
    <row r="202" spans="1:25" s="69" customFormat="1" x14ac:dyDescent="0.25">
      <c r="A202" s="69">
        <v>21</v>
      </c>
      <c r="B202" s="69">
        <v>5</v>
      </c>
      <c r="C202" s="69" t="s">
        <v>4</v>
      </c>
      <c r="D202" s="69">
        <v>3</v>
      </c>
      <c r="E202" s="69">
        <v>30</v>
      </c>
      <c r="F202" s="69">
        <v>10</v>
      </c>
      <c r="G202" s="69">
        <v>251.96</v>
      </c>
      <c r="H202" s="69">
        <v>119.53</v>
      </c>
      <c r="I202" s="68">
        <f t="shared" si="60"/>
        <v>1323.5</v>
      </c>
      <c r="J202" s="69">
        <v>-2</v>
      </c>
      <c r="K202" s="69">
        <v>369.49</v>
      </c>
      <c r="L202" s="69">
        <v>19.5</v>
      </c>
      <c r="M202" s="69">
        <v>1.6</v>
      </c>
      <c r="N202" s="69">
        <v>23.296952277227724</v>
      </c>
      <c r="O202" s="69">
        <v>175.29374999999999</v>
      </c>
      <c r="P202" s="69">
        <v>96.221649999999997</v>
      </c>
      <c r="Q202" s="69">
        <v>489.30935910478132</v>
      </c>
      <c r="R202" s="69">
        <v>463.46222026431718</v>
      </c>
      <c r="S202" s="69">
        <v>25.26</v>
      </c>
      <c r="T202" s="69">
        <v>-9.6018495643494144E-4</v>
      </c>
      <c r="U202" s="69">
        <f t="shared" si="61"/>
        <v>-0.48393321804321049</v>
      </c>
      <c r="V202" s="26">
        <f t="shared" si="52"/>
        <v>-1.740855830847526E-5</v>
      </c>
      <c r="W202" s="56">
        <f t="shared" si="53"/>
        <v>283</v>
      </c>
      <c r="X202" s="56">
        <f t="shared" si="59"/>
        <v>3.5335689045936395E-3</v>
      </c>
      <c r="Y202" s="56" t="e">
        <f t="shared" si="54"/>
        <v>#NUM!</v>
      </c>
    </row>
    <row r="203" spans="1:25" s="69" customFormat="1" x14ac:dyDescent="0.25">
      <c r="A203" s="69">
        <v>35</v>
      </c>
      <c r="B203" s="69">
        <v>5</v>
      </c>
      <c r="C203" s="69" t="s">
        <v>4</v>
      </c>
      <c r="D203" s="69">
        <v>3</v>
      </c>
      <c r="E203" s="69">
        <v>30</v>
      </c>
      <c r="F203" s="69">
        <v>10</v>
      </c>
      <c r="G203" s="69">
        <v>251.96</v>
      </c>
      <c r="H203" s="69">
        <v>119.53</v>
      </c>
      <c r="I203" s="71">
        <f t="shared" si="60"/>
        <v>1323.5</v>
      </c>
      <c r="J203" s="69">
        <v>-2</v>
      </c>
      <c r="K203" s="69">
        <v>369.49</v>
      </c>
      <c r="L203" s="69">
        <v>19.5</v>
      </c>
      <c r="M203" s="69">
        <v>1.6</v>
      </c>
      <c r="N203" s="69">
        <v>23.296952277227724</v>
      </c>
      <c r="O203" s="69">
        <v>175.29374999999999</v>
      </c>
      <c r="P203" s="69">
        <v>96.221649999999997</v>
      </c>
      <c r="Q203" s="69">
        <v>496.13220436280136</v>
      </c>
      <c r="R203" s="69">
        <v>513.73844513695258</v>
      </c>
      <c r="S203" s="69">
        <v>24.14</v>
      </c>
      <c r="T203" s="69">
        <v>1.254719286736118E-3</v>
      </c>
      <c r="U203" s="69">
        <f t="shared" si="61"/>
        <v>1.0539642008583392</v>
      </c>
      <c r="V203" s="26">
        <f t="shared" si="52"/>
        <v>2.2761813027868138E-5</v>
      </c>
      <c r="W203" s="56">
        <f t="shared" si="53"/>
        <v>283</v>
      </c>
      <c r="X203" s="56">
        <f t="shared" si="59"/>
        <v>3.5335689045936395E-3</v>
      </c>
      <c r="Y203" s="56">
        <f t="shared" si="54"/>
        <v>-10.690426293360783</v>
      </c>
    </row>
    <row r="204" spans="1:25" s="69" customFormat="1" x14ac:dyDescent="0.25">
      <c r="A204" s="69">
        <v>49</v>
      </c>
      <c r="B204" s="69">
        <v>5</v>
      </c>
      <c r="C204" s="69" t="s">
        <v>4</v>
      </c>
      <c r="D204" s="69">
        <v>3</v>
      </c>
      <c r="E204" s="69">
        <v>30</v>
      </c>
      <c r="F204" s="69">
        <v>10</v>
      </c>
      <c r="G204" s="69">
        <v>251.96</v>
      </c>
      <c r="H204" s="69">
        <v>119.53</v>
      </c>
      <c r="I204" s="68">
        <f t="shared" si="60"/>
        <v>1323.5</v>
      </c>
      <c r="J204" s="69">
        <v>-2</v>
      </c>
      <c r="K204" s="69">
        <v>369.49</v>
      </c>
      <c r="L204" s="69">
        <v>19.5</v>
      </c>
      <c r="M204" s="69">
        <v>1.6</v>
      </c>
      <c r="N204" s="69">
        <v>23.296952277227724</v>
      </c>
      <c r="O204" s="69">
        <v>175.29374999999999</v>
      </c>
      <c r="P204" s="69">
        <v>96.221649999999997</v>
      </c>
      <c r="Q204" s="69">
        <v>570.97782515991469</v>
      </c>
      <c r="R204" s="69">
        <v>547.57791044776116</v>
      </c>
      <c r="S204" s="69">
        <v>24.43</v>
      </c>
      <c r="T204" s="69">
        <v>-8.9880726781802422E-4</v>
      </c>
      <c r="U204" s="69">
        <f t="shared" si="61"/>
        <v>-1.0569973469539964</v>
      </c>
      <c r="V204" s="26">
        <f t="shared" si="52"/>
        <v>-1.6292229053142772E-5</v>
      </c>
      <c r="W204" s="56">
        <f t="shared" si="53"/>
        <v>283</v>
      </c>
      <c r="X204" s="56">
        <f t="shared" si="59"/>
        <v>3.5335689045936395E-3</v>
      </c>
      <c r="Y204" s="56" t="e">
        <f t="shared" si="54"/>
        <v>#NUM!</v>
      </c>
    </row>
    <row r="205" spans="1:25" s="69" customFormat="1" x14ac:dyDescent="0.25">
      <c r="A205" s="69">
        <v>63</v>
      </c>
      <c r="B205" s="69">
        <v>5</v>
      </c>
      <c r="C205" s="69" t="s">
        <v>4</v>
      </c>
      <c r="D205" s="69">
        <v>3</v>
      </c>
      <c r="E205" s="69">
        <v>30</v>
      </c>
      <c r="F205" s="69">
        <v>10</v>
      </c>
      <c r="G205" s="69">
        <v>251.96</v>
      </c>
      <c r="H205" s="69">
        <v>119.53</v>
      </c>
      <c r="I205" s="68">
        <f t="shared" si="60"/>
        <v>1323.5</v>
      </c>
      <c r="J205" s="69">
        <v>-2</v>
      </c>
      <c r="K205" s="69">
        <v>369.49</v>
      </c>
      <c r="L205" s="69">
        <v>19.5</v>
      </c>
      <c r="M205" s="69">
        <v>1.6</v>
      </c>
      <c r="N205" s="69">
        <v>23.296952277227724</v>
      </c>
      <c r="O205" s="69">
        <v>175.29374999999999</v>
      </c>
      <c r="P205" s="69">
        <v>96.221649999999997</v>
      </c>
      <c r="Q205" s="69">
        <v>594.63533978925818</v>
      </c>
      <c r="R205" s="69">
        <v>518.46819674928543</v>
      </c>
      <c r="S205" s="69">
        <v>24.21</v>
      </c>
      <c r="T205" s="69">
        <v>-2.952219499503664E-3</v>
      </c>
      <c r="U205" s="69">
        <f t="shared" si="61"/>
        <v>-4.4637558832495401</v>
      </c>
      <c r="V205" s="26">
        <f t="shared" si="52"/>
        <v>-5.344469428878821E-5</v>
      </c>
      <c r="W205" s="56">
        <f t="shared" si="53"/>
        <v>283</v>
      </c>
      <c r="X205" s="56">
        <f t="shared" si="59"/>
        <v>3.5335689045936395E-3</v>
      </c>
      <c r="Y205" s="56" t="e">
        <f t="shared" si="54"/>
        <v>#NUM!</v>
      </c>
    </row>
    <row r="206" spans="1:25" s="69" customFormat="1" x14ac:dyDescent="0.25">
      <c r="A206" s="69">
        <v>77</v>
      </c>
      <c r="B206" s="69">
        <v>5</v>
      </c>
      <c r="C206" s="69" t="s">
        <v>4</v>
      </c>
      <c r="D206" s="69">
        <v>3</v>
      </c>
      <c r="E206" s="69">
        <v>30</v>
      </c>
      <c r="F206" s="69">
        <v>10</v>
      </c>
      <c r="G206" s="69">
        <v>251.96</v>
      </c>
      <c r="H206" s="69">
        <v>119.53</v>
      </c>
      <c r="I206" s="68">
        <f t="shared" si="60"/>
        <v>1323.5</v>
      </c>
      <c r="J206" s="69">
        <v>-2</v>
      </c>
      <c r="K206" s="69">
        <v>369.49</v>
      </c>
      <c r="L206" s="69">
        <v>19.5</v>
      </c>
      <c r="M206" s="69">
        <v>1.6</v>
      </c>
      <c r="N206" s="69">
        <v>23.296952277227724</v>
      </c>
      <c r="O206" s="69">
        <v>175.29374999999999</v>
      </c>
      <c r="P206" s="69">
        <v>96.221649999999997</v>
      </c>
      <c r="Q206" s="69">
        <v>686.28010182435298</v>
      </c>
      <c r="R206" s="69">
        <v>530.87089520577001</v>
      </c>
      <c r="S206" s="69">
        <v>22.82</v>
      </c>
      <c r="T206" s="69">
        <v>-6.3905299007627446E-3</v>
      </c>
      <c r="U206" s="69">
        <f t="shared" si="61"/>
        <v>-11.809699256609552</v>
      </c>
      <c r="V206" s="26">
        <f t="shared" si="52"/>
        <v>-1.1537021720570517E-4</v>
      </c>
      <c r="W206" s="56">
        <f t="shared" si="53"/>
        <v>283</v>
      </c>
      <c r="X206" s="56">
        <f t="shared" si="59"/>
        <v>3.5335689045936395E-3</v>
      </c>
      <c r="Y206" s="56" t="e">
        <f t="shared" si="54"/>
        <v>#NUM!</v>
      </c>
    </row>
    <row r="207" spans="1:25" s="69" customFormat="1" x14ac:dyDescent="0.25">
      <c r="A207" s="69">
        <v>91</v>
      </c>
      <c r="B207" s="69">
        <v>5</v>
      </c>
      <c r="C207" s="69" t="s">
        <v>4</v>
      </c>
      <c r="D207" s="69">
        <v>3</v>
      </c>
      <c r="E207" s="69">
        <v>30</v>
      </c>
      <c r="F207" s="69">
        <v>10</v>
      </c>
      <c r="G207" s="69">
        <v>251.96</v>
      </c>
      <c r="H207" s="69">
        <v>119.53</v>
      </c>
      <c r="I207" s="68">
        <f t="shared" si="60"/>
        <v>1323.5</v>
      </c>
      <c r="J207" s="69">
        <v>-2</v>
      </c>
      <c r="K207" s="69">
        <v>369.49</v>
      </c>
      <c r="L207" s="69">
        <v>19.5</v>
      </c>
      <c r="M207" s="69">
        <v>1.6</v>
      </c>
      <c r="N207" s="69">
        <v>23.296952277227724</v>
      </c>
      <c r="O207" s="69">
        <v>175.29374999999999</v>
      </c>
      <c r="P207" s="69">
        <v>96.221649999999997</v>
      </c>
      <c r="Q207" s="69">
        <v>642.88256713700503</v>
      </c>
      <c r="R207" s="69">
        <v>669.62662721893491</v>
      </c>
      <c r="S207" s="69">
        <v>24.73</v>
      </c>
      <c r="T207" s="69">
        <v>1.0147965705094206E-3</v>
      </c>
      <c r="U207" s="69">
        <f t="shared" si="61"/>
        <v>2.2163157099925748</v>
      </c>
      <c r="V207" s="26">
        <f t="shared" si="52"/>
        <v>1.8417478554416363E-5</v>
      </c>
      <c r="W207" s="56">
        <f t="shared" si="53"/>
        <v>283</v>
      </c>
      <c r="X207" s="56">
        <f t="shared" si="59"/>
        <v>3.5335689045936395E-3</v>
      </c>
      <c r="Y207" s="56">
        <f t="shared" si="54"/>
        <v>-10.902210422803511</v>
      </c>
    </row>
    <row r="208" spans="1:25" s="72" customFormat="1" x14ac:dyDescent="0.25">
      <c r="A208" s="72">
        <v>105</v>
      </c>
      <c r="B208" s="72">
        <v>5</v>
      </c>
      <c r="C208" s="72" t="s">
        <v>4</v>
      </c>
      <c r="D208" s="72">
        <v>3</v>
      </c>
      <c r="E208" s="72">
        <v>30</v>
      </c>
      <c r="F208" s="72">
        <v>10</v>
      </c>
      <c r="G208" s="72">
        <v>251.96</v>
      </c>
      <c r="H208" s="72">
        <v>119.53</v>
      </c>
      <c r="I208" s="73">
        <f t="shared" si="60"/>
        <v>1323.5</v>
      </c>
      <c r="J208" s="72">
        <v>-2</v>
      </c>
      <c r="K208" s="72">
        <v>369.49</v>
      </c>
      <c r="L208" s="72">
        <v>19.5</v>
      </c>
      <c r="M208" s="72">
        <v>1.6</v>
      </c>
      <c r="N208" s="72">
        <v>23.296952277227724</v>
      </c>
      <c r="O208" s="72">
        <v>175.29374999999999</v>
      </c>
      <c r="P208" s="72">
        <v>96.221649999999997</v>
      </c>
      <c r="Q208" s="72">
        <v>434.27711926755495</v>
      </c>
      <c r="R208" s="72">
        <v>447.07304869913276</v>
      </c>
      <c r="S208" s="72">
        <v>26.13</v>
      </c>
      <c r="T208" s="72">
        <v>4.5952399570189662E-4</v>
      </c>
      <c r="U208" s="72">
        <f t="shared" si="61"/>
        <v>1.1580004691687795</v>
      </c>
      <c r="V208" s="26">
        <f t="shared" si="52"/>
        <v>8.336534534555988E-6</v>
      </c>
      <c r="W208" s="56">
        <f t="shared" si="53"/>
        <v>283</v>
      </c>
      <c r="X208" s="56">
        <f t="shared" si="59"/>
        <v>3.5335689045936395E-3</v>
      </c>
      <c r="Y208" s="56">
        <f t="shared" si="54"/>
        <v>-11.694862951381937</v>
      </c>
    </row>
    <row r="209" spans="1:25" s="69" customFormat="1" x14ac:dyDescent="0.25">
      <c r="A209" s="69">
        <v>7</v>
      </c>
      <c r="B209" s="69">
        <v>13</v>
      </c>
      <c r="C209" s="69" t="s">
        <v>4</v>
      </c>
      <c r="D209" s="69">
        <v>4</v>
      </c>
      <c r="E209" s="69">
        <v>30</v>
      </c>
      <c r="F209" s="69">
        <v>10</v>
      </c>
      <c r="G209" s="69">
        <v>249.51</v>
      </c>
      <c r="H209" s="69">
        <v>120.32</v>
      </c>
      <c r="I209" s="77">
        <f t="shared" ref="I209:I217" si="62">AVERAGE(I200,I191,I182)</f>
        <v>1888</v>
      </c>
      <c r="J209" s="69">
        <v>-2.8</v>
      </c>
      <c r="K209" s="69">
        <v>367.03</v>
      </c>
      <c r="L209" s="69">
        <v>20.3</v>
      </c>
      <c r="M209" s="69">
        <v>1.6</v>
      </c>
      <c r="N209" s="69">
        <v>23.296952277227724</v>
      </c>
      <c r="O209" s="69">
        <v>174.8</v>
      </c>
      <c r="P209" s="69">
        <v>95.895039999999995</v>
      </c>
      <c r="Q209" s="69">
        <v>491.41815082393055</v>
      </c>
      <c r="R209" s="69">
        <v>577.36786417322833</v>
      </c>
      <c r="S209" s="69">
        <v>22.86</v>
      </c>
      <c r="T209" s="69">
        <v>3.5301700511177377E-3</v>
      </c>
      <c r="U209" s="69">
        <f t="shared" ref="U209:U217" si="63">T209*24*A209</f>
        <v>0.5930685685877799</v>
      </c>
      <c r="V209" s="26">
        <f t="shared" si="52"/>
        <v>4.4882092692254136E-5</v>
      </c>
      <c r="W209" s="56">
        <f t="shared" si="53"/>
        <v>283</v>
      </c>
      <c r="X209" s="56">
        <f t="shared" si="59"/>
        <v>3.5335689045936395E-3</v>
      </c>
      <c r="Y209" s="56">
        <f t="shared" si="54"/>
        <v>-10.011471669221626</v>
      </c>
    </row>
    <row r="210" spans="1:25" s="69" customFormat="1" x14ac:dyDescent="0.25">
      <c r="A210" s="69">
        <v>14</v>
      </c>
      <c r="B210" s="69">
        <v>13</v>
      </c>
      <c r="C210" s="69" t="s">
        <v>4</v>
      </c>
      <c r="D210" s="69">
        <v>4</v>
      </c>
      <c r="E210" s="69">
        <v>30</v>
      </c>
      <c r="F210" s="69">
        <v>10</v>
      </c>
      <c r="G210" s="69">
        <v>249.51</v>
      </c>
      <c r="H210" s="69">
        <v>120.32</v>
      </c>
      <c r="I210" s="77">
        <f t="shared" si="62"/>
        <v>1888</v>
      </c>
      <c r="J210" s="69">
        <v>-2.8</v>
      </c>
      <c r="K210" s="69">
        <v>367.03</v>
      </c>
      <c r="L210" s="69">
        <v>20.3</v>
      </c>
      <c r="M210" s="69">
        <v>1.6</v>
      </c>
      <c r="N210" s="69">
        <v>23.296952277227724</v>
      </c>
      <c r="O210" s="69">
        <v>174.8</v>
      </c>
      <c r="P210" s="69">
        <v>95.895039999999995</v>
      </c>
      <c r="Q210" s="69">
        <v>478.8319607222046</v>
      </c>
      <c r="R210" s="69">
        <v>498.40646183085204</v>
      </c>
      <c r="S210" s="69">
        <v>25.2</v>
      </c>
      <c r="T210" s="69">
        <v>7.2931908925035112E-4</v>
      </c>
      <c r="U210" s="69">
        <f t="shared" si="63"/>
        <v>0.24505121398811799</v>
      </c>
      <c r="V210" s="26">
        <f t="shared" si="52"/>
        <v>9.271607084670918E-6</v>
      </c>
      <c r="W210" s="56">
        <f t="shared" si="53"/>
        <v>283</v>
      </c>
      <c r="X210" s="56">
        <f t="shared" si="59"/>
        <v>3.5335689045936395E-3</v>
      </c>
      <c r="Y210" s="56">
        <f t="shared" si="54"/>
        <v>-11.588553829370149</v>
      </c>
    </row>
    <row r="211" spans="1:25" s="69" customFormat="1" x14ac:dyDescent="0.25">
      <c r="A211" s="69">
        <v>21</v>
      </c>
      <c r="B211" s="69">
        <v>13</v>
      </c>
      <c r="C211" s="69" t="s">
        <v>4</v>
      </c>
      <c r="D211" s="69">
        <v>4</v>
      </c>
      <c r="E211" s="69">
        <v>30</v>
      </c>
      <c r="F211" s="69">
        <v>10</v>
      </c>
      <c r="G211" s="69">
        <v>249.51</v>
      </c>
      <c r="H211" s="69">
        <v>120.32</v>
      </c>
      <c r="I211" s="77">
        <f t="shared" si="62"/>
        <v>1888</v>
      </c>
      <c r="J211" s="69">
        <v>-2.8</v>
      </c>
      <c r="K211" s="69">
        <v>367.03</v>
      </c>
      <c r="L211" s="69">
        <v>20.3</v>
      </c>
      <c r="M211" s="69">
        <v>1.6</v>
      </c>
      <c r="N211" s="69">
        <v>23.296952277227724</v>
      </c>
      <c r="O211" s="69">
        <v>174.8</v>
      </c>
      <c r="P211" s="69">
        <v>95.895039999999995</v>
      </c>
      <c r="Q211" s="69">
        <v>480.94680400135638</v>
      </c>
      <c r="R211" s="69">
        <v>445.63907488986786</v>
      </c>
      <c r="S211" s="69">
        <v>25.26</v>
      </c>
      <c r="T211" s="69">
        <v>-1.3123928611943989E-3</v>
      </c>
      <c r="U211" s="69">
        <f t="shared" si="63"/>
        <v>-0.66144600204197712</v>
      </c>
      <c r="V211" s="26">
        <f t="shared" si="52"/>
        <v>-1.6680038410147285E-5</v>
      </c>
      <c r="W211" s="56">
        <f t="shared" si="53"/>
        <v>283</v>
      </c>
      <c r="X211" s="56">
        <f t="shared" si="59"/>
        <v>3.5335689045936395E-3</v>
      </c>
      <c r="Y211" s="56" t="e">
        <f t="shared" si="54"/>
        <v>#NUM!</v>
      </c>
    </row>
    <row r="212" spans="1:25" s="69" customFormat="1" x14ac:dyDescent="0.25">
      <c r="A212" s="69">
        <v>35</v>
      </c>
      <c r="B212" s="69">
        <v>13</v>
      </c>
      <c r="C212" s="69" t="s">
        <v>4</v>
      </c>
      <c r="D212" s="69">
        <v>4</v>
      </c>
      <c r="E212" s="69">
        <v>30</v>
      </c>
      <c r="F212" s="69">
        <v>10</v>
      </c>
      <c r="G212" s="69">
        <v>249.51</v>
      </c>
      <c r="H212" s="69">
        <v>120.32</v>
      </c>
      <c r="I212" s="77">
        <f t="shared" si="62"/>
        <v>1888</v>
      </c>
      <c r="J212" s="69">
        <v>-2.8</v>
      </c>
      <c r="K212" s="69">
        <v>367.03</v>
      </c>
      <c r="L212" s="69">
        <v>20.3</v>
      </c>
      <c r="M212" s="69">
        <v>1.6</v>
      </c>
      <c r="N212" s="69">
        <v>23.296952277227724</v>
      </c>
      <c r="O212" s="69">
        <v>174.8</v>
      </c>
      <c r="P212" s="69">
        <v>95.895039999999995</v>
      </c>
      <c r="Q212" s="69">
        <v>518.44073314744958</v>
      </c>
      <c r="R212" s="69">
        <v>556.71493357388886</v>
      </c>
      <c r="S212" s="69">
        <v>24.14</v>
      </c>
      <c r="T212" s="69">
        <v>2.7292147856811254E-3</v>
      </c>
      <c r="U212" s="69">
        <f t="shared" si="63"/>
        <v>2.2925404199721453</v>
      </c>
      <c r="V212" s="26">
        <f t="shared" si="52"/>
        <v>3.4714488929464555E-5</v>
      </c>
      <c r="W212" s="56">
        <f t="shared" si="53"/>
        <v>283</v>
      </c>
      <c r="X212" s="56">
        <f t="shared" si="59"/>
        <v>3.5335689045936395E-3</v>
      </c>
      <c r="Y212" s="56">
        <f t="shared" si="54"/>
        <v>-10.26835340976098</v>
      </c>
    </row>
    <row r="213" spans="1:25" s="69" customFormat="1" x14ac:dyDescent="0.25">
      <c r="A213" s="69">
        <v>49</v>
      </c>
      <c r="B213" s="69">
        <v>13</v>
      </c>
      <c r="C213" s="69" t="s">
        <v>4</v>
      </c>
      <c r="D213" s="69">
        <v>4</v>
      </c>
      <c r="E213" s="69">
        <v>30</v>
      </c>
      <c r="F213" s="69">
        <v>10</v>
      </c>
      <c r="G213" s="69">
        <v>249.51</v>
      </c>
      <c r="H213" s="69">
        <v>120.32</v>
      </c>
      <c r="I213" s="77">
        <f t="shared" si="62"/>
        <v>1888</v>
      </c>
      <c r="J213" s="69">
        <v>-2.8</v>
      </c>
      <c r="K213" s="69">
        <v>367.03</v>
      </c>
      <c r="L213" s="69">
        <v>20.3</v>
      </c>
      <c r="M213" s="69">
        <v>1.6</v>
      </c>
      <c r="N213" s="69">
        <v>23.296952277227724</v>
      </c>
      <c r="O213" s="69">
        <v>174.8</v>
      </c>
      <c r="P213" s="69">
        <v>95.895039999999995</v>
      </c>
      <c r="Q213" s="69">
        <v>531.60682302771852</v>
      </c>
      <c r="R213" s="69">
        <v>579.02196162046903</v>
      </c>
      <c r="S213" s="69">
        <v>24.43</v>
      </c>
      <c r="T213" s="69">
        <v>1.8223046232916837E-3</v>
      </c>
      <c r="U213" s="69">
        <f t="shared" si="63"/>
        <v>2.1430302369910201</v>
      </c>
      <c r="V213" s="26">
        <f t="shared" si="52"/>
        <v>2.3178046232534752E-5</v>
      </c>
      <c r="W213" s="56">
        <f t="shared" si="53"/>
        <v>283</v>
      </c>
      <c r="X213" s="56">
        <f t="shared" si="59"/>
        <v>3.5335689045936395E-3</v>
      </c>
      <c r="Y213" s="56">
        <f t="shared" si="54"/>
        <v>-10.672305010380894</v>
      </c>
    </row>
    <row r="214" spans="1:25" s="69" customFormat="1" x14ac:dyDescent="0.25">
      <c r="A214" s="69">
        <v>63</v>
      </c>
      <c r="B214" s="69">
        <v>13</v>
      </c>
      <c r="C214" s="69" t="s">
        <v>4</v>
      </c>
      <c r="D214" s="69">
        <v>4</v>
      </c>
      <c r="E214" s="69">
        <v>30</v>
      </c>
      <c r="F214" s="69">
        <v>10</v>
      </c>
      <c r="G214" s="69">
        <v>249.51</v>
      </c>
      <c r="H214" s="69">
        <v>120.32</v>
      </c>
      <c r="I214" s="77">
        <f t="shared" si="62"/>
        <v>1888</v>
      </c>
      <c r="J214" s="69">
        <v>-2.8</v>
      </c>
      <c r="K214" s="69">
        <v>367.03</v>
      </c>
      <c r="L214" s="69">
        <v>20.3</v>
      </c>
      <c r="M214" s="69">
        <v>1.6</v>
      </c>
      <c r="N214" s="69">
        <v>23.296952277227724</v>
      </c>
      <c r="O214" s="69">
        <v>174.8</v>
      </c>
      <c r="P214" s="69">
        <v>95.895039999999995</v>
      </c>
      <c r="Q214" s="69">
        <v>529.81835245936611</v>
      </c>
      <c r="R214" s="69">
        <v>505.05144831705138</v>
      </c>
      <c r="S214" s="69">
        <v>24.21</v>
      </c>
      <c r="T214" s="69">
        <v>-9.6051544677774458E-4</v>
      </c>
      <c r="U214" s="69">
        <f t="shared" si="63"/>
        <v>-1.4522993555279498</v>
      </c>
      <c r="V214" s="26">
        <f t="shared" si="52"/>
        <v>-1.2205248422284362E-5</v>
      </c>
      <c r="W214" s="56">
        <f t="shared" si="53"/>
        <v>283</v>
      </c>
      <c r="X214" s="56">
        <f t="shared" si="59"/>
        <v>3.5335689045936395E-3</v>
      </c>
      <c r="Y214" s="56" t="e">
        <f t="shared" si="54"/>
        <v>#NUM!</v>
      </c>
    </row>
    <row r="215" spans="1:25" s="69" customFormat="1" x14ac:dyDescent="0.25">
      <c r="A215" s="69">
        <v>77</v>
      </c>
      <c r="B215" s="69">
        <v>13</v>
      </c>
      <c r="C215" s="69" t="s">
        <v>4</v>
      </c>
      <c r="D215" s="69">
        <v>4</v>
      </c>
      <c r="E215" s="69">
        <v>30</v>
      </c>
      <c r="F215" s="69">
        <v>10</v>
      </c>
      <c r="G215" s="69">
        <v>249.51</v>
      </c>
      <c r="H215" s="69">
        <v>120.32</v>
      </c>
      <c r="I215" s="77">
        <f t="shared" si="62"/>
        <v>1888</v>
      </c>
      <c r="J215" s="69">
        <v>-2.8</v>
      </c>
      <c r="K215" s="69">
        <v>367.03</v>
      </c>
      <c r="L215" s="69">
        <v>20.3</v>
      </c>
      <c r="M215" s="69">
        <v>1.6</v>
      </c>
      <c r="N215" s="69">
        <v>23.296952277227724</v>
      </c>
      <c r="O215" s="69">
        <v>174.8</v>
      </c>
      <c r="P215" s="69">
        <v>95.895039999999995</v>
      </c>
      <c r="Q215" s="69">
        <v>591.3438268985999</v>
      </c>
      <c r="R215" s="69">
        <v>557.95765803988115</v>
      </c>
      <c r="S215" s="69">
        <v>22.82</v>
      </c>
      <c r="T215" s="69">
        <v>-1.3736571947241688E-3</v>
      </c>
      <c r="U215" s="69">
        <f t="shared" si="63"/>
        <v>-2.5385184958502642</v>
      </c>
      <c r="V215" s="26">
        <f t="shared" si="52"/>
        <v>-1.7450015381344429E-5</v>
      </c>
      <c r="W215" s="56">
        <f t="shared" si="53"/>
        <v>283</v>
      </c>
      <c r="X215" s="56">
        <f t="shared" si="59"/>
        <v>3.5335689045936395E-3</v>
      </c>
      <c r="Y215" s="56" t="e">
        <f t="shared" si="54"/>
        <v>#NUM!</v>
      </c>
    </row>
    <row r="216" spans="1:25" s="69" customFormat="1" x14ac:dyDescent="0.25">
      <c r="A216" s="69">
        <v>91</v>
      </c>
      <c r="B216" s="69">
        <v>13</v>
      </c>
      <c r="C216" s="69" t="s">
        <v>4</v>
      </c>
      <c r="D216" s="69">
        <v>4</v>
      </c>
      <c r="E216" s="69">
        <v>30</v>
      </c>
      <c r="F216" s="69">
        <v>10</v>
      </c>
      <c r="G216" s="69">
        <v>249.51</v>
      </c>
      <c r="H216" s="69">
        <v>120.32</v>
      </c>
      <c r="I216" s="77">
        <f t="shared" si="62"/>
        <v>1888</v>
      </c>
      <c r="J216" s="69">
        <v>-2.8</v>
      </c>
      <c r="K216" s="69">
        <v>367.03</v>
      </c>
      <c r="L216" s="69">
        <v>20.3</v>
      </c>
      <c r="M216" s="69">
        <v>1.6</v>
      </c>
      <c r="N216" s="69">
        <v>23.296952277227724</v>
      </c>
      <c r="O216" s="69">
        <v>174.8</v>
      </c>
      <c r="P216" s="69">
        <v>95.895039999999995</v>
      </c>
      <c r="Q216" s="69">
        <v>630.68784706417841</v>
      </c>
      <c r="R216" s="69">
        <v>586.55311788802908</v>
      </c>
      <c r="S216" s="69">
        <v>24.73</v>
      </c>
      <c r="T216" s="69">
        <v>-1.6756517686378183E-3</v>
      </c>
      <c r="U216" s="69">
        <f t="shared" si="63"/>
        <v>-3.6596234627049951</v>
      </c>
      <c r="V216" s="26">
        <f t="shared" si="52"/>
        <v>-2.1280040543834884E-5</v>
      </c>
      <c r="W216" s="56">
        <f t="shared" si="53"/>
        <v>283</v>
      </c>
      <c r="X216" s="56">
        <f t="shared" si="59"/>
        <v>3.5335689045936395E-3</v>
      </c>
      <c r="Y216" s="56" t="e">
        <f t="shared" si="54"/>
        <v>#NUM!</v>
      </c>
    </row>
    <row r="217" spans="1:25" s="72" customFormat="1" x14ac:dyDescent="0.25">
      <c r="A217" s="72">
        <v>105</v>
      </c>
      <c r="B217" s="72">
        <v>13</v>
      </c>
      <c r="C217" s="72" t="s">
        <v>4</v>
      </c>
      <c r="D217" s="72">
        <v>4</v>
      </c>
      <c r="E217" s="72">
        <v>30</v>
      </c>
      <c r="F217" s="72">
        <v>10</v>
      </c>
      <c r="G217" s="72">
        <v>249.51</v>
      </c>
      <c r="H217" s="72">
        <v>120.32</v>
      </c>
      <c r="I217" s="77">
        <f t="shared" si="62"/>
        <v>1888</v>
      </c>
      <c r="J217" s="72">
        <v>-2.8</v>
      </c>
      <c r="K217" s="72">
        <v>367.03</v>
      </c>
      <c r="L217" s="72">
        <v>20.3</v>
      </c>
      <c r="M217" s="72">
        <v>1.6</v>
      </c>
      <c r="N217" s="72">
        <v>23.296952277227724</v>
      </c>
      <c r="O217" s="72">
        <v>174.8</v>
      </c>
      <c r="P217" s="72">
        <v>95.895039999999995</v>
      </c>
      <c r="Q217" s="72">
        <v>462.35424670971958</v>
      </c>
      <c r="R217" s="72">
        <v>469.13400600400263</v>
      </c>
      <c r="S217" s="72">
        <v>26.13</v>
      </c>
      <c r="T217" s="72">
        <v>2.4361402376236069E-4</v>
      </c>
      <c r="U217" s="72">
        <f t="shared" si="63"/>
        <v>0.61390733988114898</v>
      </c>
      <c r="V217" s="26">
        <f t="shared" si="52"/>
        <v>3.0972920270039755E-6</v>
      </c>
      <c r="W217" s="56">
        <f t="shared" si="53"/>
        <v>283</v>
      </c>
      <c r="X217" s="56">
        <f t="shared" si="59"/>
        <v>3.5335689045936395E-3</v>
      </c>
      <c r="Y217" s="56">
        <f t="shared" si="54"/>
        <v>-12.684982367907431</v>
      </c>
    </row>
    <row r="218" spans="1:25" x14ac:dyDescent="0.25">
      <c r="A218">
        <v>7</v>
      </c>
      <c r="B218">
        <v>21</v>
      </c>
      <c r="C218" t="s">
        <v>3</v>
      </c>
      <c r="D218">
        <v>1</v>
      </c>
      <c r="E218">
        <v>10</v>
      </c>
      <c r="F218">
        <v>20</v>
      </c>
      <c r="G218">
        <v>251.14</v>
      </c>
      <c r="H218">
        <v>110.33</v>
      </c>
      <c r="I218" s="60">
        <f t="shared" ref="I218:I226" si="64">1.8428*10000</f>
        <v>18428</v>
      </c>
      <c r="J218">
        <v>42.1</v>
      </c>
      <c r="K218">
        <v>403.57</v>
      </c>
      <c r="L218">
        <v>10.3</v>
      </c>
      <c r="M218">
        <v>0.89</v>
      </c>
      <c r="N218">
        <v>24.120166138613865</v>
      </c>
      <c r="O218">
        <v>126.03370786516854</v>
      </c>
      <c r="P218">
        <v>98.966009999999997</v>
      </c>
      <c r="Q218">
        <v>509.8703303839597</v>
      </c>
      <c r="R218">
        <v>4615.0592484533181</v>
      </c>
      <c r="S218">
        <v>23.14</v>
      </c>
      <c r="T218">
        <v>0.11240131610732319</v>
      </c>
      <c r="U218" s="56">
        <f t="shared" ref="U218:U226" si="65">T218*24*A218</f>
        <v>18.883421106030298</v>
      </c>
      <c r="V218" s="26">
        <f t="shared" si="52"/>
        <v>1.4646270248061421E-4</v>
      </c>
      <c r="W218" s="56">
        <f t="shared" si="53"/>
        <v>293</v>
      </c>
      <c r="X218" s="56">
        <f t="shared" si="59"/>
        <v>3.4129692832764505E-3</v>
      </c>
      <c r="Y218" s="56">
        <f t="shared" si="54"/>
        <v>-8.8287397524968458</v>
      </c>
    </row>
    <row r="219" spans="1:25" x14ac:dyDescent="0.25">
      <c r="A219">
        <v>14</v>
      </c>
      <c r="B219">
        <v>21</v>
      </c>
      <c r="C219" t="s">
        <v>3</v>
      </c>
      <c r="D219">
        <v>1</v>
      </c>
      <c r="E219">
        <v>10</v>
      </c>
      <c r="F219">
        <v>20</v>
      </c>
      <c r="G219">
        <v>251.14</v>
      </c>
      <c r="H219">
        <v>110.33</v>
      </c>
      <c r="I219" s="60">
        <f t="shared" si="64"/>
        <v>18428</v>
      </c>
      <c r="J219">
        <v>42.1</v>
      </c>
      <c r="K219">
        <v>403.57</v>
      </c>
      <c r="L219">
        <v>10.3</v>
      </c>
      <c r="M219">
        <v>0.89</v>
      </c>
      <c r="N219">
        <v>24.120166138613865</v>
      </c>
      <c r="O219">
        <v>126.03370786516854</v>
      </c>
      <c r="P219">
        <v>98.966009999999997</v>
      </c>
      <c r="Q219">
        <v>493.09670573329112</v>
      </c>
      <c r="R219">
        <v>4448.9011561609123</v>
      </c>
      <c r="S219">
        <v>25.27</v>
      </c>
      <c r="T219">
        <v>9.9181615054207944E-2</v>
      </c>
      <c r="U219" s="56">
        <f t="shared" si="65"/>
        <v>33.325022658213868</v>
      </c>
      <c r="V219" s="26">
        <f t="shared" si="52"/>
        <v>1.2928769637965211E-4</v>
      </c>
      <c r="W219" s="56">
        <f t="shared" si="53"/>
        <v>293</v>
      </c>
      <c r="X219" s="56">
        <f t="shared" si="59"/>
        <v>3.4129692832764505E-3</v>
      </c>
      <c r="Y219" s="56">
        <f t="shared" si="54"/>
        <v>-8.9534704323238508</v>
      </c>
    </row>
    <row r="220" spans="1:25" x14ac:dyDescent="0.25">
      <c r="A220">
        <v>21</v>
      </c>
      <c r="B220">
        <v>21</v>
      </c>
      <c r="C220" t="s">
        <v>3</v>
      </c>
      <c r="D220">
        <v>1</v>
      </c>
      <c r="E220">
        <v>10</v>
      </c>
      <c r="F220">
        <v>20</v>
      </c>
      <c r="G220">
        <v>251.14</v>
      </c>
      <c r="H220">
        <v>110.33</v>
      </c>
      <c r="I220" s="60">
        <f t="shared" si="64"/>
        <v>18428</v>
      </c>
      <c r="J220">
        <v>42.1</v>
      </c>
      <c r="K220">
        <v>403.57</v>
      </c>
      <c r="L220">
        <v>10.3</v>
      </c>
      <c r="M220">
        <v>0.89</v>
      </c>
      <c r="N220">
        <v>24.120166138613865</v>
      </c>
      <c r="O220">
        <v>126.03370786516854</v>
      </c>
      <c r="P220">
        <v>98.966009999999997</v>
      </c>
      <c r="Q220">
        <v>503.64968633435063</v>
      </c>
      <c r="R220">
        <v>4915.8405198237888</v>
      </c>
      <c r="S220">
        <v>25.31</v>
      </c>
      <c r="T220">
        <v>0.11044949793008374</v>
      </c>
      <c r="U220" s="56">
        <f t="shared" si="65"/>
        <v>55.666546956762204</v>
      </c>
      <c r="V220" s="26">
        <f t="shared" si="52"/>
        <v>1.4406336700780668E-4</v>
      </c>
      <c r="W220" s="56">
        <f t="shared" si="53"/>
        <v>293</v>
      </c>
      <c r="X220" s="56">
        <f t="shared" si="59"/>
        <v>3.4129692832764505E-3</v>
      </c>
      <c r="Y220" s="56">
        <f t="shared" si="54"/>
        <v>-8.8452573065159683</v>
      </c>
    </row>
    <row r="221" spans="1:25" x14ac:dyDescent="0.25">
      <c r="A221">
        <v>35</v>
      </c>
      <c r="B221">
        <v>21</v>
      </c>
      <c r="C221" t="s">
        <v>3</v>
      </c>
      <c r="D221">
        <v>1</v>
      </c>
      <c r="E221">
        <v>10</v>
      </c>
      <c r="F221">
        <v>20</v>
      </c>
      <c r="G221">
        <v>251.14</v>
      </c>
      <c r="H221">
        <v>110.33</v>
      </c>
      <c r="I221" s="60">
        <f t="shared" si="64"/>
        <v>18428</v>
      </c>
      <c r="J221">
        <v>42.1</v>
      </c>
      <c r="K221">
        <v>403.57</v>
      </c>
      <c r="L221">
        <v>10.3</v>
      </c>
      <c r="M221">
        <v>0.89</v>
      </c>
      <c r="N221">
        <v>24.120166138613865</v>
      </c>
      <c r="O221">
        <v>126.03370786516854</v>
      </c>
      <c r="P221">
        <v>98.966009999999997</v>
      </c>
      <c r="Q221">
        <v>543.61663113006398</v>
      </c>
      <c r="R221">
        <v>3703.8227816959161</v>
      </c>
      <c r="S221">
        <v>24.17</v>
      </c>
      <c r="T221">
        <v>0.15187343003808065</v>
      </c>
      <c r="U221" s="56">
        <f t="shared" si="65"/>
        <v>127.57368123198776</v>
      </c>
      <c r="V221" s="26">
        <f t="shared" si="52"/>
        <v>1.984826111458232E-4</v>
      </c>
      <c r="W221" s="56">
        <f t="shared" si="53"/>
        <v>293</v>
      </c>
      <c r="X221" s="56">
        <f t="shared" si="59"/>
        <v>3.4129692832764505E-3</v>
      </c>
      <c r="Y221" s="56">
        <f t="shared" si="54"/>
        <v>-8.5248090629547324</v>
      </c>
    </row>
    <row r="222" spans="1:25" x14ac:dyDescent="0.25">
      <c r="A222">
        <v>49</v>
      </c>
      <c r="B222">
        <v>21</v>
      </c>
      <c r="C222" t="s">
        <v>3</v>
      </c>
      <c r="D222">
        <v>1</v>
      </c>
      <c r="E222">
        <v>10</v>
      </c>
      <c r="F222">
        <v>20</v>
      </c>
      <c r="G222">
        <v>251.14</v>
      </c>
      <c r="H222">
        <v>110.33</v>
      </c>
      <c r="I222" s="59">
        <f t="shared" si="64"/>
        <v>18428</v>
      </c>
      <c r="J222">
        <v>42.1</v>
      </c>
      <c r="K222">
        <v>403.57</v>
      </c>
      <c r="L222">
        <v>10.3</v>
      </c>
      <c r="M222">
        <v>0.89</v>
      </c>
      <c r="N222">
        <v>24.120166138613865</v>
      </c>
      <c r="O222">
        <v>126.03370786516854</v>
      </c>
      <c r="P222">
        <v>98.966009999999997</v>
      </c>
      <c r="Q222">
        <v>488.68955223880596</v>
      </c>
      <c r="R222">
        <v>3154.0828144989341</v>
      </c>
      <c r="S222">
        <v>24.59</v>
      </c>
      <c r="T222">
        <v>6.8675901646485391E-2</v>
      </c>
      <c r="U222" s="56">
        <f t="shared" si="65"/>
        <v>80.762860336266812</v>
      </c>
      <c r="V222" s="26">
        <f t="shared" si="52"/>
        <v>8.9637724593057304E-5</v>
      </c>
      <c r="W222" s="56">
        <f t="shared" si="53"/>
        <v>293</v>
      </c>
      <c r="X222" s="56">
        <f t="shared" si="59"/>
        <v>3.4129692832764505E-3</v>
      </c>
      <c r="Y222" s="56">
        <f t="shared" si="54"/>
        <v>-9.3197342931884251</v>
      </c>
    </row>
    <row r="223" spans="1:25" x14ac:dyDescent="0.25">
      <c r="A223">
        <v>63</v>
      </c>
      <c r="B223">
        <v>21</v>
      </c>
      <c r="C223" t="s">
        <v>3</v>
      </c>
      <c r="D223">
        <v>1</v>
      </c>
      <c r="E223">
        <v>10</v>
      </c>
      <c r="F223">
        <v>20</v>
      </c>
      <c r="G223">
        <v>251.14</v>
      </c>
      <c r="H223">
        <v>110.33</v>
      </c>
      <c r="I223" s="60">
        <f t="shared" si="64"/>
        <v>18428</v>
      </c>
      <c r="J223">
        <v>42.1</v>
      </c>
      <c r="K223">
        <v>403.57</v>
      </c>
      <c r="L223">
        <v>10.3</v>
      </c>
      <c r="M223">
        <v>0.89</v>
      </c>
      <c r="N223">
        <v>24.120166138613865</v>
      </c>
      <c r="O223">
        <v>126.03370786516854</v>
      </c>
      <c r="P223">
        <v>98.966009999999997</v>
      </c>
      <c r="Q223">
        <v>486.86233522460645</v>
      </c>
      <c r="R223">
        <v>2715.4673862036602</v>
      </c>
      <c r="S223">
        <v>23.06</v>
      </c>
      <c r="T223">
        <v>6.1231572206376261E-2</v>
      </c>
      <c r="U223" s="56">
        <f t="shared" si="65"/>
        <v>92.582137176040902</v>
      </c>
      <c r="V223" s="26">
        <f t="shared" si="52"/>
        <v>7.9946910543930331E-5</v>
      </c>
      <c r="W223" s="56">
        <f t="shared" si="53"/>
        <v>293</v>
      </c>
      <c r="X223" s="56">
        <f t="shared" si="59"/>
        <v>3.4129692832764505E-3</v>
      </c>
      <c r="Y223" s="56">
        <f t="shared" si="54"/>
        <v>-9.4341477617832865</v>
      </c>
    </row>
    <row r="224" spans="1:25" x14ac:dyDescent="0.25">
      <c r="A224">
        <v>77</v>
      </c>
      <c r="B224">
        <v>21</v>
      </c>
      <c r="C224" t="s">
        <v>3</v>
      </c>
      <c r="D224">
        <v>1</v>
      </c>
      <c r="E224">
        <v>10</v>
      </c>
      <c r="F224">
        <v>20</v>
      </c>
      <c r="G224">
        <v>251.14</v>
      </c>
      <c r="H224">
        <v>110.33</v>
      </c>
      <c r="I224" s="60">
        <f t="shared" si="64"/>
        <v>18428</v>
      </c>
      <c r="J224">
        <v>42.1</v>
      </c>
      <c r="K224">
        <v>403.57</v>
      </c>
      <c r="L224">
        <v>10.3</v>
      </c>
      <c r="M224">
        <v>0.89</v>
      </c>
      <c r="N224">
        <v>24.120166138613865</v>
      </c>
      <c r="O224">
        <v>126.03370786516854</v>
      </c>
      <c r="P224">
        <v>98.966009999999997</v>
      </c>
      <c r="Q224">
        <v>487.11777683495973</v>
      </c>
      <c r="R224">
        <v>2953.0526941026728</v>
      </c>
      <c r="S224">
        <v>22.97</v>
      </c>
      <c r="T224">
        <v>6.8017743207724177E-2</v>
      </c>
      <c r="U224" s="56">
        <f t="shared" si="65"/>
        <v>125.69678944787427</v>
      </c>
      <c r="V224" s="26">
        <f t="shared" si="52"/>
        <v>8.8887488905138844E-5</v>
      </c>
      <c r="W224" s="56">
        <f t="shared" si="53"/>
        <v>293</v>
      </c>
      <c r="X224" s="56">
        <f t="shared" si="59"/>
        <v>3.4129692832764505E-3</v>
      </c>
      <c r="Y224" s="56">
        <f t="shared" si="54"/>
        <v>-9.3281391575737835</v>
      </c>
    </row>
    <row r="225" spans="1:25" x14ac:dyDescent="0.25">
      <c r="A225">
        <v>91</v>
      </c>
      <c r="B225">
        <v>21</v>
      </c>
      <c r="C225" t="s">
        <v>3</v>
      </c>
      <c r="D225">
        <v>1</v>
      </c>
      <c r="E225">
        <v>10</v>
      </c>
      <c r="F225">
        <v>20</v>
      </c>
      <c r="G225">
        <v>251.14</v>
      </c>
      <c r="H225">
        <v>110.33</v>
      </c>
      <c r="I225" s="60">
        <f t="shared" si="64"/>
        <v>18428</v>
      </c>
      <c r="J225">
        <v>42.1</v>
      </c>
      <c r="K225">
        <v>403.57</v>
      </c>
      <c r="L225">
        <v>10.3</v>
      </c>
      <c r="M225">
        <v>0.89</v>
      </c>
      <c r="N225">
        <v>24.120166138613865</v>
      </c>
      <c r="O225">
        <v>126.03370786516854</v>
      </c>
      <c r="P225">
        <v>98.966009999999997</v>
      </c>
      <c r="Q225">
        <v>530.53946290395993</v>
      </c>
      <c r="R225">
        <v>2795.4426490669093</v>
      </c>
      <c r="S225">
        <v>24.79</v>
      </c>
      <c r="T225">
        <v>5.7886157126788858E-2</v>
      </c>
      <c r="U225" s="56">
        <f t="shared" si="65"/>
        <v>126.42336716490686</v>
      </c>
      <c r="V225" s="26">
        <f t="shared" si="52"/>
        <v>7.5648748765658368E-5</v>
      </c>
      <c r="W225" s="56">
        <f t="shared" si="53"/>
        <v>293</v>
      </c>
      <c r="X225" s="56">
        <f t="shared" si="59"/>
        <v>3.4129692832764505E-3</v>
      </c>
      <c r="Y225" s="56">
        <f t="shared" si="54"/>
        <v>-9.4894096576464904</v>
      </c>
    </row>
    <row r="226" spans="1:25" s="61" customFormat="1" x14ac:dyDescent="0.25">
      <c r="A226" s="61">
        <v>105</v>
      </c>
      <c r="B226" s="61">
        <v>21</v>
      </c>
      <c r="C226" s="61" t="s">
        <v>3</v>
      </c>
      <c r="D226" s="61">
        <v>1</v>
      </c>
      <c r="E226" s="61">
        <v>10</v>
      </c>
      <c r="F226" s="61">
        <v>20</v>
      </c>
      <c r="G226" s="61">
        <v>251.14</v>
      </c>
      <c r="H226" s="61">
        <v>110.33</v>
      </c>
      <c r="I226" s="62">
        <f t="shared" si="64"/>
        <v>18428</v>
      </c>
      <c r="J226" s="61">
        <v>42.1</v>
      </c>
      <c r="K226" s="61">
        <v>403.57</v>
      </c>
      <c r="L226" s="61">
        <v>10.3</v>
      </c>
      <c r="M226" s="61">
        <v>0.89</v>
      </c>
      <c r="N226" s="61">
        <v>24.120166138613865</v>
      </c>
      <c r="O226" s="61">
        <v>126.03370786516854</v>
      </c>
      <c r="P226" s="61">
        <v>98.966009999999997</v>
      </c>
      <c r="Q226" s="61">
        <v>449.71086405624135</v>
      </c>
      <c r="R226" s="61">
        <v>2394.6634422948632</v>
      </c>
      <c r="S226" s="61">
        <v>26.14</v>
      </c>
      <c r="T226" s="61">
        <v>4.7141677963910431E-2</v>
      </c>
      <c r="U226" s="61">
        <f t="shared" si="65"/>
        <v>118.79702846905427</v>
      </c>
      <c r="V226" s="26">
        <f t="shared" si="52"/>
        <v>6.1594466821317977E-5</v>
      </c>
      <c r="W226" s="56">
        <f t="shared" si="53"/>
        <v>293</v>
      </c>
      <c r="X226" s="56">
        <f t="shared" si="59"/>
        <v>3.4129692832764505E-3</v>
      </c>
      <c r="Y226" s="56">
        <f t="shared" si="54"/>
        <v>-9.6949385157885004</v>
      </c>
    </row>
    <row r="227" spans="1:25" x14ac:dyDescent="0.25">
      <c r="A227">
        <v>7</v>
      </c>
      <c r="B227">
        <v>59</v>
      </c>
      <c r="C227" t="s">
        <v>3</v>
      </c>
      <c r="D227">
        <v>2</v>
      </c>
      <c r="E227">
        <v>10</v>
      </c>
      <c r="F227">
        <v>20</v>
      </c>
      <c r="G227">
        <v>248.21</v>
      </c>
      <c r="H227">
        <v>124.93</v>
      </c>
      <c r="I227" s="57">
        <f t="shared" ref="I227:I235" si="66">2.4425*10000</f>
        <v>24425</v>
      </c>
      <c r="J227">
        <v>27.5</v>
      </c>
      <c r="K227">
        <v>400.64</v>
      </c>
      <c r="L227">
        <v>24.9</v>
      </c>
      <c r="M227">
        <v>0.89</v>
      </c>
      <c r="N227">
        <v>24.120166138613865</v>
      </c>
      <c r="O227">
        <v>109.62921348314606</v>
      </c>
      <c r="P227">
        <v>93.822430000000011</v>
      </c>
      <c r="Q227">
        <v>474.04542576507828</v>
      </c>
      <c r="R227">
        <v>5881.2345156074234</v>
      </c>
      <c r="S227">
        <v>23.14</v>
      </c>
      <c r="T227">
        <v>0.13584034474155129</v>
      </c>
      <c r="U227" s="56">
        <f t="shared" ref="U227:U235" si="67">T227*24*A227</f>
        <v>22.82117791658062</v>
      </c>
      <c r="V227" s="26">
        <f t="shared" si="52"/>
        <v>1.3353908990200911E-4</v>
      </c>
      <c r="W227" s="56">
        <f t="shared" si="53"/>
        <v>293</v>
      </c>
      <c r="X227" s="56">
        <f t="shared" si="59"/>
        <v>3.4129692832764505E-3</v>
      </c>
      <c r="Y227" s="56">
        <f t="shared" si="54"/>
        <v>-8.9211163147291899</v>
      </c>
    </row>
    <row r="228" spans="1:25" x14ac:dyDescent="0.25">
      <c r="A228">
        <v>14</v>
      </c>
      <c r="B228">
        <v>59</v>
      </c>
      <c r="C228" t="s">
        <v>3</v>
      </c>
      <c r="D228">
        <v>2</v>
      </c>
      <c r="E228">
        <v>10</v>
      </c>
      <c r="F228">
        <v>20</v>
      </c>
      <c r="G228">
        <v>248.21</v>
      </c>
      <c r="H228">
        <v>124.93</v>
      </c>
      <c r="I228" s="59">
        <f t="shared" si="66"/>
        <v>24425</v>
      </c>
      <c r="J228">
        <v>27.5</v>
      </c>
      <c r="K228">
        <v>400.64</v>
      </c>
      <c r="L228">
        <v>24.9</v>
      </c>
      <c r="M228">
        <v>0.89</v>
      </c>
      <c r="N228">
        <v>24.120166138613865</v>
      </c>
      <c r="O228">
        <v>109.62921348314606</v>
      </c>
      <c r="P228">
        <v>93.822430000000011</v>
      </c>
      <c r="Q228">
        <v>480.8330218561926</v>
      </c>
      <c r="R228">
        <v>6213.2017579980993</v>
      </c>
      <c r="S228">
        <v>25.27</v>
      </c>
      <c r="T228">
        <v>0.13187104549107384</v>
      </c>
      <c r="U228" s="56">
        <f t="shared" si="67"/>
        <v>44.308671285000806</v>
      </c>
      <c r="V228" s="26">
        <f t="shared" si="52"/>
        <v>1.2969413505416007E-4</v>
      </c>
      <c r="W228" s="56">
        <f t="shared" si="53"/>
        <v>293</v>
      </c>
      <c r="X228" s="56">
        <f t="shared" si="59"/>
        <v>3.4129692832764505E-3</v>
      </c>
      <c r="Y228" s="56">
        <f t="shared" si="54"/>
        <v>-8.9503316869845779</v>
      </c>
    </row>
    <row r="229" spans="1:25" x14ac:dyDescent="0.25">
      <c r="A229">
        <v>21</v>
      </c>
      <c r="B229">
        <v>59</v>
      </c>
      <c r="C229" t="s">
        <v>3</v>
      </c>
      <c r="D229">
        <v>2</v>
      </c>
      <c r="E229">
        <v>10</v>
      </c>
      <c r="F229">
        <v>20</v>
      </c>
      <c r="G229">
        <v>248.21</v>
      </c>
      <c r="H229">
        <v>124.93</v>
      </c>
      <c r="I229" s="59">
        <f t="shared" si="66"/>
        <v>24425</v>
      </c>
      <c r="J229">
        <v>27.5</v>
      </c>
      <c r="K229">
        <v>400.64</v>
      </c>
      <c r="L229">
        <v>24.9</v>
      </c>
      <c r="M229">
        <v>0.89</v>
      </c>
      <c r="N229">
        <v>24.120166138613865</v>
      </c>
      <c r="O229">
        <v>109.62921348314606</v>
      </c>
      <c r="P229">
        <v>93.822430000000011</v>
      </c>
      <c r="Q229">
        <v>472.67968802984058</v>
      </c>
      <c r="R229">
        <v>5953.5595242290747</v>
      </c>
      <c r="S229">
        <v>25.31</v>
      </c>
      <c r="T229">
        <v>0.12588636924262453</v>
      </c>
      <c r="U229" s="56">
        <f t="shared" si="67"/>
        <v>63.446730098282764</v>
      </c>
      <c r="V229" s="26">
        <f t="shared" si="52"/>
        <v>1.2385685655609381E-4</v>
      </c>
      <c r="W229" s="56">
        <f t="shared" si="53"/>
        <v>293</v>
      </c>
      <c r="X229" s="56">
        <f t="shared" si="59"/>
        <v>3.4129692832764505E-3</v>
      </c>
      <c r="Y229" s="56">
        <f t="shared" si="54"/>
        <v>-8.9963840417842125</v>
      </c>
    </row>
    <row r="230" spans="1:25" x14ac:dyDescent="0.25">
      <c r="A230">
        <v>35</v>
      </c>
      <c r="B230">
        <v>59</v>
      </c>
      <c r="C230" t="s">
        <v>3</v>
      </c>
      <c r="D230">
        <v>2</v>
      </c>
      <c r="E230">
        <v>10</v>
      </c>
      <c r="F230">
        <v>20</v>
      </c>
      <c r="G230">
        <v>248.21</v>
      </c>
      <c r="H230">
        <v>124.93</v>
      </c>
      <c r="I230" s="57">
        <f t="shared" si="66"/>
        <v>24425</v>
      </c>
      <c r="J230">
        <v>27.5</v>
      </c>
      <c r="K230">
        <v>400.64</v>
      </c>
      <c r="L230">
        <v>24.9</v>
      </c>
      <c r="M230">
        <v>0.89</v>
      </c>
      <c r="N230">
        <v>24.120166138613865</v>
      </c>
      <c r="O230">
        <v>109.62921348314606</v>
      </c>
      <c r="P230">
        <v>93.822430000000011</v>
      </c>
      <c r="Q230">
        <v>499.27680826636055</v>
      </c>
      <c r="R230">
        <v>5087.5986550762673</v>
      </c>
      <c r="S230">
        <v>24.17</v>
      </c>
      <c r="T230">
        <v>0.20232019302949591</v>
      </c>
      <c r="U230" s="56">
        <f t="shared" si="67"/>
        <v>169.94896214477657</v>
      </c>
      <c r="V230" s="26">
        <f t="shared" si="52"/>
        <v>1.994946289690429E-4</v>
      </c>
      <c r="W230" s="56">
        <f t="shared" si="53"/>
        <v>293</v>
      </c>
      <c r="X230" s="56">
        <f t="shared" si="59"/>
        <v>3.4129692832764505E-3</v>
      </c>
      <c r="Y230" s="56">
        <f t="shared" si="54"/>
        <v>-8.51972324445771</v>
      </c>
    </row>
    <row r="231" spans="1:25" x14ac:dyDescent="0.25">
      <c r="A231">
        <v>49</v>
      </c>
      <c r="B231">
        <v>59</v>
      </c>
      <c r="C231" t="s">
        <v>3</v>
      </c>
      <c r="D231">
        <v>2</v>
      </c>
      <c r="E231">
        <v>10</v>
      </c>
      <c r="F231">
        <v>20</v>
      </c>
      <c r="G231">
        <v>248.21</v>
      </c>
      <c r="H231">
        <v>124.93</v>
      </c>
      <c r="I231" s="57">
        <f t="shared" si="66"/>
        <v>24425</v>
      </c>
      <c r="J231">
        <v>27.5</v>
      </c>
      <c r="K231">
        <v>400.64</v>
      </c>
      <c r="L231">
        <v>24.9</v>
      </c>
      <c r="M231">
        <v>0.89</v>
      </c>
      <c r="N231">
        <v>24.120166138613865</v>
      </c>
      <c r="O231">
        <v>109.62921348314606</v>
      </c>
      <c r="P231">
        <v>93.822430000000011</v>
      </c>
      <c r="Q231">
        <v>495.4376119402985</v>
      </c>
      <c r="R231">
        <v>3813.6987633262261</v>
      </c>
      <c r="S231">
        <v>24.59</v>
      </c>
      <c r="T231">
        <v>7.8446325630570884E-2</v>
      </c>
      <c r="U231" s="56">
        <f t="shared" si="67"/>
        <v>92.252878941551359</v>
      </c>
      <c r="V231" s="26">
        <f t="shared" si="52"/>
        <v>7.7227278656368865E-5</v>
      </c>
      <c r="W231" s="56">
        <f t="shared" si="53"/>
        <v>293</v>
      </c>
      <c r="X231" s="56">
        <f t="shared" si="59"/>
        <v>3.4129692832764505E-3</v>
      </c>
      <c r="Y231" s="56">
        <f t="shared" si="54"/>
        <v>-9.468757812876019</v>
      </c>
    </row>
    <row r="232" spans="1:25" x14ac:dyDescent="0.25">
      <c r="A232">
        <v>63</v>
      </c>
      <c r="B232">
        <v>59</v>
      </c>
      <c r="C232" t="s">
        <v>3</v>
      </c>
      <c r="D232">
        <v>2</v>
      </c>
      <c r="E232">
        <v>10</v>
      </c>
      <c r="F232">
        <v>20</v>
      </c>
      <c r="G232">
        <v>248.21</v>
      </c>
      <c r="H232">
        <v>124.93</v>
      </c>
      <c r="I232" s="57">
        <f t="shared" si="66"/>
        <v>24425</v>
      </c>
      <c r="J232">
        <v>27.5</v>
      </c>
      <c r="K232">
        <v>400.64</v>
      </c>
      <c r="L232">
        <v>24.9</v>
      </c>
      <c r="M232">
        <v>0.89</v>
      </c>
      <c r="N232">
        <v>24.120166138613865</v>
      </c>
      <c r="O232">
        <v>109.62921348314606</v>
      </c>
      <c r="P232">
        <v>93.822430000000011</v>
      </c>
      <c r="Q232">
        <v>467.2938014589821</v>
      </c>
      <c r="R232">
        <v>3720.6171665031352</v>
      </c>
      <c r="S232">
        <v>23.06</v>
      </c>
      <c r="T232">
        <v>8.2014095921343594E-2</v>
      </c>
      <c r="U232" s="56">
        <f t="shared" si="67"/>
        <v>124.00531303307152</v>
      </c>
      <c r="V232" s="26">
        <f t="shared" si="52"/>
        <v>8.0792298413700036E-5</v>
      </c>
      <c r="W232" s="56">
        <f t="shared" si="53"/>
        <v>293</v>
      </c>
      <c r="X232" s="56">
        <f t="shared" si="59"/>
        <v>3.4129692832764505E-3</v>
      </c>
      <c r="Y232" s="56">
        <f t="shared" si="54"/>
        <v>-9.4236289136422737</v>
      </c>
    </row>
    <row r="233" spans="1:25" x14ac:dyDescent="0.25">
      <c r="A233">
        <v>77</v>
      </c>
      <c r="B233">
        <v>59</v>
      </c>
      <c r="C233" t="s">
        <v>3</v>
      </c>
      <c r="D233">
        <v>2</v>
      </c>
      <c r="E233">
        <v>10</v>
      </c>
      <c r="F233">
        <v>20</v>
      </c>
      <c r="G233">
        <v>248.21</v>
      </c>
      <c r="H233">
        <v>124.93</v>
      </c>
      <c r="I233" s="57">
        <f t="shared" si="66"/>
        <v>24425</v>
      </c>
      <c r="J233">
        <v>27.5</v>
      </c>
      <c r="K233">
        <v>400.64</v>
      </c>
      <c r="L233">
        <v>24.9</v>
      </c>
      <c r="M233">
        <v>0.89</v>
      </c>
      <c r="N233">
        <v>24.120166138613865</v>
      </c>
      <c r="O233">
        <v>109.62921348314606</v>
      </c>
      <c r="P233">
        <v>93.822430000000011</v>
      </c>
      <c r="Q233">
        <v>481.67831989817569</v>
      </c>
      <c r="R233">
        <v>3627.4441238862964</v>
      </c>
      <c r="S233">
        <v>22.97</v>
      </c>
      <c r="T233">
        <v>7.9613362055101222E-2</v>
      </c>
      <c r="U233" s="56">
        <f t="shared" si="67"/>
        <v>147.12549307782706</v>
      </c>
      <c r="V233" s="26">
        <f t="shared" si="52"/>
        <v>7.8464629487545951E-5</v>
      </c>
      <c r="W233" s="56">
        <f t="shared" si="53"/>
        <v>293</v>
      </c>
      <c r="X233" s="56">
        <f t="shared" si="59"/>
        <v>3.4129692832764505E-3</v>
      </c>
      <c r="Y233" s="56">
        <f t="shared" si="54"/>
        <v>-9.4528626144939665</v>
      </c>
    </row>
    <row r="234" spans="1:25" x14ac:dyDescent="0.25">
      <c r="A234">
        <v>91</v>
      </c>
      <c r="B234">
        <v>59</v>
      </c>
      <c r="C234" t="s">
        <v>3</v>
      </c>
      <c r="D234">
        <v>2</v>
      </c>
      <c r="E234">
        <v>10</v>
      </c>
      <c r="F234">
        <v>20</v>
      </c>
      <c r="G234">
        <v>248.21</v>
      </c>
      <c r="H234">
        <v>124.93</v>
      </c>
      <c r="I234" s="60">
        <f t="shared" si="66"/>
        <v>24425</v>
      </c>
      <c r="J234">
        <v>27.5</v>
      </c>
      <c r="K234">
        <v>400.64</v>
      </c>
      <c r="L234">
        <v>24.9</v>
      </c>
      <c r="M234">
        <v>0.89</v>
      </c>
      <c r="N234">
        <v>24.120166138613865</v>
      </c>
      <c r="O234">
        <v>109.62921348314606</v>
      </c>
      <c r="P234">
        <v>93.822430000000011</v>
      </c>
      <c r="Q234">
        <v>510.36335912608104</v>
      </c>
      <c r="R234">
        <v>3751.3639053254437</v>
      </c>
      <c r="S234">
        <v>24.79</v>
      </c>
      <c r="T234">
        <v>7.6001672583595081E-2</v>
      </c>
      <c r="U234" s="56">
        <f t="shared" si="67"/>
        <v>165.98765292257167</v>
      </c>
      <c r="V234" s="26">
        <f t="shared" ref="V234:V290" si="68">LN(I234/(I234-U234))/A234</f>
        <v>7.4934136364000615E-5</v>
      </c>
      <c r="W234" s="56">
        <f t="shared" ref="W234:W290" si="69">F234+273</f>
        <v>293</v>
      </c>
      <c r="X234" s="56">
        <f t="shared" si="59"/>
        <v>3.4129692832764505E-3</v>
      </c>
      <c r="Y234" s="56">
        <f t="shared" ref="Y234:Y290" si="70">LN(V234)</f>
        <v>-9.4989010120688384</v>
      </c>
    </row>
    <row r="235" spans="1:25" s="61" customFormat="1" x14ac:dyDescent="0.25">
      <c r="A235" s="61">
        <v>105</v>
      </c>
      <c r="B235" s="61">
        <v>59</v>
      </c>
      <c r="C235" s="61" t="s">
        <v>3</v>
      </c>
      <c r="D235" s="61">
        <v>2</v>
      </c>
      <c r="E235" s="61">
        <v>10</v>
      </c>
      <c r="F235" s="61">
        <v>20</v>
      </c>
      <c r="G235" s="61">
        <v>248.21</v>
      </c>
      <c r="H235" s="61">
        <v>124.93</v>
      </c>
      <c r="I235" s="62">
        <f t="shared" si="66"/>
        <v>24425</v>
      </c>
      <c r="J235" s="61">
        <v>27.5</v>
      </c>
      <c r="K235" s="61">
        <v>400.64</v>
      </c>
      <c r="L235" s="61">
        <v>24.9</v>
      </c>
      <c r="M235" s="61">
        <v>0.89</v>
      </c>
      <c r="N235" s="61">
        <v>24.120166138613865</v>
      </c>
      <c r="O235" s="61">
        <v>109.62921348314606</v>
      </c>
      <c r="P235" s="61">
        <v>93.822430000000011</v>
      </c>
      <c r="Q235" s="61">
        <v>452.42732772010135</v>
      </c>
      <c r="R235" s="61">
        <v>2969.2269846564377</v>
      </c>
      <c r="S235" s="61">
        <v>26.14</v>
      </c>
      <c r="T235" s="61">
        <v>5.5971073346745163E-2</v>
      </c>
      <c r="U235" s="61">
        <f t="shared" si="67"/>
        <v>141.04710483379782</v>
      </c>
      <c r="V235" s="26">
        <f t="shared" si="68"/>
        <v>5.5156575335876046E-5</v>
      </c>
      <c r="W235" s="56">
        <f t="shared" si="69"/>
        <v>293</v>
      </c>
      <c r="X235" s="56">
        <f t="shared" si="59"/>
        <v>3.4129692832764505E-3</v>
      </c>
      <c r="Y235" s="56">
        <f t="shared" si="70"/>
        <v>-9.8053345929731872</v>
      </c>
    </row>
    <row r="236" spans="1:25" x14ac:dyDescent="0.25">
      <c r="A236">
        <v>7</v>
      </c>
      <c r="B236">
        <v>41</v>
      </c>
      <c r="C236" t="s">
        <v>3</v>
      </c>
      <c r="D236">
        <v>3</v>
      </c>
      <c r="E236">
        <v>10</v>
      </c>
      <c r="F236">
        <v>20</v>
      </c>
      <c r="G236">
        <v>248.48</v>
      </c>
      <c r="H236">
        <v>116.92</v>
      </c>
      <c r="I236" s="57">
        <f t="shared" ref="I236:I244" si="71">1.6254*10000</f>
        <v>16254</v>
      </c>
      <c r="J236">
        <v>35.5</v>
      </c>
      <c r="K236">
        <v>400.9</v>
      </c>
      <c r="L236">
        <v>16.899999999999999</v>
      </c>
      <c r="M236">
        <v>0.89</v>
      </c>
      <c r="N236">
        <v>24.120166138613865</v>
      </c>
      <c r="O236">
        <v>118.62921348314606</v>
      </c>
      <c r="P236">
        <v>97.160520000000005</v>
      </c>
      <c r="Q236">
        <v>488.49018589171197</v>
      </c>
      <c r="R236">
        <v>5883.2206482002248</v>
      </c>
      <c r="S236">
        <v>23.14</v>
      </c>
      <c r="T236">
        <v>0.14161497106302251</v>
      </c>
      <c r="U236" s="56">
        <f t="shared" ref="U236:U244" si="72">T236*24*A236</f>
        <v>23.79131513858778</v>
      </c>
      <c r="V236" s="26">
        <f t="shared" si="68"/>
        <v>2.0925613095199334E-4</v>
      </c>
      <c r="W236" s="56">
        <f t="shared" si="69"/>
        <v>293</v>
      </c>
      <c r="X236" s="56">
        <f t="shared" si="59"/>
        <v>3.4129692832764505E-3</v>
      </c>
      <c r="Y236" s="56">
        <f t="shared" si="70"/>
        <v>-8.4719515493728128</v>
      </c>
    </row>
    <row r="237" spans="1:25" x14ac:dyDescent="0.25">
      <c r="A237">
        <v>14</v>
      </c>
      <c r="B237">
        <v>41</v>
      </c>
      <c r="C237" t="s">
        <v>3</v>
      </c>
      <c r="D237">
        <v>3</v>
      </c>
      <c r="E237">
        <v>10</v>
      </c>
      <c r="F237">
        <v>20</v>
      </c>
      <c r="G237">
        <v>248.48</v>
      </c>
      <c r="H237">
        <v>116.92</v>
      </c>
      <c r="I237" s="60">
        <f t="shared" si="71"/>
        <v>16254</v>
      </c>
      <c r="J237">
        <v>35.5</v>
      </c>
      <c r="K237">
        <v>400.9</v>
      </c>
      <c r="L237">
        <v>16.899999999999999</v>
      </c>
      <c r="M237">
        <v>0.89</v>
      </c>
      <c r="N237">
        <v>24.120166138613865</v>
      </c>
      <c r="O237">
        <v>118.62921348314606</v>
      </c>
      <c r="P237">
        <v>97.160520000000005</v>
      </c>
      <c r="Q237">
        <v>515.02195121951218</v>
      </c>
      <c r="R237">
        <v>6181.8180076021536</v>
      </c>
      <c r="S237">
        <v>25.27</v>
      </c>
      <c r="T237">
        <v>0.13621819235367946</v>
      </c>
      <c r="U237" s="56">
        <f t="shared" si="72"/>
        <v>45.769312630836296</v>
      </c>
      <c r="V237" s="26">
        <f t="shared" si="68"/>
        <v>2.0141799953727254E-4</v>
      </c>
      <c r="W237" s="56">
        <f t="shared" si="69"/>
        <v>293</v>
      </c>
      <c r="X237" s="56">
        <f t="shared" si="59"/>
        <v>3.4129692832764505E-3</v>
      </c>
      <c r="Y237" s="56">
        <f t="shared" si="70"/>
        <v>-8.5101282095914694</v>
      </c>
    </row>
    <row r="238" spans="1:25" x14ac:dyDescent="0.25">
      <c r="A238">
        <v>21</v>
      </c>
      <c r="B238">
        <v>41</v>
      </c>
      <c r="C238" t="s">
        <v>3</v>
      </c>
      <c r="D238">
        <v>3</v>
      </c>
      <c r="E238">
        <v>10</v>
      </c>
      <c r="F238">
        <v>20</v>
      </c>
      <c r="G238">
        <v>248.48</v>
      </c>
      <c r="H238">
        <v>116.92</v>
      </c>
      <c r="I238" s="59">
        <f t="shared" si="71"/>
        <v>16254</v>
      </c>
      <c r="J238">
        <v>35.5</v>
      </c>
      <c r="K238">
        <v>400.9</v>
      </c>
      <c r="L238">
        <v>16.899999999999999</v>
      </c>
      <c r="M238">
        <v>0.89</v>
      </c>
      <c r="N238">
        <v>24.120166138613865</v>
      </c>
      <c r="O238">
        <v>118.62921348314606</v>
      </c>
      <c r="P238">
        <v>97.160520000000005</v>
      </c>
      <c r="Q238">
        <v>485.95789250593418</v>
      </c>
      <c r="R238">
        <v>6146.6986079295157</v>
      </c>
      <c r="S238">
        <v>25.31</v>
      </c>
      <c r="T238">
        <v>0.13585758473628304</v>
      </c>
      <c r="U238" s="56">
        <f t="shared" si="72"/>
        <v>68.472222707086644</v>
      </c>
      <c r="V238" s="26">
        <f t="shared" si="68"/>
        <v>2.0102554503202596E-4</v>
      </c>
      <c r="W238" s="56">
        <f t="shared" si="69"/>
        <v>293</v>
      </c>
      <c r="X238" s="56">
        <f t="shared" si="59"/>
        <v>3.4129692832764505E-3</v>
      </c>
      <c r="Y238" s="56">
        <f t="shared" si="70"/>
        <v>-8.5120785682688389</v>
      </c>
    </row>
    <row r="239" spans="1:25" x14ac:dyDescent="0.25">
      <c r="A239">
        <v>35</v>
      </c>
      <c r="B239">
        <v>41</v>
      </c>
      <c r="C239" t="s">
        <v>3</v>
      </c>
      <c r="D239">
        <v>3</v>
      </c>
      <c r="E239">
        <v>10</v>
      </c>
      <c r="F239">
        <v>20</v>
      </c>
      <c r="G239">
        <v>248.48</v>
      </c>
      <c r="H239">
        <v>116.92</v>
      </c>
      <c r="I239" s="60">
        <f t="shared" si="71"/>
        <v>16254</v>
      </c>
      <c r="J239">
        <v>35.5</v>
      </c>
      <c r="K239">
        <v>400.9</v>
      </c>
      <c r="L239">
        <v>16.899999999999999</v>
      </c>
      <c r="M239">
        <v>0.89</v>
      </c>
      <c r="N239">
        <v>24.120166138613865</v>
      </c>
      <c r="O239">
        <v>118.62921348314606</v>
      </c>
      <c r="P239">
        <v>97.160520000000005</v>
      </c>
      <c r="Q239">
        <v>632.66532721010333</v>
      </c>
      <c r="R239">
        <v>3904.3525504346399</v>
      </c>
      <c r="S239">
        <v>24.17</v>
      </c>
      <c r="T239">
        <v>0.15074375666164938</v>
      </c>
      <c r="U239" s="56">
        <f t="shared" si="72"/>
        <v>126.62475559578547</v>
      </c>
      <c r="V239" s="26">
        <f t="shared" si="68"/>
        <v>2.2345367195691774E-4</v>
      </c>
      <c r="W239" s="56">
        <f t="shared" si="69"/>
        <v>293</v>
      </c>
      <c r="X239" s="56">
        <f t="shared" si="59"/>
        <v>3.4129692832764505E-3</v>
      </c>
      <c r="Y239" s="56">
        <f t="shared" si="70"/>
        <v>-8.406306449706106</v>
      </c>
    </row>
    <row r="240" spans="1:25" x14ac:dyDescent="0.25">
      <c r="A240">
        <v>49</v>
      </c>
      <c r="B240">
        <v>41</v>
      </c>
      <c r="C240" t="s">
        <v>3</v>
      </c>
      <c r="D240">
        <v>3</v>
      </c>
      <c r="E240">
        <v>10</v>
      </c>
      <c r="F240">
        <v>20</v>
      </c>
      <c r="G240">
        <v>248.48</v>
      </c>
      <c r="H240">
        <v>116.92</v>
      </c>
      <c r="I240" s="59">
        <f t="shared" si="71"/>
        <v>16254</v>
      </c>
      <c r="J240">
        <v>35.5</v>
      </c>
      <c r="K240">
        <v>400.9</v>
      </c>
      <c r="L240">
        <v>16.899999999999999</v>
      </c>
      <c r="M240">
        <v>0.89</v>
      </c>
      <c r="N240">
        <v>24.120166138613865</v>
      </c>
      <c r="O240">
        <v>118.62921348314606</v>
      </c>
      <c r="P240">
        <v>97.160520000000005</v>
      </c>
      <c r="Q240">
        <v>478.02567164179101</v>
      </c>
      <c r="R240">
        <v>3191.2287420042644</v>
      </c>
      <c r="S240">
        <v>24.59</v>
      </c>
      <c r="T240">
        <v>6.7023413526674736E-2</v>
      </c>
      <c r="U240" s="56">
        <f t="shared" si="72"/>
        <v>78.819534307369494</v>
      </c>
      <c r="V240" s="26">
        <f t="shared" si="68"/>
        <v>9.9204794510406258E-5</v>
      </c>
      <c r="W240" s="56">
        <f t="shared" si="69"/>
        <v>293</v>
      </c>
      <c r="X240" s="56">
        <f t="shared" si="59"/>
        <v>3.4129692832764505E-3</v>
      </c>
      <c r="Y240" s="56">
        <f t="shared" si="70"/>
        <v>-9.2183242130832603</v>
      </c>
    </row>
    <row r="241" spans="1:25" x14ac:dyDescent="0.25">
      <c r="A241">
        <v>63</v>
      </c>
      <c r="B241">
        <v>41</v>
      </c>
      <c r="C241" t="s">
        <v>3</v>
      </c>
      <c r="D241">
        <v>3</v>
      </c>
      <c r="E241">
        <v>10</v>
      </c>
      <c r="F241">
        <v>20</v>
      </c>
      <c r="G241">
        <v>248.48</v>
      </c>
      <c r="H241">
        <v>116.92</v>
      </c>
      <c r="I241" s="57">
        <f t="shared" si="71"/>
        <v>16254</v>
      </c>
      <c r="J241">
        <v>35.5</v>
      </c>
      <c r="K241">
        <v>400.9</v>
      </c>
      <c r="L241">
        <v>16.899999999999999</v>
      </c>
      <c r="M241">
        <v>0.89</v>
      </c>
      <c r="N241">
        <v>24.120166138613865</v>
      </c>
      <c r="O241">
        <v>118.62921348314606</v>
      </c>
      <c r="P241">
        <v>97.160520000000005</v>
      </c>
      <c r="Q241">
        <v>482.60001706411845</v>
      </c>
      <c r="R241">
        <v>3183.4896975385013</v>
      </c>
      <c r="S241">
        <v>23.06</v>
      </c>
      <c r="T241">
        <v>7.1145971537803623E-2</v>
      </c>
      <c r="U241" s="56">
        <f t="shared" si="72"/>
        <v>107.57270896515908</v>
      </c>
      <c r="V241" s="26">
        <f t="shared" si="68"/>
        <v>1.0540043658003871E-4</v>
      </c>
      <c r="W241" s="56">
        <f t="shared" si="69"/>
        <v>293</v>
      </c>
      <c r="X241" s="56">
        <f t="shared" si="59"/>
        <v>3.4129692832764505E-3</v>
      </c>
      <c r="Y241" s="56">
        <f t="shared" si="70"/>
        <v>-9.1577437797399863</v>
      </c>
    </row>
    <row r="242" spans="1:25" x14ac:dyDescent="0.25">
      <c r="A242">
        <v>77</v>
      </c>
      <c r="B242">
        <v>41</v>
      </c>
      <c r="C242" t="s">
        <v>3</v>
      </c>
      <c r="D242">
        <v>3</v>
      </c>
      <c r="E242">
        <v>10</v>
      </c>
      <c r="F242">
        <v>20</v>
      </c>
      <c r="G242">
        <v>248.48</v>
      </c>
      <c r="H242">
        <v>116.92</v>
      </c>
      <c r="I242" s="57">
        <f t="shared" si="71"/>
        <v>16254</v>
      </c>
      <c r="J242">
        <v>35.5</v>
      </c>
      <c r="K242">
        <v>400.9</v>
      </c>
      <c r="L242">
        <v>16.899999999999999</v>
      </c>
      <c r="M242">
        <v>0.89</v>
      </c>
      <c r="N242">
        <v>24.120166138613865</v>
      </c>
      <c r="O242">
        <v>118.62921348314606</v>
      </c>
      <c r="P242">
        <v>97.160520000000005</v>
      </c>
      <c r="Q242">
        <v>486.53491726771324</v>
      </c>
      <c r="R242">
        <v>4029.353754773017</v>
      </c>
      <c r="S242">
        <v>22.97</v>
      </c>
      <c r="T242">
        <v>9.3689456961807929E-2</v>
      </c>
      <c r="U242" s="56">
        <f t="shared" si="72"/>
        <v>173.13811646542106</v>
      </c>
      <c r="V242" s="26">
        <f t="shared" si="68"/>
        <v>1.390801336922962E-4</v>
      </c>
      <c r="W242" s="56">
        <f t="shared" si="69"/>
        <v>293</v>
      </c>
      <c r="X242" s="56">
        <f t="shared" si="59"/>
        <v>3.4129692832764505E-3</v>
      </c>
      <c r="Y242" s="56">
        <f t="shared" si="70"/>
        <v>-8.8804602895632385</v>
      </c>
    </row>
    <row r="243" spans="1:25" x14ac:dyDescent="0.25">
      <c r="A243">
        <v>91</v>
      </c>
      <c r="B243">
        <v>41</v>
      </c>
      <c r="C243" t="s">
        <v>3</v>
      </c>
      <c r="D243">
        <v>3</v>
      </c>
      <c r="E243">
        <v>10</v>
      </c>
      <c r="F243">
        <v>20</v>
      </c>
      <c r="G243">
        <v>248.48</v>
      </c>
      <c r="H243">
        <v>116.92</v>
      </c>
      <c r="I243" s="57">
        <f t="shared" si="71"/>
        <v>16254</v>
      </c>
      <c r="J243">
        <v>35.5</v>
      </c>
      <c r="K243">
        <v>400.9</v>
      </c>
      <c r="L243">
        <v>16.899999999999999</v>
      </c>
      <c r="M243">
        <v>0.89</v>
      </c>
      <c r="N243">
        <v>24.120166138613865</v>
      </c>
      <c r="O243">
        <v>118.62921348314606</v>
      </c>
      <c r="P243">
        <v>97.160520000000005</v>
      </c>
      <c r="Q243">
        <v>510.77309968138371</v>
      </c>
      <c r="R243">
        <v>3544.6739644970417</v>
      </c>
      <c r="S243">
        <v>24.79</v>
      </c>
      <c r="T243">
        <v>7.4340868533891782E-2</v>
      </c>
      <c r="U243" s="56">
        <f t="shared" si="72"/>
        <v>162.36045687801968</v>
      </c>
      <c r="V243" s="26">
        <f t="shared" si="68"/>
        <v>1.1032064011678297E-4</v>
      </c>
      <c r="W243" s="56">
        <f t="shared" si="69"/>
        <v>293</v>
      </c>
      <c r="X243" s="56">
        <f t="shared" si="59"/>
        <v>3.4129692832764505E-3</v>
      </c>
      <c r="Y243" s="56">
        <f t="shared" si="70"/>
        <v>-9.1121195221321845</v>
      </c>
    </row>
    <row r="244" spans="1:25" s="61" customFormat="1" x14ac:dyDescent="0.25">
      <c r="A244" s="61">
        <v>105</v>
      </c>
      <c r="B244" s="61">
        <v>41</v>
      </c>
      <c r="C244" s="61" t="s">
        <v>3</v>
      </c>
      <c r="D244" s="61">
        <v>3</v>
      </c>
      <c r="E244" s="61">
        <v>10</v>
      </c>
      <c r="F244" s="61">
        <v>20</v>
      </c>
      <c r="G244" s="61">
        <v>248.48</v>
      </c>
      <c r="H244" s="61">
        <v>116.92</v>
      </c>
      <c r="I244" s="62">
        <f t="shared" si="71"/>
        <v>16254</v>
      </c>
      <c r="J244" s="61">
        <v>35.5</v>
      </c>
      <c r="K244" s="61">
        <v>400.9</v>
      </c>
      <c r="L244" s="61">
        <v>16.899999999999999</v>
      </c>
      <c r="M244" s="61">
        <v>0.89</v>
      </c>
      <c r="N244" s="61">
        <v>24.120166138613865</v>
      </c>
      <c r="O244" s="61">
        <v>118.62921348314606</v>
      </c>
      <c r="P244" s="61">
        <v>97.160520000000005</v>
      </c>
      <c r="Q244" s="61">
        <v>483.74940734079951</v>
      </c>
      <c r="R244" s="61">
        <v>2987.222731821214</v>
      </c>
      <c r="S244" s="61">
        <v>26.14</v>
      </c>
      <c r="T244" s="61">
        <v>5.8175504293566091E-2</v>
      </c>
      <c r="U244" s="61">
        <f t="shared" si="72"/>
        <v>146.60227081978653</v>
      </c>
      <c r="V244" s="26">
        <f t="shared" si="68"/>
        <v>8.6289329405786678E-5</v>
      </c>
      <c r="W244" s="56">
        <f t="shared" si="69"/>
        <v>293</v>
      </c>
      <c r="X244" s="56">
        <f t="shared" si="59"/>
        <v>3.4129692832764505E-3</v>
      </c>
      <c r="Y244" s="56">
        <f t="shared" si="70"/>
        <v>-9.3578046128754995</v>
      </c>
    </row>
    <row r="245" spans="1:25" x14ac:dyDescent="0.25">
      <c r="A245">
        <v>7</v>
      </c>
      <c r="B245">
        <v>52</v>
      </c>
      <c r="C245" t="s">
        <v>3</v>
      </c>
      <c r="D245">
        <v>4</v>
      </c>
      <c r="E245">
        <v>10</v>
      </c>
      <c r="F245">
        <v>20</v>
      </c>
      <c r="G245">
        <v>252.11</v>
      </c>
      <c r="H245">
        <v>122.71</v>
      </c>
      <c r="I245" s="76">
        <f t="shared" ref="I245:I253" si="73">AVERAGE(I236,I227,I218)</f>
        <v>19702.333333333332</v>
      </c>
      <c r="J245">
        <v>28.7</v>
      </c>
      <c r="K245">
        <v>403.52</v>
      </c>
      <c r="L245">
        <v>23.7</v>
      </c>
      <c r="M245">
        <v>0.89</v>
      </c>
      <c r="N245">
        <v>24.120166138613865</v>
      </c>
      <c r="O245">
        <v>112.123595505618</v>
      </c>
      <c r="P245">
        <v>93.62773</v>
      </c>
      <c r="Q245">
        <v>500.16731877587466</v>
      </c>
      <c r="R245">
        <v>6689.4393982002239</v>
      </c>
      <c r="S245">
        <v>23.14</v>
      </c>
      <c r="T245">
        <v>0.15935646714875079</v>
      </c>
      <c r="U245" s="56">
        <f t="shared" ref="U245:U253" si="74">T245*24*A245</f>
        <v>26.771886480990133</v>
      </c>
      <c r="V245" s="26">
        <f t="shared" si="68"/>
        <v>1.9424887095602402E-4</v>
      </c>
      <c r="W245" s="56">
        <f t="shared" si="69"/>
        <v>293</v>
      </c>
      <c r="X245" s="56">
        <f t="shared" si="59"/>
        <v>3.4129692832764505E-3</v>
      </c>
      <c r="Y245" s="56">
        <f t="shared" si="70"/>
        <v>-8.5463703810576099</v>
      </c>
    </row>
    <row r="246" spans="1:25" x14ac:dyDescent="0.25">
      <c r="A246">
        <v>14</v>
      </c>
      <c r="B246">
        <v>52</v>
      </c>
      <c r="C246" t="s">
        <v>3</v>
      </c>
      <c r="D246">
        <v>4</v>
      </c>
      <c r="E246">
        <v>10</v>
      </c>
      <c r="F246">
        <v>20</v>
      </c>
      <c r="G246">
        <v>252.11</v>
      </c>
      <c r="H246">
        <v>122.71</v>
      </c>
      <c r="I246" s="76">
        <f t="shared" si="73"/>
        <v>19702.333333333332</v>
      </c>
      <c r="J246">
        <v>28.7</v>
      </c>
      <c r="K246">
        <v>403.52</v>
      </c>
      <c r="L246">
        <v>23.7</v>
      </c>
      <c r="M246">
        <v>0.89</v>
      </c>
      <c r="N246">
        <v>24.120166138613865</v>
      </c>
      <c r="O246">
        <v>112.123595505618</v>
      </c>
      <c r="P246">
        <v>93.62773</v>
      </c>
      <c r="Q246">
        <v>494.85552739942983</v>
      </c>
      <c r="R246">
        <v>5623.4630503642702</v>
      </c>
      <c r="S246">
        <v>25.27</v>
      </c>
      <c r="T246">
        <v>0.12091709261039059</v>
      </c>
      <c r="U246" s="56">
        <f t="shared" si="74"/>
        <v>40.628143117091241</v>
      </c>
      <c r="V246" s="26">
        <f t="shared" si="68"/>
        <v>1.4744479285968526E-4</v>
      </c>
      <c r="W246" s="56">
        <f t="shared" si="69"/>
        <v>293</v>
      </c>
      <c r="X246" s="56">
        <f t="shared" si="59"/>
        <v>3.4129692832764505E-3</v>
      </c>
      <c r="Y246" s="56">
        <f t="shared" si="70"/>
        <v>-8.8220567379438233</v>
      </c>
    </row>
    <row r="247" spans="1:25" x14ac:dyDescent="0.25">
      <c r="A247">
        <v>21</v>
      </c>
      <c r="B247">
        <v>52</v>
      </c>
      <c r="C247" t="s">
        <v>3</v>
      </c>
      <c r="D247">
        <v>4</v>
      </c>
      <c r="E247">
        <v>10</v>
      </c>
      <c r="F247">
        <v>20</v>
      </c>
      <c r="G247">
        <v>252.11</v>
      </c>
      <c r="H247">
        <v>122.71</v>
      </c>
      <c r="I247" s="76">
        <f t="shared" si="73"/>
        <v>19702.333333333332</v>
      </c>
      <c r="J247">
        <v>28.7</v>
      </c>
      <c r="K247">
        <v>403.52</v>
      </c>
      <c r="L247">
        <v>23.7</v>
      </c>
      <c r="M247">
        <v>0.89</v>
      </c>
      <c r="N247">
        <v>24.120166138613865</v>
      </c>
      <c r="O247">
        <v>112.123595505618</v>
      </c>
      <c r="P247">
        <v>93.62773</v>
      </c>
      <c r="Q247">
        <v>478.69425228891151</v>
      </c>
      <c r="R247">
        <v>6620.8718942731275</v>
      </c>
      <c r="S247">
        <v>25.31</v>
      </c>
      <c r="T247">
        <v>0.14458515361175328</v>
      </c>
      <c r="U247" s="56">
        <f t="shared" si="74"/>
        <v>72.87091742032365</v>
      </c>
      <c r="V247" s="26">
        <f t="shared" si="68"/>
        <v>1.7644999883636926E-4</v>
      </c>
      <c r="W247" s="56">
        <f t="shared" si="69"/>
        <v>293</v>
      </c>
      <c r="X247" s="56">
        <f t="shared" si="59"/>
        <v>3.4129692832764505E-3</v>
      </c>
      <c r="Y247" s="56">
        <f t="shared" si="70"/>
        <v>-8.6424730144376714</v>
      </c>
    </row>
    <row r="248" spans="1:25" x14ac:dyDescent="0.25">
      <c r="A248">
        <v>35</v>
      </c>
      <c r="B248">
        <v>52</v>
      </c>
      <c r="C248" t="s">
        <v>3</v>
      </c>
      <c r="D248">
        <v>4</v>
      </c>
      <c r="E248">
        <v>10</v>
      </c>
      <c r="F248">
        <v>20</v>
      </c>
      <c r="G248">
        <v>252.11</v>
      </c>
      <c r="H248">
        <v>122.71</v>
      </c>
      <c r="I248" s="76">
        <f t="shared" si="73"/>
        <v>19702.333333333332</v>
      </c>
      <c r="J248">
        <v>28.7</v>
      </c>
      <c r="K248">
        <v>403.52</v>
      </c>
      <c r="L248">
        <v>23.7</v>
      </c>
      <c r="M248">
        <v>0.89</v>
      </c>
      <c r="N248">
        <v>24.120166138613865</v>
      </c>
      <c r="O248">
        <v>112.123595505618</v>
      </c>
      <c r="P248">
        <v>93.62773</v>
      </c>
      <c r="Q248">
        <v>479.25074626865671</v>
      </c>
      <c r="R248">
        <v>4915.4414220108256</v>
      </c>
      <c r="S248">
        <v>24.17</v>
      </c>
      <c r="T248">
        <v>0.20047880369462015</v>
      </c>
      <c r="U248" s="56">
        <f t="shared" si="74"/>
        <v>168.40219510348092</v>
      </c>
      <c r="V248" s="26">
        <f t="shared" si="68"/>
        <v>2.4525886439165367E-4</v>
      </c>
      <c r="W248" s="56">
        <f t="shared" si="69"/>
        <v>293</v>
      </c>
      <c r="X248" s="56">
        <f t="shared" si="59"/>
        <v>3.4129692832764505E-3</v>
      </c>
      <c r="Y248" s="56">
        <f t="shared" si="70"/>
        <v>-8.3131963158635163</v>
      </c>
    </row>
    <row r="249" spans="1:25" x14ac:dyDescent="0.25">
      <c r="A249">
        <v>49</v>
      </c>
      <c r="B249">
        <v>52</v>
      </c>
      <c r="C249" t="s">
        <v>3</v>
      </c>
      <c r="D249">
        <v>4</v>
      </c>
      <c r="E249">
        <v>10</v>
      </c>
      <c r="F249">
        <v>20</v>
      </c>
      <c r="G249">
        <v>252.11</v>
      </c>
      <c r="H249">
        <v>122.71</v>
      </c>
      <c r="I249" s="76">
        <f t="shared" si="73"/>
        <v>19702.333333333332</v>
      </c>
      <c r="J249">
        <v>28.7</v>
      </c>
      <c r="K249">
        <v>403.52</v>
      </c>
      <c r="L249">
        <v>23.7</v>
      </c>
      <c r="M249">
        <v>0.89</v>
      </c>
      <c r="N249">
        <v>24.120166138613865</v>
      </c>
      <c r="O249">
        <v>112.123595505618</v>
      </c>
      <c r="P249">
        <v>93.62773</v>
      </c>
      <c r="Q249">
        <v>490.73466950959488</v>
      </c>
      <c r="R249">
        <v>3448.1152238805971</v>
      </c>
      <c r="S249">
        <v>24.59</v>
      </c>
      <c r="T249">
        <v>7.1654283435434563E-2</v>
      </c>
      <c r="U249" s="56">
        <f t="shared" si="74"/>
        <v>84.265437320071044</v>
      </c>
      <c r="V249" s="26">
        <f t="shared" si="68"/>
        <v>8.747140829462889E-5</v>
      </c>
      <c r="W249" s="56">
        <f t="shared" si="69"/>
        <v>293</v>
      </c>
      <c r="X249" s="56">
        <f t="shared" si="59"/>
        <v>3.4129692832764505E-3</v>
      </c>
      <c r="Y249" s="56">
        <f t="shared" si="70"/>
        <v>-9.3441985803462515</v>
      </c>
    </row>
    <row r="250" spans="1:25" x14ac:dyDescent="0.25">
      <c r="A250">
        <v>63</v>
      </c>
      <c r="B250">
        <v>52</v>
      </c>
      <c r="C250" t="s">
        <v>3</v>
      </c>
      <c r="D250">
        <v>4</v>
      </c>
      <c r="E250">
        <v>10</v>
      </c>
      <c r="F250">
        <v>20</v>
      </c>
      <c r="G250">
        <v>252.11</v>
      </c>
      <c r="H250">
        <v>122.71</v>
      </c>
      <c r="I250" s="76">
        <f t="shared" si="73"/>
        <v>19702.333333333332</v>
      </c>
      <c r="J250">
        <v>28.7</v>
      </c>
      <c r="K250">
        <v>403.52</v>
      </c>
      <c r="L250">
        <v>23.7</v>
      </c>
      <c r="M250">
        <v>0.89</v>
      </c>
      <c r="N250">
        <v>24.120166138613865</v>
      </c>
      <c r="O250">
        <v>112.123595505618</v>
      </c>
      <c r="P250">
        <v>93.62773</v>
      </c>
      <c r="Q250">
        <v>483.78588797406258</v>
      </c>
      <c r="R250">
        <v>4022.5118808924535</v>
      </c>
      <c r="S250">
        <v>23.06</v>
      </c>
      <c r="T250">
        <v>9.142839716759095E-2</v>
      </c>
      <c r="U250" s="56">
        <f t="shared" si="74"/>
        <v>138.23973651739752</v>
      </c>
      <c r="V250" s="26">
        <f t="shared" si="68"/>
        <v>1.1176421025229663E-4</v>
      </c>
      <c r="W250" s="56">
        <f t="shared" si="69"/>
        <v>293</v>
      </c>
      <c r="X250" s="56">
        <f t="shared" si="59"/>
        <v>3.4129692832764505E-3</v>
      </c>
      <c r="Y250" s="56">
        <f t="shared" si="70"/>
        <v>-9.0991191714605062</v>
      </c>
    </row>
    <row r="251" spans="1:25" x14ac:dyDescent="0.25">
      <c r="A251">
        <v>77</v>
      </c>
      <c r="B251">
        <v>52</v>
      </c>
      <c r="C251" t="s">
        <v>3</v>
      </c>
      <c r="D251">
        <v>4</v>
      </c>
      <c r="E251">
        <v>10</v>
      </c>
      <c r="F251">
        <v>20</v>
      </c>
      <c r="G251">
        <v>252.11</v>
      </c>
      <c r="H251">
        <v>122.71</v>
      </c>
      <c r="I251" s="76">
        <f t="shared" si="73"/>
        <v>19702.333333333332</v>
      </c>
      <c r="J251">
        <v>28.7</v>
      </c>
      <c r="K251">
        <v>403.52</v>
      </c>
      <c r="L251">
        <v>23.7</v>
      </c>
      <c r="M251">
        <v>0.89</v>
      </c>
      <c r="N251">
        <v>24.120166138613865</v>
      </c>
      <c r="O251">
        <v>112.123595505618</v>
      </c>
      <c r="P251">
        <v>93.62773</v>
      </c>
      <c r="Q251">
        <v>463.49079338141706</v>
      </c>
      <c r="R251">
        <v>3310.4264319049639</v>
      </c>
      <c r="S251">
        <v>22.97</v>
      </c>
      <c r="T251">
        <v>7.3843135103838678E-2</v>
      </c>
      <c r="U251" s="56">
        <f t="shared" si="74"/>
        <v>136.46211367189389</v>
      </c>
      <c r="V251" s="26">
        <f t="shared" si="68"/>
        <v>9.0263478907046343E-5</v>
      </c>
      <c r="W251" s="56">
        <f t="shared" si="69"/>
        <v>293</v>
      </c>
      <c r="X251" s="56">
        <f t="shared" si="59"/>
        <v>3.4129692832764505E-3</v>
      </c>
      <c r="Y251" s="56">
        <f t="shared" si="70"/>
        <v>-9.3127776211324029</v>
      </c>
    </row>
    <row r="252" spans="1:25" x14ac:dyDescent="0.25">
      <c r="A252">
        <v>91</v>
      </c>
      <c r="B252">
        <v>52</v>
      </c>
      <c r="C252" t="s">
        <v>3</v>
      </c>
      <c r="D252">
        <v>4</v>
      </c>
      <c r="E252">
        <v>10</v>
      </c>
      <c r="F252">
        <v>20</v>
      </c>
      <c r="G252">
        <v>252.11</v>
      </c>
      <c r="H252">
        <v>122.71</v>
      </c>
      <c r="I252" s="76">
        <f t="shared" si="73"/>
        <v>19702.333333333332</v>
      </c>
      <c r="J252">
        <v>28.7</v>
      </c>
      <c r="K252">
        <v>403.52</v>
      </c>
      <c r="L252">
        <v>23.7</v>
      </c>
      <c r="M252">
        <v>0.89</v>
      </c>
      <c r="N252">
        <v>24.120166138613865</v>
      </c>
      <c r="O252">
        <v>112.123595505618</v>
      </c>
      <c r="P252">
        <v>93.62773</v>
      </c>
      <c r="Q252">
        <v>506.2099226217569</v>
      </c>
      <c r="R252">
        <v>3302.2758761948107</v>
      </c>
      <c r="S252">
        <v>24.79</v>
      </c>
      <c r="T252">
        <v>6.7199239425070029E-2</v>
      </c>
      <c r="U252" s="56">
        <f t="shared" si="74"/>
        <v>146.76313890435296</v>
      </c>
      <c r="V252" s="26">
        <f t="shared" si="68"/>
        <v>8.216379962739447E-5</v>
      </c>
      <c r="W252" s="56">
        <f t="shared" si="69"/>
        <v>293</v>
      </c>
      <c r="X252" s="56">
        <f t="shared" si="59"/>
        <v>3.4129692832764505E-3</v>
      </c>
      <c r="Y252" s="56">
        <f t="shared" si="70"/>
        <v>-9.4067957467312997</v>
      </c>
    </row>
    <row r="253" spans="1:25" s="61" customFormat="1" x14ac:dyDescent="0.25">
      <c r="A253" s="61">
        <v>105</v>
      </c>
      <c r="B253" s="61">
        <v>52</v>
      </c>
      <c r="C253" s="61" t="s">
        <v>3</v>
      </c>
      <c r="D253" s="61">
        <v>4</v>
      </c>
      <c r="E253" s="61">
        <v>10</v>
      </c>
      <c r="F253" s="61">
        <v>20</v>
      </c>
      <c r="G253" s="61">
        <v>252.11</v>
      </c>
      <c r="H253" s="61">
        <v>122.71</v>
      </c>
      <c r="I253" s="76">
        <f t="shared" si="73"/>
        <v>19702.333333333332</v>
      </c>
      <c r="J253" s="61">
        <v>28.7</v>
      </c>
      <c r="K253" s="61">
        <v>403.52</v>
      </c>
      <c r="L253" s="61">
        <v>23.7</v>
      </c>
      <c r="M253" s="61">
        <v>0.89</v>
      </c>
      <c r="N253" s="61">
        <v>24.120166138613865</v>
      </c>
      <c r="O253" s="61">
        <v>112.123595505618</v>
      </c>
      <c r="P253" s="61">
        <v>93.62773</v>
      </c>
      <c r="Q253" s="61">
        <v>432.31729747404563</v>
      </c>
      <c r="R253" s="61">
        <v>2782.4523015343561</v>
      </c>
      <c r="S253" s="61">
        <v>26.14</v>
      </c>
      <c r="T253" s="61">
        <v>5.3564949644944147E-2</v>
      </c>
      <c r="U253" s="61">
        <f t="shared" si="74"/>
        <v>134.98367310525924</v>
      </c>
      <c r="V253" s="26">
        <f t="shared" si="68"/>
        <v>6.5473604910291496E-5</v>
      </c>
      <c r="W253" s="56">
        <f t="shared" si="69"/>
        <v>293</v>
      </c>
      <c r="X253" s="56">
        <f t="shared" si="59"/>
        <v>3.4129692832764505E-3</v>
      </c>
      <c r="Y253" s="56">
        <f t="shared" si="70"/>
        <v>-9.6338634750095427</v>
      </c>
    </row>
    <row r="254" spans="1:25" x14ac:dyDescent="0.25">
      <c r="A254">
        <v>7</v>
      </c>
      <c r="B254">
        <v>36</v>
      </c>
      <c r="C254" t="s">
        <v>3</v>
      </c>
      <c r="D254">
        <v>1</v>
      </c>
      <c r="E254">
        <v>20</v>
      </c>
      <c r="F254">
        <v>20</v>
      </c>
      <c r="G254">
        <v>249.81</v>
      </c>
      <c r="H254">
        <v>114.21</v>
      </c>
      <c r="I254" s="57">
        <f t="shared" ref="I254:I262" si="75">1.1404*10000</f>
        <v>11404</v>
      </c>
      <c r="J254">
        <v>8.8000000000000007</v>
      </c>
      <c r="K254">
        <v>372.82</v>
      </c>
      <c r="L254">
        <v>14.2</v>
      </c>
      <c r="M254">
        <v>1.42</v>
      </c>
      <c r="N254">
        <v>24.120166138613865</v>
      </c>
      <c r="O254">
        <v>169.57042253521126</v>
      </c>
      <c r="P254">
        <v>97.992179999999991</v>
      </c>
      <c r="Q254">
        <v>503.52918256351978</v>
      </c>
      <c r="R254">
        <v>2144.1266521372327</v>
      </c>
      <c r="S254">
        <v>23.14</v>
      </c>
      <c r="T254">
        <v>6.1037722002196947E-2</v>
      </c>
      <c r="U254" s="56">
        <f t="shared" ref="U254:U262" si="76">T254*24*A254</f>
        <v>10.254337296369087</v>
      </c>
      <c r="V254" s="26">
        <f t="shared" si="68"/>
        <v>1.2851318270828944E-4</v>
      </c>
      <c r="W254" s="56">
        <f t="shared" si="69"/>
        <v>293</v>
      </c>
      <c r="X254" s="56">
        <f t="shared" si="59"/>
        <v>3.4129692832764505E-3</v>
      </c>
      <c r="Y254" s="56">
        <f t="shared" si="70"/>
        <v>-8.9594790697213416</v>
      </c>
    </row>
    <row r="255" spans="1:25" x14ac:dyDescent="0.25">
      <c r="A255">
        <v>14</v>
      </c>
      <c r="B255">
        <v>36</v>
      </c>
      <c r="C255" t="s">
        <v>3</v>
      </c>
      <c r="D255">
        <v>1</v>
      </c>
      <c r="E255">
        <v>20</v>
      </c>
      <c r="F255">
        <v>20</v>
      </c>
      <c r="G255">
        <v>249.81</v>
      </c>
      <c r="H255">
        <v>114.21</v>
      </c>
      <c r="I255" s="60">
        <f t="shared" si="75"/>
        <v>11404</v>
      </c>
      <c r="J255">
        <v>8.8000000000000007</v>
      </c>
      <c r="K255">
        <v>372.82</v>
      </c>
      <c r="L255">
        <v>14.2</v>
      </c>
      <c r="M255">
        <v>1.42</v>
      </c>
      <c r="N255">
        <v>24.120166138613865</v>
      </c>
      <c r="O255">
        <v>169.57042253521126</v>
      </c>
      <c r="P255">
        <v>97.992179999999991</v>
      </c>
      <c r="Q255">
        <v>478.85207475451375</v>
      </c>
      <c r="R255">
        <v>1818.0084098828002</v>
      </c>
      <c r="S255">
        <v>25.27</v>
      </c>
      <c r="T255">
        <v>4.5623192547228714E-2</v>
      </c>
      <c r="U255" s="56">
        <f t="shared" si="76"/>
        <v>15.329392695868847</v>
      </c>
      <c r="V255" s="26">
        <f t="shared" si="68"/>
        <v>9.6079727127544142E-5</v>
      </c>
      <c r="W255" s="56">
        <f t="shared" si="69"/>
        <v>293</v>
      </c>
      <c r="X255" s="56">
        <f t="shared" si="59"/>
        <v>3.4129692832764505E-3</v>
      </c>
      <c r="Y255" s="56">
        <f t="shared" si="70"/>
        <v>-9.2503322202512823</v>
      </c>
    </row>
    <row r="256" spans="1:25" x14ac:dyDescent="0.25">
      <c r="A256">
        <v>21</v>
      </c>
      <c r="B256">
        <v>36</v>
      </c>
      <c r="C256" t="s">
        <v>3</v>
      </c>
      <c r="D256">
        <v>1</v>
      </c>
      <c r="E256">
        <v>20</v>
      </c>
      <c r="F256">
        <v>20</v>
      </c>
      <c r="G256">
        <v>249.81</v>
      </c>
      <c r="H256">
        <v>114.21</v>
      </c>
      <c r="I256" s="59">
        <f t="shared" si="75"/>
        <v>11404</v>
      </c>
      <c r="J256">
        <v>8.8000000000000007</v>
      </c>
      <c r="K256">
        <v>372.82</v>
      </c>
      <c r="L256">
        <v>14.2</v>
      </c>
      <c r="M256">
        <v>1.42</v>
      </c>
      <c r="N256">
        <v>24.120166138613865</v>
      </c>
      <c r="O256">
        <v>169.57042253521126</v>
      </c>
      <c r="P256">
        <v>97.992179999999991</v>
      </c>
      <c r="Q256">
        <v>477.3274754153951</v>
      </c>
      <c r="R256">
        <v>1642.4174449339207</v>
      </c>
      <c r="S256">
        <v>25.31</v>
      </c>
      <c r="T256">
        <v>3.9630262803857105E-2</v>
      </c>
      <c r="U256" s="56">
        <f t="shared" si="76"/>
        <v>19.973652453143981</v>
      </c>
      <c r="V256" s="26">
        <f t="shared" si="68"/>
        <v>8.3475991852370875E-5</v>
      </c>
      <c r="W256" s="56">
        <f t="shared" si="69"/>
        <v>293</v>
      </c>
      <c r="X256" s="56">
        <f t="shared" si="59"/>
        <v>3.4129692832764505E-3</v>
      </c>
      <c r="Y256" s="56">
        <f t="shared" si="70"/>
        <v>-9.3909514901761462</v>
      </c>
    </row>
    <row r="257" spans="1:25" x14ac:dyDescent="0.25">
      <c r="A257">
        <v>35</v>
      </c>
      <c r="B257">
        <v>36</v>
      </c>
      <c r="C257" t="s">
        <v>3</v>
      </c>
      <c r="D257">
        <v>1</v>
      </c>
      <c r="E257">
        <v>20</v>
      </c>
      <c r="F257">
        <v>20</v>
      </c>
      <c r="G257">
        <v>249.81</v>
      </c>
      <c r="H257">
        <v>114.21</v>
      </c>
      <c r="I257" s="60">
        <f t="shared" si="75"/>
        <v>11404</v>
      </c>
      <c r="J257">
        <v>8.8000000000000007</v>
      </c>
      <c r="K257">
        <v>372.82</v>
      </c>
      <c r="L257">
        <v>14.2</v>
      </c>
      <c r="M257">
        <v>1.42</v>
      </c>
      <c r="N257">
        <v>24.120166138613865</v>
      </c>
      <c r="O257">
        <v>169.57042253521126</v>
      </c>
      <c r="P257">
        <v>97.992179999999991</v>
      </c>
      <c r="Q257">
        <v>482.07073150729866</v>
      </c>
      <c r="R257">
        <v>1506.1582745612595</v>
      </c>
      <c r="S257">
        <v>24.17</v>
      </c>
      <c r="T257">
        <v>6.6874646897575538E-2</v>
      </c>
      <c r="U257" s="56">
        <f t="shared" si="76"/>
        <v>56.174703393963448</v>
      </c>
      <c r="V257" s="26">
        <f t="shared" si="68"/>
        <v>1.4108712298937446E-4</v>
      </c>
      <c r="W257" s="56">
        <f t="shared" si="69"/>
        <v>293</v>
      </c>
      <c r="X257" s="56">
        <f t="shared" si="59"/>
        <v>3.4129692832764505E-3</v>
      </c>
      <c r="Y257" s="56">
        <f t="shared" si="70"/>
        <v>-8.8661329648620573</v>
      </c>
    </row>
    <row r="258" spans="1:25" x14ac:dyDescent="0.25">
      <c r="A258">
        <v>49</v>
      </c>
      <c r="B258">
        <v>36</v>
      </c>
      <c r="C258" t="s">
        <v>3</v>
      </c>
      <c r="D258">
        <v>1</v>
      </c>
      <c r="E258">
        <v>20</v>
      </c>
      <c r="F258">
        <v>20</v>
      </c>
      <c r="G258">
        <v>249.81</v>
      </c>
      <c r="H258">
        <v>114.21</v>
      </c>
      <c r="I258" s="57">
        <f t="shared" si="75"/>
        <v>11404</v>
      </c>
      <c r="J258">
        <v>8.8000000000000007</v>
      </c>
      <c r="K258">
        <v>372.82</v>
      </c>
      <c r="L258">
        <v>14.2</v>
      </c>
      <c r="M258">
        <v>1.42</v>
      </c>
      <c r="N258">
        <v>24.120166138613865</v>
      </c>
      <c r="O258">
        <v>169.57042253521126</v>
      </c>
      <c r="P258">
        <v>97.992179999999991</v>
      </c>
      <c r="Q258">
        <v>466.56187633262266</v>
      </c>
      <c r="R258">
        <v>1327.0055010660981</v>
      </c>
      <c r="S258">
        <v>24.59</v>
      </c>
      <c r="T258">
        <v>3.0124755205937388E-2</v>
      </c>
      <c r="U258" s="56">
        <f t="shared" si="76"/>
        <v>35.426712122182373</v>
      </c>
      <c r="V258" s="26">
        <f t="shared" si="68"/>
        <v>6.3496970592528525E-5</v>
      </c>
      <c r="W258" s="56">
        <f t="shared" si="69"/>
        <v>293</v>
      </c>
      <c r="X258" s="56">
        <f t="shared" ref="X258:X321" si="77">1/W258</f>
        <v>3.4129692832764505E-3</v>
      </c>
      <c r="Y258" s="56">
        <f t="shared" si="70"/>
        <v>-9.6645183604079286</v>
      </c>
    </row>
    <row r="259" spans="1:25" x14ac:dyDescent="0.25">
      <c r="A259">
        <v>63</v>
      </c>
      <c r="B259">
        <v>36</v>
      </c>
      <c r="C259" t="s">
        <v>3</v>
      </c>
      <c r="D259">
        <v>1</v>
      </c>
      <c r="E259">
        <v>20</v>
      </c>
      <c r="F259">
        <v>20</v>
      </c>
      <c r="G259">
        <v>249.81</v>
      </c>
      <c r="H259">
        <v>114.21</v>
      </c>
      <c r="I259" s="57">
        <f t="shared" si="75"/>
        <v>11404</v>
      </c>
      <c r="J259">
        <v>8.8000000000000007</v>
      </c>
      <c r="K259">
        <v>372.82</v>
      </c>
      <c r="L259">
        <v>14.2</v>
      </c>
      <c r="M259">
        <v>1.42</v>
      </c>
      <c r="N259">
        <v>24.120166138613865</v>
      </c>
      <c r="O259">
        <v>169.57042253521126</v>
      </c>
      <c r="P259">
        <v>97.992179999999991</v>
      </c>
      <c r="Q259">
        <v>585.89637814086427</v>
      </c>
      <c r="R259">
        <v>1372.5651636022355</v>
      </c>
      <c r="S259">
        <v>23.06</v>
      </c>
      <c r="T259">
        <v>2.9369208952662072E-2</v>
      </c>
      <c r="U259" s="56">
        <f t="shared" si="76"/>
        <v>44.406243936425057</v>
      </c>
      <c r="V259" s="26">
        <f t="shared" si="68"/>
        <v>6.1928877884974019E-5</v>
      </c>
      <c r="W259" s="56">
        <f t="shared" si="69"/>
        <v>293</v>
      </c>
      <c r="X259" s="56">
        <f t="shared" si="77"/>
        <v>3.4129692832764505E-3</v>
      </c>
      <c r="Y259" s="56">
        <f t="shared" si="70"/>
        <v>-9.6895239622649409</v>
      </c>
    </row>
    <row r="260" spans="1:25" x14ac:dyDescent="0.25">
      <c r="A260">
        <v>77</v>
      </c>
      <c r="B260">
        <v>36</v>
      </c>
      <c r="C260" t="s">
        <v>3</v>
      </c>
      <c r="D260">
        <v>1</v>
      </c>
      <c r="E260">
        <v>20</v>
      </c>
      <c r="F260">
        <v>20</v>
      </c>
      <c r="G260">
        <v>249.81</v>
      </c>
      <c r="H260">
        <v>114.21</v>
      </c>
      <c r="I260" s="57">
        <f t="shared" si="75"/>
        <v>11404</v>
      </c>
      <c r="J260">
        <v>8.8000000000000007</v>
      </c>
      <c r="K260">
        <v>372.82</v>
      </c>
      <c r="L260">
        <v>14.2</v>
      </c>
      <c r="M260">
        <v>1.42</v>
      </c>
      <c r="N260">
        <v>24.120166138613865</v>
      </c>
      <c r="O260">
        <v>169.57042253521126</v>
      </c>
      <c r="P260">
        <v>97.992179999999991</v>
      </c>
      <c r="Q260">
        <v>502.26529486635553</v>
      </c>
      <c r="R260">
        <v>1046.7836232498939</v>
      </c>
      <c r="S260">
        <v>22.97</v>
      </c>
      <c r="T260">
        <v>2.0408502620765424E-2</v>
      </c>
      <c r="U260" s="56">
        <f t="shared" si="76"/>
        <v>37.714912843174503</v>
      </c>
      <c r="V260" s="26">
        <f t="shared" si="68"/>
        <v>4.3021377109151767E-5</v>
      </c>
      <c r="W260" s="56">
        <f t="shared" si="69"/>
        <v>293</v>
      </c>
      <c r="X260" s="56">
        <f t="shared" si="77"/>
        <v>3.4129692832764505E-3</v>
      </c>
      <c r="Y260" s="56">
        <f t="shared" si="70"/>
        <v>-10.053813423731594</v>
      </c>
    </row>
    <row r="261" spans="1:25" x14ac:dyDescent="0.25">
      <c r="A261">
        <v>91</v>
      </c>
      <c r="B261">
        <v>36</v>
      </c>
      <c r="C261" t="s">
        <v>3</v>
      </c>
      <c r="D261">
        <v>1</v>
      </c>
      <c r="E261">
        <v>20</v>
      </c>
      <c r="F261">
        <v>20</v>
      </c>
      <c r="G261">
        <v>249.81</v>
      </c>
      <c r="H261">
        <v>114.21</v>
      </c>
      <c r="I261" s="65">
        <f t="shared" si="75"/>
        <v>11404</v>
      </c>
      <c r="J261">
        <v>8.8000000000000007</v>
      </c>
      <c r="K261">
        <v>372.82</v>
      </c>
      <c r="L261">
        <v>14.2</v>
      </c>
      <c r="M261">
        <v>1.42</v>
      </c>
      <c r="N261">
        <v>24.120166138613865</v>
      </c>
      <c r="O261">
        <v>169.57042253521126</v>
      </c>
      <c r="P261">
        <v>97.992179999999991</v>
      </c>
      <c r="Q261">
        <v>501.74406008192989</v>
      </c>
      <c r="R261">
        <v>1599.2116067364589</v>
      </c>
      <c r="S261">
        <v>24.79</v>
      </c>
      <c r="T261">
        <v>3.8113145593346956E-2</v>
      </c>
      <c r="U261" s="56">
        <f t="shared" si="76"/>
        <v>83.239109975869752</v>
      </c>
      <c r="V261" s="26">
        <f t="shared" si="68"/>
        <v>8.050422089104142E-5</v>
      </c>
      <c r="W261" s="56">
        <f t="shared" si="69"/>
        <v>293</v>
      </c>
      <c r="X261" s="56">
        <f t="shared" si="77"/>
        <v>3.4129692832764505E-3</v>
      </c>
      <c r="Y261" s="56">
        <f t="shared" si="70"/>
        <v>-9.4272009414852551</v>
      </c>
    </row>
    <row r="262" spans="1:25" s="61" customFormat="1" x14ac:dyDescent="0.25">
      <c r="A262" s="61">
        <v>105</v>
      </c>
      <c r="B262" s="61">
        <v>36</v>
      </c>
      <c r="C262" s="61" t="s">
        <v>3</v>
      </c>
      <c r="D262" s="61">
        <v>1</v>
      </c>
      <c r="E262" s="61">
        <v>20</v>
      </c>
      <c r="F262" s="61">
        <v>20</v>
      </c>
      <c r="G262" s="61">
        <v>249.81</v>
      </c>
      <c r="H262" s="61">
        <v>114.21</v>
      </c>
      <c r="I262" s="62">
        <f t="shared" si="75"/>
        <v>11404</v>
      </c>
      <c r="J262" s="61">
        <v>8.8000000000000007</v>
      </c>
      <c r="K262" s="61">
        <v>372.82</v>
      </c>
      <c r="L262" s="61">
        <v>14.2</v>
      </c>
      <c r="M262" s="61">
        <v>1.42</v>
      </c>
      <c r="N262" s="61">
        <v>24.120166138613865</v>
      </c>
      <c r="O262" s="61">
        <v>169.57042253521126</v>
      </c>
      <c r="P262" s="61">
        <v>97.992179999999991</v>
      </c>
      <c r="Q262" s="61">
        <v>425.22995176980299</v>
      </c>
      <c r="R262" s="61">
        <v>745.8472731821214</v>
      </c>
      <c r="S262" s="61">
        <v>26.14</v>
      </c>
      <c r="T262" s="61">
        <v>1.0559443539143747E-2</v>
      </c>
      <c r="U262" s="61">
        <f t="shared" si="76"/>
        <v>26.609797718642245</v>
      </c>
      <c r="V262" s="26">
        <f t="shared" si="68"/>
        <v>2.224857727668877E-5</v>
      </c>
      <c r="W262" s="56">
        <f t="shared" si="69"/>
        <v>293</v>
      </c>
      <c r="X262" s="56">
        <f t="shared" si="77"/>
        <v>3.4129692832764505E-3</v>
      </c>
      <c r="Y262" s="56">
        <f t="shared" si="70"/>
        <v>-10.713232494017172</v>
      </c>
    </row>
    <row r="263" spans="1:25" x14ac:dyDescent="0.25">
      <c r="A263">
        <v>7</v>
      </c>
      <c r="B263">
        <v>17</v>
      </c>
      <c r="C263" t="s">
        <v>3</v>
      </c>
      <c r="D263">
        <v>2</v>
      </c>
      <c r="E263">
        <v>20</v>
      </c>
      <c r="F263">
        <v>20</v>
      </c>
      <c r="G263">
        <v>251.69</v>
      </c>
      <c r="H263">
        <v>112.33</v>
      </c>
      <c r="I263" s="57">
        <f t="shared" ref="I263:I271" si="78">1.2352*10000</f>
        <v>12352</v>
      </c>
      <c r="J263">
        <v>10.7</v>
      </c>
      <c r="K263">
        <v>374.71999999999997</v>
      </c>
      <c r="L263">
        <v>12.3</v>
      </c>
      <c r="M263">
        <v>1.42</v>
      </c>
      <c r="N263">
        <v>24.120166138613865</v>
      </c>
      <c r="O263">
        <v>170.8943661971831</v>
      </c>
      <c r="P263">
        <v>98.513409999999993</v>
      </c>
      <c r="Q263">
        <v>501.87182401168928</v>
      </c>
      <c r="R263">
        <v>941.06513638920137</v>
      </c>
      <c r="S263">
        <v>23.14</v>
      </c>
      <c r="T263">
        <v>1.6380445477414924E-2</v>
      </c>
      <c r="U263" s="56">
        <f t="shared" ref="U263:U271" si="79">T263*24*A263</f>
        <v>2.7519148402057074</v>
      </c>
      <c r="V263" s="26">
        <f t="shared" si="68"/>
        <v>3.1830836379545583E-5</v>
      </c>
      <c r="W263" s="56">
        <f t="shared" si="69"/>
        <v>293</v>
      </c>
      <c r="X263" s="56">
        <f t="shared" si="77"/>
        <v>3.4129692832764505E-3</v>
      </c>
      <c r="Y263" s="56">
        <f t="shared" si="70"/>
        <v>-10.355075040561029</v>
      </c>
    </row>
    <row r="264" spans="1:25" x14ac:dyDescent="0.25">
      <c r="A264">
        <v>14</v>
      </c>
      <c r="B264">
        <v>17</v>
      </c>
      <c r="C264" t="s">
        <v>3</v>
      </c>
      <c r="D264">
        <v>2</v>
      </c>
      <c r="E264">
        <v>20</v>
      </c>
      <c r="F264">
        <v>20</v>
      </c>
      <c r="G264">
        <v>251.69</v>
      </c>
      <c r="H264">
        <v>112.33</v>
      </c>
      <c r="I264" s="59">
        <f t="shared" si="78"/>
        <v>12352</v>
      </c>
      <c r="J264">
        <v>10.7</v>
      </c>
      <c r="K264">
        <v>374.71999999999997</v>
      </c>
      <c r="L264">
        <v>12.3</v>
      </c>
      <c r="M264">
        <v>1.42</v>
      </c>
      <c r="N264">
        <v>24.120166138613865</v>
      </c>
      <c r="O264">
        <v>170.8943661971831</v>
      </c>
      <c r="P264">
        <v>98.513409999999993</v>
      </c>
      <c r="Q264">
        <v>466.12046246436489</v>
      </c>
      <c r="R264">
        <v>874.39032309154265</v>
      </c>
      <c r="S264">
        <v>25.27</v>
      </c>
      <c r="T264">
        <v>1.3943616297635183E-2</v>
      </c>
      <c r="U264" s="56">
        <f t="shared" si="79"/>
        <v>4.6850550760054208</v>
      </c>
      <c r="V264" s="26">
        <f t="shared" si="68"/>
        <v>2.7097658044599847E-5</v>
      </c>
      <c r="W264" s="56">
        <f t="shared" si="69"/>
        <v>293</v>
      </c>
      <c r="X264" s="56">
        <f t="shared" si="77"/>
        <v>3.4129692832764505E-3</v>
      </c>
      <c r="Y264" s="56">
        <f t="shared" si="70"/>
        <v>-10.516063252831414</v>
      </c>
    </row>
    <row r="265" spans="1:25" x14ac:dyDescent="0.25">
      <c r="A265">
        <v>21</v>
      </c>
      <c r="B265">
        <v>17</v>
      </c>
      <c r="C265" t="s">
        <v>3</v>
      </c>
      <c r="D265">
        <v>2</v>
      </c>
      <c r="E265">
        <v>20</v>
      </c>
      <c r="F265">
        <v>20</v>
      </c>
      <c r="G265">
        <v>251.69</v>
      </c>
      <c r="H265">
        <v>112.33</v>
      </c>
      <c r="I265" s="57">
        <f t="shared" si="78"/>
        <v>12352</v>
      </c>
      <c r="J265">
        <v>10.7</v>
      </c>
      <c r="K265">
        <v>374.71999999999997</v>
      </c>
      <c r="L265">
        <v>12.3</v>
      </c>
      <c r="M265">
        <v>1.42</v>
      </c>
      <c r="N265">
        <v>24.120166138613865</v>
      </c>
      <c r="O265">
        <v>170.8943661971831</v>
      </c>
      <c r="P265">
        <v>98.513409999999993</v>
      </c>
      <c r="Q265">
        <v>475.04278569006442</v>
      </c>
      <c r="R265">
        <v>765.31011453744497</v>
      </c>
      <c r="S265">
        <v>25.31</v>
      </c>
      <c r="T265">
        <v>9.8978155413909207E-3</v>
      </c>
      <c r="U265" s="56">
        <f t="shared" si="79"/>
        <v>4.9884990328610241</v>
      </c>
      <c r="V265" s="26">
        <f t="shared" si="68"/>
        <v>1.9235391360832743E-5</v>
      </c>
      <c r="W265" s="56">
        <f t="shared" si="69"/>
        <v>293</v>
      </c>
      <c r="X265" s="56">
        <f t="shared" si="77"/>
        <v>3.4129692832764505E-3</v>
      </c>
      <c r="Y265" s="56">
        <f t="shared" si="70"/>
        <v>-10.85875867567988</v>
      </c>
    </row>
    <row r="266" spans="1:25" x14ac:dyDescent="0.25">
      <c r="A266">
        <v>35</v>
      </c>
      <c r="B266">
        <v>17</v>
      </c>
      <c r="C266" t="s">
        <v>3</v>
      </c>
      <c r="D266">
        <v>2</v>
      </c>
      <c r="E266">
        <v>20</v>
      </c>
      <c r="F266">
        <v>20</v>
      </c>
      <c r="G266">
        <v>251.69</v>
      </c>
      <c r="H266">
        <v>112.33</v>
      </c>
      <c r="I266" s="59">
        <f t="shared" si="78"/>
        <v>12352</v>
      </c>
      <c r="J266">
        <v>10.7</v>
      </c>
      <c r="K266">
        <v>374.71999999999997</v>
      </c>
      <c r="L266">
        <v>12.3</v>
      </c>
      <c r="M266">
        <v>1.42</v>
      </c>
      <c r="N266">
        <v>24.120166138613865</v>
      </c>
      <c r="O266">
        <v>170.8943661971831</v>
      </c>
      <c r="P266">
        <v>98.513409999999993</v>
      </c>
      <c r="Q266">
        <v>500.39061013613247</v>
      </c>
      <c r="R266">
        <v>732.32515991471212</v>
      </c>
      <c r="S266">
        <v>24.17</v>
      </c>
      <c r="T266">
        <v>1.5183209219966305E-2</v>
      </c>
      <c r="U266" s="56">
        <f t="shared" si="79"/>
        <v>12.753895744771697</v>
      </c>
      <c r="V266" s="26">
        <f t="shared" si="68"/>
        <v>2.9516295139473784E-5</v>
      </c>
      <c r="W266" s="56">
        <f t="shared" si="69"/>
        <v>293</v>
      </c>
      <c r="X266" s="56">
        <f t="shared" si="77"/>
        <v>3.4129692832764505E-3</v>
      </c>
      <c r="Y266" s="56">
        <f t="shared" si="70"/>
        <v>-10.430568069513573</v>
      </c>
    </row>
    <row r="267" spans="1:25" x14ac:dyDescent="0.25">
      <c r="A267">
        <v>49</v>
      </c>
      <c r="B267">
        <v>17</v>
      </c>
      <c r="C267" t="s">
        <v>3</v>
      </c>
      <c r="D267">
        <v>2</v>
      </c>
      <c r="E267">
        <v>20</v>
      </c>
      <c r="F267">
        <v>20</v>
      </c>
      <c r="G267">
        <v>251.69</v>
      </c>
      <c r="H267">
        <v>112.33</v>
      </c>
      <c r="I267" s="60">
        <f t="shared" si="78"/>
        <v>12352</v>
      </c>
      <c r="J267">
        <v>10.7</v>
      </c>
      <c r="K267">
        <v>374.71999999999997</v>
      </c>
      <c r="L267">
        <v>12.3</v>
      </c>
      <c r="M267">
        <v>1.42</v>
      </c>
      <c r="N267">
        <v>24.120166138613865</v>
      </c>
      <c r="O267">
        <v>170.8943661971831</v>
      </c>
      <c r="P267">
        <v>98.513409999999993</v>
      </c>
      <c r="Q267">
        <v>465.83223880597018</v>
      </c>
      <c r="R267">
        <v>668.96631130063963</v>
      </c>
      <c r="S267">
        <v>24.59</v>
      </c>
      <c r="T267">
        <v>7.1294756720440599E-3</v>
      </c>
      <c r="U267" s="56">
        <f t="shared" si="79"/>
        <v>8.3842633903238148</v>
      </c>
      <c r="V267" s="26">
        <f t="shared" si="68"/>
        <v>1.385731172108839E-5</v>
      </c>
      <c r="W267" s="56">
        <f t="shared" si="69"/>
        <v>293</v>
      </c>
      <c r="X267" s="56">
        <f t="shared" si="77"/>
        <v>3.4129692832764505E-3</v>
      </c>
      <c r="Y267" s="56">
        <f t="shared" si="70"/>
        <v>-11.18669754253253</v>
      </c>
    </row>
    <row r="268" spans="1:25" x14ac:dyDescent="0.25">
      <c r="A268">
        <v>63</v>
      </c>
      <c r="B268">
        <v>17</v>
      </c>
      <c r="C268" t="s">
        <v>3</v>
      </c>
      <c r="D268">
        <v>2</v>
      </c>
      <c r="E268">
        <v>20</v>
      </c>
      <c r="F268">
        <v>20</v>
      </c>
      <c r="G268">
        <v>251.69</v>
      </c>
      <c r="H268">
        <v>112.33</v>
      </c>
      <c r="I268" s="57">
        <f t="shared" si="78"/>
        <v>12352</v>
      </c>
      <c r="J268">
        <v>10.7</v>
      </c>
      <c r="K268">
        <v>374.71999999999997</v>
      </c>
      <c r="L268">
        <v>12.3</v>
      </c>
      <c r="M268">
        <v>1.42</v>
      </c>
      <c r="N268">
        <v>24.120166138613865</v>
      </c>
      <c r="O268">
        <v>170.8943661971831</v>
      </c>
      <c r="P268">
        <v>98.513409999999993</v>
      </c>
      <c r="Q268">
        <v>467.92538714218676</v>
      </c>
      <c r="R268">
        <v>671.28953542937597</v>
      </c>
      <c r="S268">
        <v>23.06</v>
      </c>
      <c r="T268">
        <v>7.6111176276647541E-3</v>
      </c>
      <c r="U268" s="56">
        <f t="shared" si="79"/>
        <v>11.508009853029108</v>
      </c>
      <c r="V268" s="26">
        <f t="shared" si="68"/>
        <v>1.4795334254822722E-5</v>
      </c>
      <c r="W268" s="56">
        <f t="shared" si="69"/>
        <v>293</v>
      </c>
      <c r="X268" s="56">
        <f t="shared" si="77"/>
        <v>3.4129692832764505E-3</v>
      </c>
      <c r="Y268" s="56">
        <f t="shared" si="70"/>
        <v>-11.121198679949414</v>
      </c>
    </row>
    <row r="269" spans="1:25" x14ac:dyDescent="0.25">
      <c r="A269">
        <v>77</v>
      </c>
      <c r="B269">
        <v>17</v>
      </c>
      <c r="C269" t="s">
        <v>3</v>
      </c>
      <c r="D269">
        <v>2</v>
      </c>
      <c r="E269">
        <v>20</v>
      </c>
      <c r="F269">
        <v>20</v>
      </c>
      <c r="G269">
        <v>251.69</v>
      </c>
      <c r="H269">
        <v>112.33</v>
      </c>
      <c r="I269" s="57">
        <f t="shared" si="78"/>
        <v>12352</v>
      </c>
      <c r="J269">
        <v>10.7</v>
      </c>
      <c r="K269">
        <v>374.71999999999997</v>
      </c>
      <c r="L269">
        <v>12.3</v>
      </c>
      <c r="M269">
        <v>1.42</v>
      </c>
      <c r="N269">
        <v>24.120166138613865</v>
      </c>
      <c r="O269">
        <v>170.8943661971831</v>
      </c>
      <c r="P269">
        <v>98.513409999999993</v>
      </c>
      <c r="Q269">
        <v>475.75154857870172</v>
      </c>
      <c r="R269">
        <v>664.69957573186252</v>
      </c>
      <c r="S269">
        <v>22.97</v>
      </c>
      <c r="T269">
        <v>7.0992866340823463E-3</v>
      </c>
      <c r="U269" s="56">
        <f t="shared" si="79"/>
        <v>13.119481699784176</v>
      </c>
      <c r="V269" s="26">
        <f t="shared" si="68"/>
        <v>1.3801281418582934E-5</v>
      </c>
      <c r="W269" s="56">
        <f t="shared" si="69"/>
        <v>293</v>
      </c>
      <c r="X269" s="56">
        <f t="shared" si="77"/>
        <v>3.4129692832764505E-3</v>
      </c>
      <c r="Y269" s="56">
        <f t="shared" si="70"/>
        <v>-11.190749113692952</v>
      </c>
    </row>
    <row r="270" spans="1:25" x14ac:dyDescent="0.25">
      <c r="A270">
        <v>91</v>
      </c>
      <c r="B270">
        <v>17</v>
      </c>
      <c r="C270" t="s">
        <v>3</v>
      </c>
      <c r="D270">
        <v>2</v>
      </c>
      <c r="E270">
        <v>20</v>
      </c>
      <c r="F270">
        <v>20</v>
      </c>
      <c r="G270">
        <v>251.69</v>
      </c>
      <c r="H270">
        <v>112.33</v>
      </c>
      <c r="I270" s="57">
        <f t="shared" si="78"/>
        <v>12352</v>
      </c>
      <c r="J270">
        <v>10.7</v>
      </c>
      <c r="K270">
        <v>374.71999999999997</v>
      </c>
      <c r="L270">
        <v>12.3</v>
      </c>
      <c r="M270">
        <v>1.42</v>
      </c>
      <c r="N270">
        <v>24.120166138613865</v>
      </c>
      <c r="O270">
        <v>170.8943661971831</v>
      </c>
      <c r="P270">
        <v>98.513409999999993</v>
      </c>
      <c r="Q270">
        <v>504.16240327719618</v>
      </c>
      <c r="R270">
        <v>556.00550751024127</v>
      </c>
      <c r="S270">
        <v>24.79</v>
      </c>
      <c r="T270">
        <v>1.8048778533748735E-3</v>
      </c>
      <c r="U270" s="56">
        <f t="shared" si="79"/>
        <v>3.941853231770724</v>
      </c>
      <c r="V270" s="26">
        <f t="shared" si="68"/>
        <v>3.507446710558572E-6</v>
      </c>
      <c r="W270" s="56">
        <f t="shared" si="69"/>
        <v>293</v>
      </c>
      <c r="X270" s="56">
        <f t="shared" si="77"/>
        <v>3.4129692832764505E-3</v>
      </c>
      <c r="Y270" s="56">
        <f t="shared" si="70"/>
        <v>-12.560622218083479</v>
      </c>
    </row>
    <row r="271" spans="1:25" s="61" customFormat="1" x14ac:dyDescent="0.25">
      <c r="A271" s="61">
        <v>105</v>
      </c>
      <c r="B271" s="61">
        <v>17</v>
      </c>
      <c r="C271" s="61" t="s">
        <v>3</v>
      </c>
      <c r="D271" s="61">
        <v>2</v>
      </c>
      <c r="E271" s="61">
        <v>20</v>
      </c>
      <c r="F271" s="61">
        <v>20</v>
      </c>
      <c r="G271" s="61">
        <v>251.69</v>
      </c>
      <c r="H271" s="61">
        <v>112.33</v>
      </c>
      <c r="I271" s="62">
        <f t="shared" si="78"/>
        <v>12352</v>
      </c>
      <c r="J271" s="61">
        <v>10.7</v>
      </c>
      <c r="K271" s="61">
        <v>374.71999999999997</v>
      </c>
      <c r="L271" s="61">
        <v>12.3</v>
      </c>
      <c r="M271" s="61">
        <v>1.42</v>
      </c>
      <c r="N271" s="61">
        <v>24.120166138613865</v>
      </c>
      <c r="O271" s="61">
        <v>170.8943661971831</v>
      </c>
      <c r="P271" s="61">
        <v>98.513409999999993</v>
      </c>
      <c r="Q271" s="61">
        <v>435.13324613749694</v>
      </c>
      <c r="R271" s="61">
        <v>631.11482655103407</v>
      </c>
      <c r="S271" s="61">
        <v>26.14</v>
      </c>
      <c r="T271" s="61">
        <v>6.4705771084278066E-3</v>
      </c>
      <c r="U271" s="61">
        <f t="shared" si="79"/>
        <v>16.305854313238072</v>
      </c>
      <c r="V271" s="26">
        <f t="shared" si="68"/>
        <v>1.2580670537124167E-5</v>
      </c>
      <c r="W271" s="56">
        <f t="shared" si="69"/>
        <v>293</v>
      </c>
      <c r="X271" s="56">
        <f t="shared" si="77"/>
        <v>3.4129692832764505E-3</v>
      </c>
      <c r="Y271" s="56">
        <f t="shared" si="70"/>
        <v>-11.283349006274303</v>
      </c>
    </row>
    <row r="272" spans="1:25" x14ac:dyDescent="0.25">
      <c r="A272">
        <v>7</v>
      </c>
      <c r="B272">
        <v>7</v>
      </c>
      <c r="C272" t="s">
        <v>3</v>
      </c>
      <c r="D272">
        <v>3</v>
      </c>
      <c r="E272">
        <v>20</v>
      </c>
      <c r="F272">
        <v>20</v>
      </c>
      <c r="G272">
        <v>248.29</v>
      </c>
      <c r="H272">
        <v>113.02</v>
      </c>
      <c r="I272" s="57">
        <f t="shared" ref="I272:I280" si="80">2.208*10000</f>
        <v>22080.000000000004</v>
      </c>
      <c r="J272">
        <v>10</v>
      </c>
      <c r="K272">
        <v>371.31</v>
      </c>
      <c r="L272">
        <v>13</v>
      </c>
      <c r="M272">
        <v>1.42</v>
      </c>
      <c r="N272">
        <v>24.120166138613865</v>
      </c>
      <c r="O272">
        <v>170.40845070422534</v>
      </c>
      <c r="P272">
        <v>98.327399999999997</v>
      </c>
      <c r="Q272">
        <v>501.19126552479912</v>
      </c>
      <c r="R272">
        <v>1433.0849444600674</v>
      </c>
      <c r="S272">
        <v>23.14</v>
      </c>
      <c r="T272">
        <v>3.4723263410028078E-2</v>
      </c>
      <c r="U272" s="56">
        <f t="shared" ref="U272:U280" si="81">T272*24*A272</f>
        <v>5.8335082528847177</v>
      </c>
      <c r="V272" s="26">
        <f t="shared" si="68"/>
        <v>3.7747664281934408E-5</v>
      </c>
      <c r="W272" s="56">
        <f t="shared" si="69"/>
        <v>293</v>
      </c>
      <c r="X272" s="56">
        <f t="shared" si="77"/>
        <v>3.4129692832764505E-3</v>
      </c>
      <c r="Y272" s="56">
        <f t="shared" si="70"/>
        <v>-10.184586957509714</v>
      </c>
    </row>
    <row r="273" spans="1:25" x14ac:dyDescent="0.25">
      <c r="A273">
        <v>14</v>
      </c>
      <c r="B273">
        <v>7</v>
      </c>
      <c r="C273" t="s">
        <v>3</v>
      </c>
      <c r="D273">
        <v>3</v>
      </c>
      <c r="E273">
        <v>20</v>
      </c>
      <c r="F273">
        <v>20</v>
      </c>
      <c r="G273">
        <v>248.29</v>
      </c>
      <c r="H273">
        <v>113.02</v>
      </c>
      <c r="I273" s="60">
        <f t="shared" si="80"/>
        <v>22080.000000000004</v>
      </c>
      <c r="J273">
        <v>10</v>
      </c>
      <c r="K273">
        <v>371.31</v>
      </c>
      <c r="L273">
        <v>13</v>
      </c>
      <c r="M273">
        <v>1.42</v>
      </c>
      <c r="N273">
        <v>24.120166138613865</v>
      </c>
      <c r="O273">
        <v>170.40845070422534</v>
      </c>
      <c r="P273">
        <v>98.327399999999997</v>
      </c>
      <c r="Q273">
        <v>473.25017421602792</v>
      </c>
      <c r="R273">
        <v>1309.8179442508711</v>
      </c>
      <c r="S273">
        <v>25.27</v>
      </c>
      <c r="T273">
        <v>2.8543906521702817E-2</v>
      </c>
      <c r="U273" s="56">
        <f t="shared" si="81"/>
        <v>9.5907525912921479</v>
      </c>
      <c r="V273" s="26">
        <f t="shared" si="68"/>
        <v>3.1032725583925642E-5</v>
      </c>
      <c r="W273" s="56">
        <f t="shared" si="69"/>
        <v>293</v>
      </c>
      <c r="X273" s="56">
        <f t="shared" si="77"/>
        <v>3.4129692832764505E-3</v>
      </c>
      <c r="Y273" s="56">
        <f t="shared" si="70"/>
        <v>-10.380468246302922</v>
      </c>
    </row>
    <row r="274" spans="1:25" x14ac:dyDescent="0.25">
      <c r="A274">
        <v>21</v>
      </c>
      <c r="B274">
        <v>7</v>
      </c>
      <c r="C274" t="s">
        <v>3</v>
      </c>
      <c r="D274">
        <v>3</v>
      </c>
      <c r="E274">
        <v>20</v>
      </c>
      <c r="F274">
        <v>20</v>
      </c>
      <c r="G274">
        <v>248.29</v>
      </c>
      <c r="H274">
        <v>113.02</v>
      </c>
      <c r="I274" s="57">
        <f t="shared" si="80"/>
        <v>22080.000000000004</v>
      </c>
      <c r="J274">
        <v>10</v>
      </c>
      <c r="K274">
        <v>371.31</v>
      </c>
      <c r="L274">
        <v>13</v>
      </c>
      <c r="M274">
        <v>1.42</v>
      </c>
      <c r="N274">
        <v>24.120166138613865</v>
      </c>
      <c r="O274">
        <v>170.40845070422534</v>
      </c>
      <c r="P274">
        <v>98.327399999999997</v>
      </c>
      <c r="Q274">
        <v>487.79337063411322</v>
      </c>
      <c r="R274">
        <v>1255.6868193832599</v>
      </c>
      <c r="S274">
        <v>25.31</v>
      </c>
      <c r="T274">
        <v>2.6159313396676542E-2</v>
      </c>
      <c r="U274" s="56">
        <f t="shared" si="81"/>
        <v>13.184293951924978</v>
      </c>
      <c r="V274" s="26">
        <f t="shared" si="68"/>
        <v>2.8442528873015023E-5</v>
      </c>
      <c r="W274" s="56">
        <f t="shared" si="69"/>
        <v>293</v>
      </c>
      <c r="X274" s="56">
        <f t="shared" si="77"/>
        <v>3.4129692832764505E-3</v>
      </c>
      <c r="Y274" s="56">
        <f t="shared" si="70"/>
        <v>-10.467625037396726</v>
      </c>
    </row>
    <row r="275" spans="1:25" x14ac:dyDescent="0.25">
      <c r="A275">
        <v>35</v>
      </c>
      <c r="B275">
        <v>7</v>
      </c>
      <c r="C275" t="s">
        <v>3</v>
      </c>
      <c r="D275">
        <v>3</v>
      </c>
      <c r="E275">
        <v>20</v>
      </c>
      <c r="F275">
        <v>20</v>
      </c>
      <c r="G275">
        <v>248.29</v>
      </c>
      <c r="H275">
        <v>113.02</v>
      </c>
      <c r="I275" s="59">
        <f t="shared" si="80"/>
        <v>22080.000000000004</v>
      </c>
      <c r="J275">
        <v>10</v>
      </c>
      <c r="K275">
        <v>371.31</v>
      </c>
      <c r="L275">
        <v>13</v>
      </c>
      <c r="M275">
        <v>1.42</v>
      </c>
      <c r="N275">
        <v>24.120166138613865</v>
      </c>
      <c r="O275">
        <v>170.40845070422534</v>
      </c>
      <c r="P275">
        <v>98.327399999999997</v>
      </c>
      <c r="Q275">
        <v>513.53175332130559</v>
      </c>
      <c r="R275">
        <v>1093.7598245038544</v>
      </c>
      <c r="S275">
        <v>24.17</v>
      </c>
      <c r="T275">
        <v>3.794731426044462E-2</v>
      </c>
      <c r="U275" s="56">
        <f t="shared" si="81"/>
        <v>31.875743978773482</v>
      </c>
      <c r="V275" s="26">
        <f t="shared" si="68"/>
        <v>4.1276882532728872E-5</v>
      </c>
      <c r="W275" s="56">
        <f t="shared" si="69"/>
        <v>293</v>
      </c>
      <c r="X275" s="56">
        <f t="shared" si="77"/>
        <v>3.4129692832764505E-3</v>
      </c>
      <c r="Y275" s="56">
        <f t="shared" si="70"/>
        <v>-10.095207959683231</v>
      </c>
    </row>
    <row r="276" spans="1:25" x14ac:dyDescent="0.25">
      <c r="A276">
        <v>49</v>
      </c>
      <c r="B276">
        <v>7</v>
      </c>
      <c r="C276" t="s">
        <v>3</v>
      </c>
      <c r="D276">
        <v>3</v>
      </c>
      <c r="E276">
        <v>20</v>
      </c>
      <c r="F276">
        <v>20</v>
      </c>
      <c r="G276">
        <v>248.29</v>
      </c>
      <c r="H276">
        <v>113.02</v>
      </c>
      <c r="I276" s="60">
        <f t="shared" si="80"/>
        <v>22080.000000000004</v>
      </c>
      <c r="J276">
        <v>10</v>
      </c>
      <c r="K276">
        <v>371.31</v>
      </c>
      <c r="L276">
        <v>13</v>
      </c>
      <c r="M276">
        <v>1.42</v>
      </c>
      <c r="N276">
        <v>24.120166138613865</v>
      </c>
      <c r="O276">
        <v>170.40845070422534</v>
      </c>
      <c r="P276">
        <v>98.327399999999997</v>
      </c>
      <c r="Q276">
        <v>461.58243070362477</v>
      </c>
      <c r="R276">
        <v>1046.0033262260126</v>
      </c>
      <c r="S276">
        <v>24.59</v>
      </c>
      <c r="T276">
        <v>2.0492018074541367E-2</v>
      </c>
      <c r="U276" s="56">
        <f t="shared" si="81"/>
        <v>24.098613255660648</v>
      </c>
      <c r="V276" s="26">
        <f t="shared" si="68"/>
        <v>2.2286096679126042E-5</v>
      </c>
      <c r="W276" s="56">
        <f t="shared" si="69"/>
        <v>293</v>
      </c>
      <c r="X276" s="56">
        <f t="shared" si="77"/>
        <v>3.4129692832764505E-3</v>
      </c>
      <c r="Y276" s="56">
        <f t="shared" si="70"/>
        <v>-10.711547541238525</v>
      </c>
    </row>
    <row r="277" spans="1:25" x14ac:dyDescent="0.25">
      <c r="A277">
        <v>63</v>
      </c>
      <c r="B277">
        <v>7</v>
      </c>
      <c r="C277" t="s">
        <v>3</v>
      </c>
      <c r="D277">
        <v>3</v>
      </c>
      <c r="E277">
        <v>20</v>
      </c>
      <c r="F277">
        <v>20</v>
      </c>
      <c r="G277">
        <v>248.29</v>
      </c>
      <c r="H277">
        <v>113.02</v>
      </c>
      <c r="I277" s="57">
        <f t="shared" si="80"/>
        <v>22080.000000000004</v>
      </c>
      <c r="J277">
        <v>10</v>
      </c>
      <c r="K277">
        <v>371.31</v>
      </c>
      <c r="L277">
        <v>13</v>
      </c>
      <c r="M277">
        <v>1.42</v>
      </c>
      <c r="N277">
        <v>24.120166138613865</v>
      </c>
      <c r="O277">
        <v>170.40845070422534</v>
      </c>
      <c r="P277">
        <v>98.327399999999997</v>
      </c>
      <c r="Q277">
        <v>527.10306727528689</v>
      </c>
      <c r="R277">
        <v>1054.5551810929567</v>
      </c>
      <c r="S277">
        <v>23.06</v>
      </c>
      <c r="T277">
        <v>1.972155966330924E-2</v>
      </c>
      <c r="U277" s="56">
        <f t="shared" si="81"/>
        <v>29.818998210923571</v>
      </c>
      <c r="V277" s="26">
        <f t="shared" si="68"/>
        <v>2.1450965901802951E-5</v>
      </c>
      <c r="W277" s="56">
        <f t="shared" si="69"/>
        <v>293</v>
      </c>
      <c r="X277" s="56">
        <f t="shared" si="77"/>
        <v>3.4129692832764505E-3</v>
      </c>
      <c r="Y277" s="56">
        <f t="shared" si="70"/>
        <v>-10.749740883217001</v>
      </c>
    </row>
    <row r="278" spans="1:25" x14ac:dyDescent="0.25">
      <c r="A278">
        <v>77</v>
      </c>
      <c r="B278">
        <v>7</v>
      </c>
      <c r="C278" t="s">
        <v>3</v>
      </c>
      <c r="D278">
        <v>3</v>
      </c>
      <c r="E278">
        <v>20</v>
      </c>
      <c r="F278">
        <v>20</v>
      </c>
      <c r="G278">
        <v>248.29</v>
      </c>
      <c r="H278">
        <v>113.02</v>
      </c>
      <c r="I278" s="57">
        <f t="shared" si="80"/>
        <v>22080.000000000004</v>
      </c>
      <c r="J278">
        <v>10</v>
      </c>
      <c r="K278">
        <v>371.31</v>
      </c>
      <c r="L278">
        <v>13</v>
      </c>
      <c r="M278">
        <v>1.42</v>
      </c>
      <c r="N278">
        <v>24.120166138613865</v>
      </c>
      <c r="O278">
        <v>170.40845070422534</v>
      </c>
      <c r="P278">
        <v>98.327399999999997</v>
      </c>
      <c r="Q278">
        <v>480.42481968604159</v>
      </c>
      <c r="R278">
        <v>1043.2187102248622</v>
      </c>
      <c r="S278">
        <v>22.97</v>
      </c>
      <c r="T278">
        <v>2.1125446784633763E-2</v>
      </c>
      <c r="U278" s="56">
        <f t="shared" si="81"/>
        <v>39.039825658003195</v>
      </c>
      <c r="V278" s="26">
        <f t="shared" si="68"/>
        <v>2.2982766156796969E-5</v>
      </c>
      <c r="W278" s="56">
        <f t="shared" si="69"/>
        <v>293</v>
      </c>
      <c r="X278" s="56">
        <f t="shared" si="77"/>
        <v>3.4129692832764505E-3</v>
      </c>
      <c r="Y278" s="56">
        <f t="shared" si="70"/>
        <v>-10.680765920429394</v>
      </c>
    </row>
    <row r="279" spans="1:25" x14ac:dyDescent="0.25">
      <c r="A279">
        <v>91</v>
      </c>
      <c r="B279">
        <v>7</v>
      </c>
      <c r="C279" t="s">
        <v>3</v>
      </c>
      <c r="D279">
        <v>3</v>
      </c>
      <c r="E279">
        <v>20</v>
      </c>
      <c r="F279">
        <v>20</v>
      </c>
      <c r="G279">
        <v>248.29</v>
      </c>
      <c r="H279">
        <v>113.02</v>
      </c>
      <c r="I279" s="57">
        <f t="shared" si="80"/>
        <v>22080.000000000004</v>
      </c>
      <c r="J279">
        <v>10</v>
      </c>
      <c r="K279">
        <v>371.31</v>
      </c>
      <c r="L279">
        <v>13</v>
      </c>
      <c r="M279">
        <v>1.42</v>
      </c>
      <c r="N279">
        <v>24.120166138613865</v>
      </c>
      <c r="O279">
        <v>170.40845070422534</v>
      </c>
      <c r="P279">
        <v>98.327399999999997</v>
      </c>
      <c r="Q279">
        <v>500.78866636322255</v>
      </c>
      <c r="R279">
        <v>1123.7598088302229</v>
      </c>
      <c r="S279">
        <v>24.79</v>
      </c>
      <c r="T279">
        <v>2.16675060440625E-2</v>
      </c>
      <c r="U279" s="56">
        <f t="shared" si="81"/>
        <v>47.321833200232497</v>
      </c>
      <c r="V279" s="26">
        <f t="shared" si="68"/>
        <v>2.3576911044458623E-5</v>
      </c>
      <c r="W279" s="56">
        <f t="shared" si="69"/>
        <v>293</v>
      </c>
      <c r="X279" s="56">
        <f t="shared" si="77"/>
        <v>3.4129692832764505E-3</v>
      </c>
      <c r="Y279" s="56">
        <f t="shared" si="70"/>
        <v>-10.655242670398902</v>
      </c>
    </row>
    <row r="280" spans="1:25" s="61" customFormat="1" x14ac:dyDescent="0.25">
      <c r="A280" s="61">
        <v>105</v>
      </c>
      <c r="B280" s="61">
        <v>7</v>
      </c>
      <c r="C280" s="61" t="s">
        <v>3</v>
      </c>
      <c r="D280" s="61">
        <v>3</v>
      </c>
      <c r="E280" s="61">
        <v>20</v>
      </c>
      <c r="F280" s="61">
        <v>20</v>
      </c>
      <c r="G280" s="61">
        <v>248.29</v>
      </c>
      <c r="H280" s="61">
        <v>113.02</v>
      </c>
      <c r="I280" s="62">
        <f t="shared" si="80"/>
        <v>22080.000000000004</v>
      </c>
      <c r="J280" s="61">
        <v>10</v>
      </c>
      <c r="K280" s="61">
        <v>371.31</v>
      </c>
      <c r="L280" s="61">
        <v>13</v>
      </c>
      <c r="M280" s="61">
        <v>1.42</v>
      </c>
      <c r="N280" s="61">
        <v>24.120166138613865</v>
      </c>
      <c r="O280" s="61">
        <v>170.40845070422534</v>
      </c>
      <c r="P280" s="61">
        <v>98.327399999999997</v>
      </c>
      <c r="Q280" s="61">
        <v>433.83360582032213</v>
      </c>
      <c r="R280" s="61">
        <v>905.53973482321544</v>
      </c>
      <c r="S280" s="61">
        <v>26.14</v>
      </c>
      <c r="T280" s="61">
        <v>1.5559063725026252E-2</v>
      </c>
      <c r="U280" s="61">
        <f t="shared" si="81"/>
        <v>39.208840587066156</v>
      </c>
      <c r="V280" s="26">
        <f t="shared" si="68"/>
        <v>1.6927059460551255E-5</v>
      </c>
      <c r="W280" s="56">
        <f t="shared" si="69"/>
        <v>293</v>
      </c>
      <c r="X280" s="56">
        <f t="shared" si="77"/>
        <v>3.4129692832764505E-3</v>
      </c>
      <c r="Y280" s="56">
        <f t="shared" si="70"/>
        <v>-10.986597064999778</v>
      </c>
    </row>
    <row r="281" spans="1:25" x14ac:dyDescent="0.25">
      <c r="A281">
        <v>7</v>
      </c>
      <c r="B281">
        <v>50</v>
      </c>
      <c r="C281" t="s">
        <v>3</v>
      </c>
      <c r="D281">
        <v>4</v>
      </c>
      <c r="E281">
        <v>20</v>
      </c>
      <c r="F281">
        <v>20</v>
      </c>
      <c r="G281">
        <v>249.63</v>
      </c>
      <c r="H281">
        <v>129.43</v>
      </c>
      <c r="I281" s="76">
        <f t="shared" ref="I281:I289" si="82">AVERAGE(I272,I263,I254)</f>
        <v>15278.666666666666</v>
      </c>
      <c r="J281">
        <v>-6.5</v>
      </c>
      <c r="K281">
        <v>372.56</v>
      </c>
      <c r="L281">
        <v>29.4</v>
      </c>
      <c r="M281">
        <v>1.42</v>
      </c>
      <c r="N281">
        <v>24.120166138613865</v>
      </c>
      <c r="O281">
        <v>158.85211267605632</v>
      </c>
      <c r="P281">
        <v>91.377579999999995</v>
      </c>
      <c r="Q281">
        <v>529.01842682035874</v>
      </c>
      <c r="R281">
        <v>1272.8093363329583</v>
      </c>
      <c r="S281">
        <v>23.14</v>
      </c>
      <c r="T281">
        <v>2.7799808589364792E-2</v>
      </c>
      <c r="U281" s="56">
        <f t="shared" ref="U281:U289" si="83">T281*24*A281</f>
        <v>4.6703678430132856</v>
      </c>
      <c r="V281" s="26">
        <f t="shared" si="68"/>
        <v>4.3675106951910555E-5</v>
      </c>
      <c r="W281" s="56">
        <f t="shared" si="69"/>
        <v>293</v>
      </c>
      <c r="X281" s="56">
        <f t="shared" si="77"/>
        <v>3.4129692832764505E-3</v>
      </c>
      <c r="Y281" s="56">
        <f t="shared" si="70"/>
        <v>-10.038732253134089</v>
      </c>
    </row>
    <row r="282" spans="1:25" x14ac:dyDescent="0.25">
      <c r="A282">
        <v>14</v>
      </c>
      <c r="B282">
        <v>50</v>
      </c>
      <c r="C282" t="s">
        <v>3</v>
      </c>
      <c r="D282">
        <v>4</v>
      </c>
      <c r="E282">
        <v>20</v>
      </c>
      <c r="F282">
        <v>20</v>
      </c>
      <c r="G282">
        <v>249.63</v>
      </c>
      <c r="H282">
        <v>129.43</v>
      </c>
      <c r="I282" s="76">
        <f t="shared" si="82"/>
        <v>15278.666666666666</v>
      </c>
      <c r="J282">
        <v>-6.5</v>
      </c>
      <c r="K282">
        <v>372.56</v>
      </c>
      <c r="L282">
        <v>29.4</v>
      </c>
      <c r="M282">
        <v>1.42</v>
      </c>
      <c r="N282">
        <v>24.120166138613865</v>
      </c>
      <c r="O282">
        <v>158.85211267605632</v>
      </c>
      <c r="P282">
        <v>91.377579999999995</v>
      </c>
      <c r="Q282">
        <v>480.40951853025024</v>
      </c>
      <c r="R282">
        <v>1295.1553056699397</v>
      </c>
      <c r="S282">
        <v>25.27</v>
      </c>
      <c r="T282">
        <v>2.7885033828784656E-2</v>
      </c>
      <c r="U282" s="56">
        <f t="shared" si="83"/>
        <v>9.3693713664716434</v>
      </c>
      <c r="V282" s="26">
        <f t="shared" si="68"/>
        <v>4.3815740630668929E-5</v>
      </c>
      <c r="W282" s="56">
        <f t="shared" si="69"/>
        <v>293</v>
      </c>
      <c r="X282" s="56">
        <f t="shared" si="77"/>
        <v>3.4129692832764505E-3</v>
      </c>
      <c r="Y282" s="56">
        <f t="shared" si="70"/>
        <v>-10.03551743001222</v>
      </c>
    </row>
    <row r="283" spans="1:25" x14ac:dyDescent="0.25">
      <c r="A283">
        <v>21</v>
      </c>
      <c r="B283">
        <v>50</v>
      </c>
      <c r="C283" t="s">
        <v>3</v>
      </c>
      <c r="D283">
        <v>4</v>
      </c>
      <c r="E283">
        <v>20</v>
      </c>
      <c r="F283">
        <v>20</v>
      </c>
      <c r="G283">
        <v>249.63</v>
      </c>
      <c r="H283">
        <v>129.43</v>
      </c>
      <c r="I283" s="76">
        <f t="shared" si="82"/>
        <v>15278.666666666666</v>
      </c>
      <c r="J283">
        <v>-6.5</v>
      </c>
      <c r="K283">
        <v>372.56</v>
      </c>
      <c r="L283">
        <v>29.4</v>
      </c>
      <c r="M283">
        <v>1.42</v>
      </c>
      <c r="N283">
        <v>24.120166138613865</v>
      </c>
      <c r="O283">
        <v>158.85211267605632</v>
      </c>
      <c r="P283">
        <v>91.377579999999995</v>
      </c>
      <c r="Q283">
        <v>496.57010003390985</v>
      </c>
      <c r="R283">
        <v>1230.0542819383259</v>
      </c>
      <c r="S283">
        <v>25.31</v>
      </c>
      <c r="T283">
        <v>2.5064145405316693E-2</v>
      </c>
      <c r="U283" s="56">
        <f t="shared" si="83"/>
        <v>12.632329284279614</v>
      </c>
      <c r="V283" s="26">
        <f t="shared" si="68"/>
        <v>3.9387488123937904E-5</v>
      </c>
      <c r="W283" s="56">
        <f t="shared" si="69"/>
        <v>293</v>
      </c>
      <c r="X283" s="56">
        <f t="shared" si="77"/>
        <v>3.4129692832764505E-3</v>
      </c>
      <c r="Y283" s="56">
        <f t="shared" si="70"/>
        <v>-10.142062352399481</v>
      </c>
    </row>
    <row r="284" spans="1:25" x14ac:dyDescent="0.25">
      <c r="A284">
        <v>35</v>
      </c>
      <c r="B284">
        <v>50</v>
      </c>
      <c r="C284" t="s">
        <v>3</v>
      </c>
      <c r="D284">
        <v>4</v>
      </c>
      <c r="E284">
        <v>20</v>
      </c>
      <c r="F284">
        <v>20</v>
      </c>
      <c r="G284">
        <v>249.63</v>
      </c>
      <c r="H284">
        <v>129.43</v>
      </c>
      <c r="I284" s="76">
        <f t="shared" si="82"/>
        <v>15278.666666666666</v>
      </c>
      <c r="J284">
        <v>-6.5</v>
      </c>
      <c r="K284">
        <v>372.56</v>
      </c>
      <c r="L284">
        <v>29.4</v>
      </c>
      <c r="M284">
        <v>1.42</v>
      </c>
      <c r="N284">
        <v>24.120166138613865</v>
      </c>
      <c r="O284">
        <v>158.85211267605632</v>
      </c>
      <c r="P284">
        <v>91.377579999999995</v>
      </c>
      <c r="Q284">
        <v>486.09220108249957</v>
      </c>
      <c r="R284">
        <v>607.02712809578475</v>
      </c>
      <c r="S284">
        <v>24.17</v>
      </c>
      <c r="T284">
        <v>7.9336095921289009E-3</v>
      </c>
      <c r="U284" s="56">
        <f t="shared" si="83"/>
        <v>6.6642320573882765</v>
      </c>
      <c r="V284" s="26">
        <f t="shared" si="68"/>
        <v>1.2464973032174538E-5</v>
      </c>
      <c r="W284" s="56">
        <f t="shared" si="69"/>
        <v>293</v>
      </c>
      <c r="X284" s="56">
        <f t="shared" si="77"/>
        <v>3.4129692832764505E-3</v>
      </c>
      <c r="Y284" s="56">
        <f t="shared" si="70"/>
        <v>-11.292588004474885</v>
      </c>
    </row>
    <row r="285" spans="1:25" x14ac:dyDescent="0.25">
      <c r="A285">
        <v>49</v>
      </c>
      <c r="B285">
        <v>50</v>
      </c>
      <c r="C285" t="s">
        <v>3</v>
      </c>
      <c r="D285">
        <v>4</v>
      </c>
      <c r="E285">
        <v>20</v>
      </c>
      <c r="F285">
        <v>20</v>
      </c>
      <c r="G285">
        <v>249.63</v>
      </c>
      <c r="H285">
        <v>129.43</v>
      </c>
      <c r="I285" s="76">
        <f t="shared" si="82"/>
        <v>15278.666666666666</v>
      </c>
      <c r="J285">
        <v>-6.5</v>
      </c>
      <c r="K285">
        <v>372.56</v>
      </c>
      <c r="L285">
        <v>29.4</v>
      </c>
      <c r="M285">
        <v>1.42</v>
      </c>
      <c r="N285">
        <v>24.120166138613865</v>
      </c>
      <c r="O285">
        <v>158.85211267605632</v>
      </c>
      <c r="P285">
        <v>91.377579999999995</v>
      </c>
      <c r="Q285">
        <v>466.96703624733476</v>
      </c>
      <c r="R285">
        <v>983.62814498933903</v>
      </c>
      <c r="S285">
        <v>24.59</v>
      </c>
      <c r="T285">
        <v>1.8171950158242078E-2</v>
      </c>
      <c r="U285" s="56">
        <f t="shared" si="83"/>
        <v>21.370213386092683</v>
      </c>
      <c r="V285" s="26">
        <f t="shared" si="68"/>
        <v>2.8564802314289061E-5</v>
      </c>
      <c r="W285" s="56">
        <f t="shared" si="69"/>
        <v>293</v>
      </c>
      <c r="X285" s="56">
        <f t="shared" si="77"/>
        <v>3.4129692832764505E-3</v>
      </c>
      <c r="Y285" s="56">
        <f t="shared" si="70"/>
        <v>-10.463335286368803</v>
      </c>
    </row>
    <row r="286" spans="1:25" x14ac:dyDescent="0.25">
      <c r="A286">
        <v>63</v>
      </c>
      <c r="B286">
        <v>50</v>
      </c>
      <c r="C286" t="s">
        <v>3</v>
      </c>
      <c r="D286">
        <v>4</v>
      </c>
      <c r="E286">
        <v>20</v>
      </c>
      <c r="F286">
        <v>20</v>
      </c>
      <c r="G286">
        <v>249.63</v>
      </c>
      <c r="H286">
        <v>129.43</v>
      </c>
      <c r="I286" s="76">
        <f t="shared" si="82"/>
        <v>15278.666666666666</v>
      </c>
      <c r="J286">
        <v>-6.5</v>
      </c>
      <c r="K286">
        <v>372.56</v>
      </c>
      <c r="L286">
        <v>29.4</v>
      </c>
      <c r="M286">
        <v>1.42</v>
      </c>
      <c r="N286">
        <v>24.120166138613865</v>
      </c>
      <c r="O286">
        <v>158.85211267605632</v>
      </c>
      <c r="P286">
        <v>91.377579999999995</v>
      </c>
      <c r="Q286">
        <v>509.64766861482025</v>
      </c>
      <c r="R286">
        <v>1027.8003071541318</v>
      </c>
      <c r="S286">
        <v>23.06</v>
      </c>
      <c r="T286">
        <v>1.9433575197219354E-2</v>
      </c>
      <c r="U286" s="56">
        <f t="shared" si="83"/>
        <v>29.383565698195664</v>
      </c>
      <c r="V286" s="26">
        <f t="shared" si="68"/>
        <v>3.0555995559123904E-5</v>
      </c>
      <c r="W286" s="56">
        <f t="shared" si="69"/>
        <v>293</v>
      </c>
      <c r="X286" s="56">
        <f t="shared" si="77"/>
        <v>3.4129692832764505E-3</v>
      </c>
      <c r="Y286" s="56">
        <f t="shared" si="70"/>
        <v>-10.39594963762082</v>
      </c>
    </row>
    <row r="287" spans="1:25" x14ac:dyDescent="0.25">
      <c r="A287">
        <v>77</v>
      </c>
      <c r="B287">
        <v>50</v>
      </c>
      <c r="C287" t="s">
        <v>3</v>
      </c>
      <c r="D287">
        <v>4</v>
      </c>
      <c r="E287">
        <v>20</v>
      </c>
      <c r="F287">
        <v>20</v>
      </c>
      <c r="G287">
        <v>249.63</v>
      </c>
      <c r="H287">
        <v>129.43</v>
      </c>
      <c r="I287" s="76">
        <f t="shared" si="82"/>
        <v>15278.666666666666</v>
      </c>
      <c r="J287">
        <v>-6.5</v>
      </c>
      <c r="K287">
        <v>372.56</v>
      </c>
      <c r="L287">
        <v>29.4</v>
      </c>
      <c r="M287">
        <v>1.42</v>
      </c>
      <c r="N287">
        <v>24.120166138613865</v>
      </c>
      <c r="O287">
        <v>158.85211267605632</v>
      </c>
      <c r="P287">
        <v>91.377579999999995</v>
      </c>
      <c r="Q287">
        <v>489.98684768773865</v>
      </c>
      <c r="R287">
        <v>966.44132371658895</v>
      </c>
      <c r="S287">
        <v>22.97</v>
      </c>
      <c r="T287">
        <v>1.7939680749577528E-2</v>
      </c>
      <c r="U287" s="56">
        <f t="shared" si="83"/>
        <v>33.152530025219271</v>
      </c>
      <c r="V287" s="26">
        <f t="shared" si="68"/>
        <v>2.8210585572250251E-5</v>
      </c>
      <c r="W287" s="56">
        <f t="shared" si="69"/>
        <v>293</v>
      </c>
      <c r="X287" s="56">
        <f t="shared" si="77"/>
        <v>3.4129692832764505E-3</v>
      </c>
      <c r="Y287" s="56">
        <f t="shared" si="70"/>
        <v>-10.475813275553248</v>
      </c>
    </row>
    <row r="288" spans="1:25" x14ac:dyDescent="0.25">
      <c r="A288">
        <v>91</v>
      </c>
      <c r="B288">
        <v>50</v>
      </c>
      <c r="C288" t="s">
        <v>3</v>
      </c>
      <c r="D288">
        <v>4</v>
      </c>
      <c r="E288">
        <v>20</v>
      </c>
      <c r="F288">
        <v>20</v>
      </c>
      <c r="G288">
        <v>249.63</v>
      </c>
      <c r="H288">
        <v>129.43</v>
      </c>
      <c r="I288" s="76">
        <f t="shared" si="82"/>
        <v>15278.666666666666</v>
      </c>
      <c r="J288">
        <v>-6.5</v>
      </c>
      <c r="K288">
        <v>372.56</v>
      </c>
      <c r="L288">
        <v>29.4</v>
      </c>
      <c r="M288">
        <v>1.42</v>
      </c>
      <c r="N288">
        <v>24.120166138613865</v>
      </c>
      <c r="O288">
        <v>158.85211267605632</v>
      </c>
      <c r="P288">
        <v>91.377579999999995</v>
      </c>
      <c r="Q288">
        <v>503.54474283113336</v>
      </c>
      <c r="R288">
        <v>1070.0148839326355</v>
      </c>
      <c r="S288">
        <v>24.79</v>
      </c>
      <c r="T288">
        <v>1.9763087355171207E-2</v>
      </c>
      <c r="U288" s="56">
        <f t="shared" si="83"/>
        <v>43.162582783693914</v>
      </c>
      <c r="V288" s="26">
        <f t="shared" si="68"/>
        <v>3.1088140440956314E-5</v>
      </c>
      <c r="W288" s="56">
        <f t="shared" si="69"/>
        <v>293</v>
      </c>
      <c r="X288" s="56">
        <f t="shared" si="77"/>
        <v>3.4129692832764505E-3</v>
      </c>
      <c r="Y288" s="56">
        <f t="shared" si="70"/>
        <v>-10.378684147809919</v>
      </c>
    </row>
    <row r="289" spans="1:25" s="61" customFormat="1" x14ac:dyDescent="0.25">
      <c r="A289" s="61">
        <v>105</v>
      </c>
      <c r="B289" s="61">
        <v>50</v>
      </c>
      <c r="C289" s="61" t="s">
        <v>3</v>
      </c>
      <c r="D289" s="61">
        <v>4</v>
      </c>
      <c r="E289" s="61">
        <v>20</v>
      </c>
      <c r="F289" s="61">
        <v>20</v>
      </c>
      <c r="G289" s="61">
        <v>249.63</v>
      </c>
      <c r="H289" s="61">
        <v>129.43</v>
      </c>
      <c r="I289" s="76">
        <f t="shared" si="82"/>
        <v>15278.666666666666</v>
      </c>
      <c r="J289" s="61">
        <v>-6.5</v>
      </c>
      <c r="K289" s="61">
        <v>372.56</v>
      </c>
      <c r="L289" s="61">
        <v>29.4</v>
      </c>
      <c r="M289" s="61">
        <v>1.42</v>
      </c>
      <c r="N289" s="61">
        <v>24.120166138613865</v>
      </c>
      <c r="O289" s="61">
        <v>158.85211267605632</v>
      </c>
      <c r="P289" s="61">
        <v>91.377579999999995</v>
      </c>
      <c r="Q289" s="61">
        <v>453.9110193738249</v>
      </c>
      <c r="R289" s="61">
        <v>978.42982821881253</v>
      </c>
      <c r="S289" s="61">
        <v>26.14</v>
      </c>
      <c r="T289" s="61">
        <v>1.7354406948786486E-2</v>
      </c>
      <c r="U289" s="61">
        <f t="shared" si="83"/>
        <v>43.733105510941947</v>
      </c>
      <c r="V289" s="26">
        <f t="shared" si="68"/>
        <v>2.7299699075230549E-5</v>
      </c>
      <c r="W289" s="56">
        <f t="shared" si="69"/>
        <v>293</v>
      </c>
      <c r="X289" s="56">
        <f t="shared" si="77"/>
        <v>3.4129692832764505E-3</v>
      </c>
      <c r="Y289" s="56">
        <f t="shared" si="70"/>
        <v>-10.508634878719441</v>
      </c>
    </row>
    <row r="290" spans="1:25" x14ac:dyDescent="0.25">
      <c r="A290">
        <v>7</v>
      </c>
      <c r="B290">
        <v>51</v>
      </c>
      <c r="C290" t="s">
        <v>3</v>
      </c>
      <c r="D290">
        <v>1</v>
      </c>
      <c r="E290">
        <v>30</v>
      </c>
      <c r="F290">
        <v>20</v>
      </c>
      <c r="G290">
        <v>247.06</v>
      </c>
      <c r="H290">
        <v>113.54</v>
      </c>
      <c r="I290" s="57">
        <f t="shared" ref="I290:I298" si="84">0.96082*10000</f>
        <v>9608.2000000000007</v>
      </c>
      <c r="J290">
        <v>10.9</v>
      </c>
      <c r="K290">
        <v>371.5</v>
      </c>
      <c r="L290">
        <v>13.5</v>
      </c>
      <c r="M290">
        <v>1.38</v>
      </c>
      <c r="N290">
        <v>24.120166138613865</v>
      </c>
      <c r="O290">
        <v>167.72463768115941</v>
      </c>
      <c r="P290">
        <v>98.212100000000007</v>
      </c>
      <c r="Q290">
        <v>537.62608978001458</v>
      </c>
      <c r="R290">
        <v>757.79002038807641</v>
      </c>
      <c r="S290">
        <v>23.14</v>
      </c>
      <c r="T290">
        <v>8.0838013317037927E-3</v>
      </c>
      <c r="U290" s="56">
        <f t="shared" ref="U290:U298" si="85">T290*24*A290</f>
        <v>1.3580786237262372</v>
      </c>
      <c r="V290" s="26">
        <f t="shared" si="68"/>
        <v>2.019368295711482E-5</v>
      </c>
      <c r="W290" s="56">
        <f t="shared" si="69"/>
        <v>293</v>
      </c>
      <c r="X290" s="56">
        <f t="shared" si="77"/>
        <v>3.4129692832764505E-3</v>
      </c>
      <c r="Y290" s="56">
        <f t="shared" si="70"/>
        <v>-10.810140727361048</v>
      </c>
    </row>
    <row r="291" spans="1:25" x14ac:dyDescent="0.25">
      <c r="A291">
        <v>14</v>
      </c>
      <c r="B291">
        <v>51</v>
      </c>
      <c r="C291" t="s">
        <v>3</v>
      </c>
      <c r="D291">
        <v>1</v>
      </c>
      <c r="E291">
        <v>30</v>
      </c>
      <c r="F291">
        <v>20</v>
      </c>
      <c r="G291">
        <v>247.06</v>
      </c>
      <c r="H291">
        <v>113.54</v>
      </c>
      <c r="I291" s="60">
        <f t="shared" si="84"/>
        <v>9608.2000000000007</v>
      </c>
      <c r="J291">
        <v>10.9</v>
      </c>
      <c r="K291">
        <v>371.5</v>
      </c>
      <c r="L291">
        <v>13.5</v>
      </c>
      <c r="M291">
        <v>1.38</v>
      </c>
      <c r="N291">
        <v>24.120166138613865</v>
      </c>
      <c r="O291">
        <v>167.72463768115941</v>
      </c>
      <c r="P291">
        <v>98.212100000000007</v>
      </c>
      <c r="Q291">
        <v>488.75885334178014</v>
      </c>
      <c r="R291">
        <v>680.69000633512826</v>
      </c>
      <c r="S291">
        <v>25.27</v>
      </c>
      <c r="T291">
        <v>6.453169114172437E-3</v>
      </c>
      <c r="U291" s="56">
        <f t="shared" si="85"/>
        <v>2.1682648223619387</v>
      </c>
      <c r="V291" s="26">
        <f t="shared" ref="V291:V348" si="86">LN(I291/(I291-U291))/A291</f>
        <v>1.612097340473264E-5</v>
      </c>
      <c r="W291" s="56">
        <f t="shared" ref="W291:W348" si="87">F291+273</f>
        <v>293</v>
      </c>
      <c r="X291" s="56">
        <f t="shared" si="77"/>
        <v>3.4129692832764505E-3</v>
      </c>
      <c r="Y291" s="56">
        <f t="shared" ref="Y291:Y348" si="88">LN(V291)</f>
        <v>-11.035389437799914</v>
      </c>
    </row>
    <row r="292" spans="1:25" x14ac:dyDescent="0.25">
      <c r="A292">
        <v>21</v>
      </c>
      <c r="B292">
        <v>51</v>
      </c>
      <c r="C292" t="s">
        <v>3</v>
      </c>
      <c r="D292">
        <v>1</v>
      </c>
      <c r="E292">
        <v>30</v>
      </c>
      <c r="F292">
        <v>20</v>
      </c>
      <c r="G292">
        <v>247.06</v>
      </c>
      <c r="H292">
        <v>113.54</v>
      </c>
      <c r="I292" s="60">
        <f t="shared" si="84"/>
        <v>9608.2000000000007</v>
      </c>
      <c r="J292">
        <v>10.9</v>
      </c>
      <c r="K292">
        <v>371.5</v>
      </c>
      <c r="L292">
        <v>13.5</v>
      </c>
      <c r="M292">
        <v>1.38</v>
      </c>
      <c r="N292">
        <v>24.120166138613865</v>
      </c>
      <c r="O292">
        <v>167.72463768115941</v>
      </c>
      <c r="P292">
        <v>98.212100000000007</v>
      </c>
      <c r="Q292">
        <v>482.01657341471685</v>
      </c>
      <c r="R292">
        <v>569.24949779735687</v>
      </c>
      <c r="S292">
        <v>25.31</v>
      </c>
      <c r="T292">
        <v>2.9283373241523014E-3</v>
      </c>
      <c r="U292" s="56">
        <f t="shared" si="85"/>
        <v>1.4758820113727598</v>
      </c>
      <c r="V292" s="26">
        <f t="shared" si="86"/>
        <v>7.3151572690414239E-6</v>
      </c>
      <c r="W292" s="56">
        <f t="shared" si="87"/>
        <v>293</v>
      </c>
      <c r="X292" s="56">
        <f t="shared" si="77"/>
        <v>3.4129692832764505E-3</v>
      </c>
      <c r="Y292" s="56">
        <f t="shared" si="88"/>
        <v>-11.825562024196104</v>
      </c>
    </row>
    <row r="293" spans="1:25" x14ac:dyDescent="0.25">
      <c r="A293">
        <v>35</v>
      </c>
      <c r="B293">
        <v>51</v>
      </c>
      <c r="C293" t="s">
        <v>3</v>
      </c>
      <c r="D293">
        <v>1</v>
      </c>
      <c r="E293">
        <v>30</v>
      </c>
      <c r="F293">
        <v>20</v>
      </c>
      <c r="G293">
        <v>247.06</v>
      </c>
      <c r="H293">
        <v>113.54</v>
      </c>
      <c r="I293" s="57">
        <f t="shared" si="84"/>
        <v>9608.2000000000007</v>
      </c>
      <c r="J293">
        <v>10.9</v>
      </c>
      <c r="K293">
        <v>371.5</v>
      </c>
      <c r="L293">
        <v>13.5</v>
      </c>
      <c r="M293">
        <v>1.38</v>
      </c>
      <c r="N293">
        <v>24.120166138613865</v>
      </c>
      <c r="O293">
        <v>167.72463768115941</v>
      </c>
      <c r="P293">
        <v>98.212100000000007</v>
      </c>
      <c r="Q293">
        <v>472.89724454649826</v>
      </c>
      <c r="R293">
        <v>605.39323437756275</v>
      </c>
      <c r="S293">
        <v>24.17</v>
      </c>
      <c r="T293">
        <v>8.5388686795648139E-3</v>
      </c>
      <c r="U293" s="56">
        <f t="shared" si="85"/>
        <v>7.1726496908344446</v>
      </c>
      <c r="V293" s="26">
        <f t="shared" si="86"/>
        <v>2.1336918356631125E-5</v>
      </c>
      <c r="W293" s="56">
        <f t="shared" si="87"/>
        <v>293</v>
      </c>
      <c r="X293" s="56">
        <f t="shared" si="77"/>
        <v>3.4129692832764505E-3</v>
      </c>
      <c r="Y293" s="56">
        <f t="shared" si="88"/>
        <v>-10.755071729424106</v>
      </c>
    </row>
    <row r="294" spans="1:25" x14ac:dyDescent="0.25">
      <c r="A294">
        <v>49</v>
      </c>
      <c r="B294">
        <v>51</v>
      </c>
      <c r="C294" t="s">
        <v>3</v>
      </c>
      <c r="D294">
        <v>1</v>
      </c>
      <c r="E294">
        <v>30</v>
      </c>
      <c r="F294">
        <v>20</v>
      </c>
      <c r="G294">
        <v>247.06</v>
      </c>
      <c r="H294">
        <v>113.54</v>
      </c>
      <c r="I294" s="59">
        <f t="shared" si="84"/>
        <v>9608.2000000000007</v>
      </c>
      <c r="J294">
        <v>10.9</v>
      </c>
      <c r="K294">
        <v>371.5</v>
      </c>
      <c r="L294">
        <v>13.5</v>
      </c>
      <c r="M294">
        <v>1.38</v>
      </c>
      <c r="N294">
        <v>24.120166138613865</v>
      </c>
      <c r="O294">
        <v>167.72463768115941</v>
      </c>
      <c r="P294">
        <v>98.212100000000007</v>
      </c>
      <c r="Q294">
        <v>491.2682729211088</v>
      </c>
      <c r="R294">
        <v>602.26046908315573</v>
      </c>
      <c r="S294">
        <v>24.59</v>
      </c>
      <c r="T294">
        <v>3.8350120436680085E-3</v>
      </c>
      <c r="U294" s="56">
        <f t="shared" si="85"/>
        <v>4.5099741633535775</v>
      </c>
      <c r="V294" s="26">
        <f t="shared" si="86"/>
        <v>9.5815966690361568E-6</v>
      </c>
      <c r="W294" s="56">
        <f t="shared" si="87"/>
        <v>293</v>
      </c>
      <c r="X294" s="56">
        <f t="shared" si="77"/>
        <v>3.4129692832764505E-3</v>
      </c>
      <c r="Y294" s="56">
        <f t="shared" si="88"/>
        <v>-11.555666312954887</v>
      </c>
    </row>
    <row r="295" spans="1:25" x14ac:dyDescent="0.25">
      <c r="A295">
        <v>63</v>
      </c>
      <c r="B295">
        <v>51</v>
      </c>
      <c r="C295" t="s">
        <v>3</v>
      </c>
      <c r="D295">
        <v>1</v>
      </c>
      <c r="E295">
        <v>30</v>
      </c>
      <c r="F295">
        <v>20</v>
      </c>
      <c r="G295">
        <v>247.06</v>
      </c>
      <c r="H295">
        <v>113.54</v>
      </c>
      <c r="I295" s="57">
        <f t="shared" si="84"/>
        <v>9608.2000000000007</v>
      </c>
      <c r="J295">
        <v>10.9</v>
      </c>
      <c r="K295">
        <v>371.5</v>
      </c>
      <c r="L295">
        <v>13.5</v>
      </c>
      <c r="M295">
        <v>1.38</v>
      </c>
      <c r="N295">
        <v>24.120166138613865</v>
      </c>
      <c r="O295">
        <v>167.72463768115941</v>
      </c>
      <c r="P295">
        <v>98.212100000000007</v>
      </c>
      <c r="Q295">
        <v>505.74181988823</v>
      </c>
      <c r="R295">
        <v>593.0294782645791</v>
      </c>
      <c r="S295">
        <v>23.06</v>
      </c>
      <c r="T295">
        <v>3.216076393590409E-3</v>
      </c>
      <c r="U295" s="56">
        <f t="shared" si="85"/>
        <v>4.8627075071086985</v>
      </c>
      <c r="V295" s="26">
        <f t="shared" si="86"/>
        <v>8.0353627010048606E-6</v>
      </c>
      <c r="W295" s="56">
        <f t="shared" si="87"/>
        <v>293</v>
      </c>
      <c r="X295" s="56">
        <f t="shared" si="77"/>
        <v>3.4129692832764505E-3</v>
      </c>
      <c r="Y295" s="56">
        <f t="shared" si="88"/>
        <v>-11.731658419656078</v>
      </c>
    </row>
    <row r="296" spans="1:25" x14ac:dyDescent="0.25">
      <c r="A296">
        <v>77</v>
      </c>
      <c r="B296">
        <v>51</v>
      </c>
      <c r="C296" t="s">
        <v>3</v>
      </c>
      <c r="D296">
        <v>1</v>
      </c>
      <c r="E296">
        <v>30</v>
      </c>
      <c r="F296">
        <v>20</v>
      </c>
      <c r="G296">
        <v>247.06</v>
      </c>
      <c r="H296">
        <v>113.54</v>
      </c>
      <c r="I296" s="57">
        <f t="shared" si="84"/>
        <v>9608.2000000000007</v>
      </c>
      <c r="J296">
        <v>10.9</v>
      </c>
      <c r="K296">
        <v>371.5</v>
      </c>
      <c r="L296">
        <v>13.5</v>
      </c>
      <c r="M296">
        <v>1.38</v>
      </c>
      <c r="N296">
        <v>24.120166138613865</v>
      </c>
      <c r="O296">
        <v>167.72463768115941</v>
      </c>
      <c r="P296">
        <v>98.212100000000007</v>
      </c>
      <c r="Q296">
        <v>503.75753075943999</v>
      </c>
      <c r="R296">
        <v>619.79058124734831</v>
      </c>
      <c r="S296">
        <v>22.97</v>
      </c>
      <c r="T296">
        <v>4.2919389019422409E-3</v>
      </c>
      <c r="U296" s="56">
        <f t="shared" si="85"/>
        <v>7.9315030907892607</v>
      </c>
      <c r="V296" s="26">
        <f t="shared" si="86"/>
        <v>1.0725117363459732E-5</v>
      </c>
      <c r="W296" s="56">
        <f t="shared" si="87"/>
        <v>293</v>
      </c>
      <c r="X296" s="56">
        <f t="shared" si="77"/>
        <v>3.4129692832764505E-3</v>
      </c>
      <c r="Y296" s="56">
        <f t="shared" si="88"/>
        <v>-11.442922150230139</v>
      </c>
    </row>
    <row r="297" spans="1:25" x14ac:dyDescent="0.25">
      <c r="A297">
        <v>91</v>
      </c>
      <c r="B297">
        <v>51</v>
      </c>
      <c r="C297" t="s">
        <v>3</v>
      </c>
      <c r="D297">
        <v>1</v>
      </c>
      <c r="E297">
        <v>30</v>
      </c>
      <c r="F297">
        <v>20</v>
      </c>
      <c r="G297">
        <v>247.06</v>
      </c>
      <c r="H297">
        <v>113.54</v>
      </c>
      <c r="I297" s="57">
        <f t="shared" si="84"/>
        <v>9608.2000000000007</v>
      </c>
      <c r="J297">
        <v>10.9</v>
      </c>
      <c r="K297">
        <v>371.5</v>
      </c>
      <c r="L297">
        <v>13.5</v>
      </c>
      <c r="M297">
        <v>1.38</v>
      </c>
      <c r="N297">
        <v>24.120166138613865</v>
      </c>
      <c r="O297">
        <v>167.72463768115941</v>
      </c>
      <c r="P297">
        <v>98.212100000000007</v>
      </c>
      <c r="Q297">
        <v>501.16436049157949</v>
      </c>
      <c r="R297">
        <v>665.50382339553937</v>
      </c>
      <c r="S297">
        <v>24.79</v>
      </c>
      <c r="T297">
        <v>5.6324604737039569E-3</v>
      </c>
      <c r="U297" s="56">
        <f t="shared" si="85"/>
        <v>12.301293674569441</v>
      </c>
      <c r="V297" s="26">
        <f t="shared" si="86"/>
        <v>1.4078147787572842E-5</v>
      </c>
      <c r="W297" s="56">
        <f t="shared" si="87"/>
        <v>293</v>
      </c>
      <c r="X297" s="56">
        <f t="shared" si="77"/>
        <v>3.4129692832764505E-3</v>
      </c>
      <c r="Y297" s="56">
        <f t="shared" si="88"/>
        <v>-11.170886765065795</v>
      </c>
    </row>
    <row r="298" spans="1:25" s="61" customFormat="1" x14ac:dyDescent="0.25">
      <c r="A298" s="61">
        <v>105</v>
      </c>
      <c r="B298" s="61">
        <v>51</v>
      </c>
      <c r="C298" s="61" t="s">
        <v>3</v>
      </c>
      <c r="D298" s="61">
        <v>1</v>
      </c>
      <c r="E298" s="61">
        <v>30</v>
      </c>
      <c r="F298" s="61">
        <v>20</v>
      </c>
      <c r="G298" s="61">
        <v>247.06</v>
      </c>
      <c r="H298" s="61">
        <v>113.54</v>
      </c>
      <c r="I298" s="62">
        <f t="shared" si="84"/>
        <v>9608.2000000000007</v>
      </c>
      <c r="J298" s="61">
        <v>10.9</v>
      </c>
      <c r="K298" s="61">
        <v>371.5</v>
      </c>
      <c r="L298" s="61">
        <v>13.5</v>
      </c>
      <c r="M298" s="61">
        <v>1.38</v>
      </c>
      <c r="N298" s="61">
        <v>24.120166138613865</v>
      </c>
      <c r="O298" s="61">
        <v>167.72463768115941</v>
      </c>
      <c r="P298" s="61">
        <v>98.212100000000007</v>
      </c>
      <c r="Q298" s="61">
        <v>433.16995013488111</v>
      </c>
      <c r="R298" s="61">
        <v>565.57229819879922</v>
      </c>
      <c r="S298" s="61">
        <v>26.14</v>
      </c>
      <c r="T298" s="61">
        <v>4.303511026325293E-3</v>
      </c>
      <c r="U298" s="61">
        <f t="shared" si="85"/>
        <v>10.84484778633974</v>
      </c>
      <c r="V298" s="26">
        <f t="shared" si="86"/>
        <v>1.0755666763163707E-5</v>
      </c>
      <c r="W298" s="56">
        <f t="shared" si="87"/>
        <v>293</v>
      </c>
      <c r="X298" s="56">
        <f t="shared" si="77"/>
        <v>3.4129692832764505E-3</v>
      </c>
      <c r="Y298" s="56">
        <f t="shared" si="88"/>
        <v>-11.44007780152107</v>
      </c>
    </row>
    <row r="299" spans="1:25" x14ac:dyDescent="0.25">
      <c r="A299">
        <v>7</v>
      </c>
      <c r="B299">
        <v>27</v>
      </c>
      <c r="C299" t="s">
        <v>3</v>
      </c>
      <c r="D299">
        <v>2</v>
      </c>
      <c r="E299">
        <v>30</v>
      </c>
      <c r="F299">
        <v>20</v>
      </c>
      <c r="G299">
        <v>243.58</v>
      </c>
      <c r="H299">
        <v>113.21</v>
      </c>
      <c r="I299" s="57">
        <f t="shared" ref="I299:I307" si="89">0.46252*10000</f>
        <v>4625.2</v>
      </c>
      <c r="J299">
        <v>11.2</v>
      </c>
      <c r="K299">
        <v>367.99</v>
      </c>
      <c r="L299">
        <v>13.2</v>
      </c>
      <c r="M299">
        <v>1.38</v>
      </c>
      <c r="N299">
        <v>24.120166138613865</v>
      </c>
      <c r="O299">
        <v>167.96376811594203</v>
      </c>
      <c r="P299">
        <v>98.266279999999995</v>
      </c>
      <c r="Q299">
        <v>562.94231674648915</v>
      </c>
      <c r="R299">
        <v>727.3569143700787</v>
      </c>
      <c r="S299">
        <v>23.14</v>
      </c>
      <c r="T299">
        <v>6.0421160717459349E-3</v>
      </c>
      <c r="U299" s="56">
        <f t="shared" ref="U299:U307" si="90">T299*24*A299</f>
        <v>1.0150755000533169</v>
      </c>
      <c r="V299" s="26">
        <f t="shared" si="86"/>
        <v>3.1355768516016986E-5</v>
      </c>
      <c r="W299" s="56">
        <f t="shared" si="87"/>
        <v>293</v>
      </c>
      <c r="X299" s="56">
        <f t="shared" si="77"/>
        <v>3.4129692832764505E-3</v>
      </c>
      <c r="Y299" s="56">
        <f t="shared" si="88"/>
        <v>-10.370112304111247</v>
      </c>
    </row>
    <row r="300" spans="1:25" x14ac:dyDescent="0.25">
      <c r="A300">
        <v>14</v>
      </c>
      <c r="B300">
        <v>27</v>
      </c>
      <c r="C300" t="s">
        <v>3</v>
      </c>
      <c r="D300">
        <v>2</v>
      </c>
      <c r="E300">
        <v>30</v>
      </c>
      <c r="F300">
        <v>20</v>
      </c>
      <c r="G300">
        <v>243.58</v>
      </c>
      <c r="H300">
        <v>113.21</v>
      </c>
      <c r="I300" s="59">
        <f t="shared" si="89"/>
        <v>4625.2</v>
      </c>
      <c r="J300">
        <v>11.2</v>
      </c>
      <c r="K300">
        <v>367.99</v>
      </c>
      <c r="L300">
        <v>13.2</v>
      </c>
      <c r="M300">
        <v>1.38</v>
      </c>
      <c r="N300">
        <v>24.120166138613865</v>
      </c>
      <c r="O300">
        <v>167.96376811594203</v>
      </c>
      <c r="P300">
        <v>98.266279999999995</v>
      </c>
      <c r="Q300">
        <v>476.41343047196705</v>
      </c>
      <c r="R300">
        <v>612.41738992714602</v>
      </c>
      <c r="S300">
        <v>25.27</v>
      </c>
      <c r="T300">
        <v>4.5767622732761073E-3</v>
      </c>
      <c r="U300" s="56">
        <f t="shared" si="90"/>
        <v>1.5377921238207719</v>
      </c>
      <c r="V300" s="26">
        <f t="shared" si="86"/>
        <v>2.375260720768129E-5</v>
      </c>
      <c r="W300" s="56">
        <f t="shared" si="87"/>
        <v>293</v>
      </c>
      <c r="X300" s="56">
        <f t="shared" si="77"/>
        <v>3.4129692832764505E-3</v>
      </c>
      <c r="Y300" s="56">
        <f t="shared" si="88"/>
        <v>-10.647818256343168</v>
      </c>
    </row>
    <row r="301" spans="1:25" x14ac:dyDescent="0.25">
      <c r="A301">
        <v>21</v>
      </c>
      <c r="B301">
        <v>27</v>
      </c>
      <c r="C301" t="s">
        <v>3</v>
      </c>
      <c r="D301">
        <v>2</v>
      </c>
      <c r="E301">
        <v>30</v>
      </c>
      <c r="F301">
        <v>20</v>
      </c>
      <c r="G301">
        <v>243.58</v>
      </c>
      <c r="H301">
        <v>113.21</v>
      </c>
      <c r="I301" s="59">
        <f t="shared" si="89"/>
        <v>4625.2</v>
      </c>
      <c r="J301">
        <v>11.2</v>
      </c>
      <c r="K301">
        <v>367.99</v>
      </c>
      <c r="L301">
        <v>13.2</v>
      </c>
      <c r="M301">
        <v>1.38</v>
      </c>
      <c r="N301">
        <v>24.120166138613865</v>
      </c>
      <c r="O301">
        <v>167.96376811594203</v>
      </c>
      <c r="P301">
        <v>98.266279999999995</v>
      </c>
      <c r="Q301">
        <v>482.54685486605632</v>
      </c>
      <c r="R301">
        <v>553.75923348017625</v>
      </c>
      <c r="S301">
        <v>25.31</v>
      </c>
      <c r="T301">
        <v>2.3926291618672031E-3</v>
      </c>
      <c r="U301" s="56">
        <f t="shared" si="90"/>
        <v>1.2058850975810704</v>
      </c>
      <c r="V301" s="26">
        <f t="shared" si="86"/>
        <v>1.2416887243757096E-5</v>
      </c>
      <c r="W301" s="56">
        <f t="shared" si="87"/>
        <v>293</v>
      </c>
      <c r="X301" s="56">
        <f t="shared" si="77"/>
        <v>3.4129692832764505E-3</v>
      </c>
      <c r="Y301" s="56">
        <f t="shared" si="88"/>
        <v>-11.296453137366717</v>
      </c>
    </row>
    <row r="302" spans="1:25" x14ac:dyDescent="0.25">
      <c r="A302">
        <v>35</v>
      </c>
      <c r="B302">
        <v>27</v>
      </c>
      <c r="C302" t="s">
        <v>3</v>
      </c>
      <c r="D302">
        <v>2</v>
      </c>
      <c r="E302">
        <v>30</v>
      </c>
      <c r="F302">
        <v>20</v>
      </c>
      <c r="G302">
        <v>243.58</v>
      </c>
      <c r="H302">
        <v>113.21</v>
      </c>
      <c r="I302" s="57">
        <f t="shared" si="89"/>
        <v>4625.2</v>
      </c>
      <c r="J302">
        <v>11.2</v>
      </c>
      <c r="K302">
        <v>367.99</v>
      </c>
      <c r="L302">
        <v>13.2</v>
      </c>
      <c r="M302">
        <v>1.38</v>
      </c>
      <c r="N302">
        <v>24.120166138613865</v>
      </c>
      <c r="O302">
        <v>167.96376811594203</v>
      </c>
      <c r="P302">
        <v>98.266279999999995</v>
      </c>
      <c r="Q302">
        <v>510.39929473511563</v>
      </c>
      <c r="R302">
        <v>600.31510578973268</v>
      </c>
      <c r="S302">
        <v>24.17</v>
      </c>
      <c r="T302">
        <v>5.7997983634069756E-3</v>
      </c>
      <c r="U302" s="56">
        <f t="shared" si="90"/>
        <v>4.8718306252618593</v>
      </c>
      <c r="V302" s="26">
        <f t="shared" si="86"/>
        <v>3.0110810557269001E-5</v>
      </c>
      <c r="W302" s="56">
        <f t="shared" si="87"/>
        <v>293</v>
      </c>
      <c r="X302" s="56">
        <f t="shared" si="77"/>
        <v>3.4129692832764505E-3</v>
      </c>
      <c r="Y302" s="56">
        <f t="shared" si="88"/>
        <v>-10.410626295963519</v>
      </c>
    </row>
    <row r="303" spans="1:25" x14ac:dyDescent="0.25">
      <c r="A303">
        <v>49</v>
      </c>
      <c r="B303">
        <v>27</v>
      </c>
      <c r="C303" t="s">
        <v>3</v>
      </c>
      <c r="D303">
        <v>2</v>
      </c>
      <c r="E303">
        <v>30</v>
      </c>
      <c r="F303">
        <v>20</v>
      </c>
      <c r="G303">
        <v>243.58</v>
      </c>
      <c r="H303">
        <v>113.21</v>
      </c>
      <c r="I303" s="57">
        <f t="shared" si="89"/>
        <v>4625.2</v>
      </c>
      <c r="J303">
        <v>11.2</v>
      </c>
      <c r="K303">
        <v>367.99</v>
      </c>
      <c r="L303">
        <v>13.2</v>
      </c>
      <c r="M303">
        <v>1.38</v>
      </c>
      <c r="N303">
        <v>24.120166138613865</v>
      </c>
      <c r="O303">
        <v>167.96376811594203</v>
      </c>
      <c r="P303">
        <v>98.266279999999995</v>
      </c>
      <c r="Q303">
        <v>466.25326226012788</v>
      </c>
      <c r="R303">
        <v>559.35778251599152</v>
      </c>
      <c r="S303">
        <v>24.59</v>
      </c>
      <c r="T303">
        <v>3.2197657965506257E-3</v>
      </c>
      <c r="U303" s="56">
        <f t="shared" si="90"/>
        <v>3.786444576743536</v>
      </c>
      <c r="V303" s="26">
        <f t="shared" si="86"/>
        <v>1.6714093862218419E-5</v>
      </c>
      <c r="W303" s="56">
        <f t="shared" si="87"/>
        <v>293</v>
      </c>
      <c r="X303" s="56">
        <f t="shared" si="77"/>
        <v>3.4129692832764505E-3</v>
      </c>
      <c r="Y303" s="56">
        <f t="shared" si="88"/>
        <v>-10.999258250616521</v>
      </c>
    </row>
    <row r="304" spans="1:25" x14ac:dyDescent="0.25">
      <c r="A304">
        <v>63</v>
      </c>
      <c r="B304">
        <v>27</v>
      </c>
      <c r="C304" t="s">
        <v>3</v>
      </c>
      <c r="D304">
        <v>2</v>
      </c>
      <c r="E304">
        <v>30</v>
      </c>
      <c r="F304">
        <v>20</v>
      </c>
      <c r="G304">
        <v>243.58</v>
      </c>
      <c r="H304">
        <v>113.21</v>
      </c>
      <c r="I304" s="57">
        <f t="shared" si="89"/>
        <v>4625.2</v>
      </c>
      <c r="J304">
        <v>11.2</v>
      </c>
      <c r="K304">
        <v>367.99</v>
      </c>
      <c r="L304">
        <v>13.2</v>
      </c>
      <c r="M304">
        <v>1.38</v>
      </c>
      <c r="N304">
        <v>24.120166138613865</v>
      </c>
      <c r="O304">
        <v>167.96376811594203</v>
      </c>
      <c r="P304">
        <v>98.266279999999995</v>
      </c>
      <c r="Q304">
        <v>510.27656669937295</v>
      </c>
      <c r="R304">
        <v>585.05515976280878</v>
      </c>
      <c r="S304">
        <v>23.06</v>
      </c>
      <c r="T304">
        <v>2.7575921334535777E-3</v>
      </c>
      <c r="U304" s="56">
        <f t="shared" si="90"/>
        <v>4.1694793057818096</v>
      </c>
      <c r="V304" s="26">
        <f t="shared" si="86"/>
        <v>1.4315501985532372E-5</v>
      </c>
      <c r="W304" s="56">
        <f t="shared" si="87"/>
        <v>293</v>
      </c>
      <c r="X304" s="56">
        <f t="shared" si="77"/>
        <v>3.4129692832764505E-3</v>
      </c>
      <c r="Y304" s="56">
        <f t="shared" si="88"/>
        <v>-11.154167552929321</v>
      </c>
    </row>
    <row r="305" spans="1:25" x14ac:dyDescent="0.25">
      <c r="A305">
        <v>77</v>
      </c>
      <c r="B305">
        <v>27</v>
      </c>
      <c r="C305" t="s">
        <v>3</v>
      </c>
      <c r="D305">
        <v>2</v>
      </c>
      <c r="E305">
        <v>30</v>
      </c>
      <c r="F305">
        <v>20</v>
      </c>
      <c r="G305">
        <v>243.58</v>
      </c>
      <c r="H305">
        <v>113.21</v>
      </c>
      <c r="I305" s="57">
        <f t="shared" si="89"/>
        <v>4625.2</v>
      </c>
      <c r="J305">
        <v>11.2</v>
      </c>
      <c r="K305">
        <v>367.99</v>
      </c>
      <c r="L305">
        <v>13.2</v>
      </c>
      <c r="M305">
        <v>1.38</v>
      </c>
      <c r="N305">
        <v>24.120166138613865</v>
      </c>
      <c r="O305">
        <v>167.96376811594203</v>
      </c>
      <c r="P305">
        <v>98.266279999999995</v>
      </c>
      <c r="Q305">
        <v>475.53500212134071</v>
      </c>
      <c r="R305">
        <v>478.37912600763684</v>
      </c>
      <c r="S305">
        <v>22.97</v>
      </c>
      <c r="T305">
        <v>1.0529301442602119E-4</v>
      </c>
      <c r="U305" s="56">
        <f t="shared" si="90"/>
        <v>0.19458149065928715</v>
      </c>
      <c r="V305" s="26">
        <f t="shared" si="86"/>
        <v>5.4637323870580077E-7</v>
      </c>
      <c r="W305" s="56">
        <f t="shared" si="87"/>
        <v>293</v>
      </c>
      <c r="X305" s="56">
        <f t="shared" si="77"/>
        <v>3.4129692832764505E-3</v>
      </c>
      <c r="Y305" s="56">
        <f t="shared" si="88"/>
        <v>-14.419963507367669</v>
      </c>
    </row>
    <row r="306" spans="1:25" x14ac:dyDescent="0.25">
      <c r="A306">
        <v>91</v>
      </c>
      <c r="B306">
        <v>27</v>
      </c>
      <c r="C306" t="s">
        <v>3</v>
      </c>
      <c r="D306">
        <v>2</v>
      </c>
      <c r="E306">
        <v>30</v>
      </c>
      <c r="F306">
        <v>20</v>
      </c>
      <c r="G306">
        <v>243.58</v>
      </c>
      <c r="H306">
        <v>113.21</v>
      </c>
      <c r="I306" s="60">
        <f t="shared" si="89"/>
        <v>4625.2</v>
      </c>
      <c r="J306">
        <v>11.2</v>
      </c>
      <c r="K306">
        <v>367.99</v>
      </c>
      <c r="L306">
        <v>13.2</v>
      </c>
      <c r="M306">
        <v>1.38</v>
      </c>
      <c r="N306">
        <v>24.120166138613865</v>
      </c>
      <c r="O306">
        <v>167.96376811594203</v>
      </c>
      <c r="P306">
        <v>98.266279999999995</v>
      </c>
      <c r="Q306">
        <v>504.78147473827943</v>
      </c>
      <c r="R306">
        <v>639.40414201183432</v>
      </c>
      <c r="S306">
        <v>24.79</v>
      </c>
      <c r="T306">
        <v>4.6179976637979632E-3</v>
      </c>
      <c r="U306" s="56">
        <f t="shared" si="90"/>
        <v>10.085706897734752</v>
      </c>
      <c r="V306" s="26">
        <f t="shared" si="86"/>
        <v>2.3988791815689108E-5</v>
      </c>
      <c r="W306" s="56">
        <f t="shared" si="87"/>
        <v>293</v>
      </c>
      <c r="X306" s="56">
        <f t="shared" si="77"/>
        <v>3.4129692832764505E-3</v>
      </c>
      <c r="Y306" s="56">
        <f t="shared" si="88"/>
        <v>-10.637923844377998</v>
      </c>
    </row>
    <row r="307" spans="1:25" s="61" customFormat="1" x14ac:dyDescent="0.25">
      <c r="A307" s="61">
        <v>105</v>
      </c>
      <c r="B307" s="61">
        <v>27</v>
      </c>
      <c r="C307" s="61" t="s">
        <v>3</v>
      </c>
      <c r="D307" s="61">
        <v>2</v>
      </c>
      <c r="E307" s="61">
        <v>30</v>
      </c>
      <c r="F307" s="61">
        <v>20</v>
      </c>
      <c r="G307" s="61">
        <v>243.58</v>
      </c>
      <c r="H307" s="61">
        <v>113.21</v>
      </c>
      <c r="I307" s="62">
        <f t="shared" si="89"/>
        <v>4625.2</v>
      </c>
      <c r="J307" s="61">
        <v>11.2</v>
      </c>
      <c r="K307" s="61">
        <v>367.99</v>
      </c>
      <c r="L307" s="61">
        <v>13.2</v>
      </c>
      <c r="M307" s="61">
        <v>1.38</v>
      </c>
      <c r="N307" s="61">
        <v>24.120166138613865</v>
      </c>
      <c r="O307" s="61">
        <v>167.96376811594203</v>
      </c>
      <c r="P307" s="61">
        <v>98.266279999999995</v>
      </c>
      <c r="Q307" s="61">
        <v>496.20440611460805</v>
      </c>
      <c r="R307" s="61">
        <v>584.27422448298864</v>
      </c>
      <c r="S307" s="61">
        <v>26.14</v>
      </c>
      <c r="T307" s="61">
        <v>2.8650589492622302E-3</v>
      </c>
      <c r="U307" s="61">
        <f t="shared" si="90"/>
        <v>7.2199485521408207</v>
      </c>
      <c r="V307" s="26">
        <f t="shared" si="86"/>
        <v>1.4878305601347685E-5</v>
      </c>
      <c r="W307" s="56">
        <f t="shared" si="87"/>
        <v>293</v>
      </c>
      <c r="X307" s="56">
        <f t="shared" si="77"/>
        <v>3.4129692832764505E-3</v>
      </c>
      <c r="Y307" s="56">
        <f t="shared" si="88"/>
        <v>-11.11560640592028</v>
      </c>
    </row>
    <row r="308" spans="1:25" x14ac:dyDescent="0.25">
      <c r="A308">
        <v>7</v>
      </c>
      <c r="B308">
        <v>8</v>
      </c>
      <c r="C308" t="s">
        <v>3</v>
      </c>
      <c r="D308">
        <v>3</v>
      </c>
      <c r="E308">
        <v>30</v>
      </c>
      <c r="F308">
        <v>20</v>
      </c>
      <c r="G308">
        <v>254.5</v>
      </c>
      <c r="H308">
        <v>118.73</v>
      </c>
      <c r="I308" s="57">
        <f t="shared" ref="I308:I316" si="91">4.5987*10000</f>
        <v>45987</v>
      </c>
      <c r="J308">
        <v>5.7</v>
      </c>
      <c r="K308">
        <v>378.93</v>
      </c>
      <c r="L308">
        <v>18.7</v>
      </c>
      <c r="M308">
        <v>1.38</v>
      </c>
      <c r="N308">
        <v>24.120166138613865</v>
      </c>
      <c r="O308">
        <v>163.963768115942</v>
      </c>
      <c r="P308">
        <v>96.52749</v>
      </c>
      <c r="Q308">
        <v>481.98772627648344</v>
      </c>
      <c r="R308">
        <v>707.62679274465688</v>
      </c>
      <c r="S308">
        <v>23.14</v>
      </c>
      <c r="T308">
        <v>8.2404090018534555E-3</v>
      </c>
      <c r="U308" s="56">
        <f t="shared" ref="U308:U316" si="92">T308*24*A308</f>
        <v>1.3843887123113805</v>
      </c>
      <c r="V308" s="26">
        <f t="shared" si="86"/>
        <v>4.3006239356149053E-6</v>
      </c>
      <c r="W308" s="56">
        <f t="shared" si="87"/>
        <v>293</v>
      </c>
      <c r="X308" s="56">
        <f t="shared" si="77"/>
        <v>3.4129692832764505E-3</v>
      </c>
      <c r="Y308" s="56">
        <f t="shared" si="88"/>
        <v>-12.356750444485142</v>
      </c>
    </row>
    <row r="309" spans="1:25" x14ac:dyDescent="0.25">
      <c r="A309">
        <v>14</v>
      </c>
      <c r="B309">
        <v>8</v>
      </c>
      <c r="C309" t="s">
        <v>3</v>
      </c>
      <c r="D309">
        <v>3</v>
      </c>
      <c r="E309">
        <v>30</v>
      </c>
      <c r="F309">
        <v>20</v>
      </c>
      <c r="G309">
        <v>254.5</v>
      </c>
      <c r="H309">
        <v>118.73</v>
      </c>
      <c r="I309" s="60">
        <f t="shared" si="91"/>
        <v>45987</v>
      </c>
      <c r="J309">
        <v>5.7</v>
      </c>
      <c r="K309">
        <v>378.93</v>
      </c>
      <c r="L309">
        <v>18.7</v>
      </c>
      <c r="M309">
        <v>1.38</v>
      </c>
      <c r="N309">
        <v>24.120166138613865</v>
      </c>
      <c r="O309">
        <v>163.963768115942</v>
      </c>
      <c r="P309">
        <v>96.52749</v>
      </c>
      <c r="Q309">
        <v>478.64545454545453</v>
      </c>
      <c r="R309">
        <v>643.74356984478936</v>
      </c>
      <c r="S309">
        <v>25.27</v>
      </c>
      <c r="T309">
        <v>5.5212155421170903E-3</v>
      </c>
      <c r="U309" s="56">
        <f t="shared" si="92"/>
        <v>1.8551284221513424</v>
      </c>
      <c r="V309" s="26">
        <f t="shared" si="86"/>
        <v>2.8815066390772171E-6</v>
      </c>
      <c r="W309" s="56">
        <f t="shared" si="87"/>
        <v>293</v>
      </c>
      <c r="X309" s="56">
        <f t="shared" si="77"/>
        <v>3.4129692832764505E-3</v>
      </c>
      <c r="Y309" s="56">
        <f t="shared" si="88"/>
        <v>-12.757197262037218</v>
      </c>
    </row>
    <row r="310" spans="1:25" x14ac:dyDescent="0.25">
      <c r="A310">
        <v>21</v>
      </c>
      <c r="B310">
        <v>8</v>
      </c>
      <c r="C310" t="s">
        <v>3</v>
      </c>
      <c r="D310">
        <v>3</v>
      </c>
      <c r="E310">
        <v>30</v>
      </c>
      <c r="F310">
        <v>20</v>
      </c>
      <c r="G310">
        <v>254.5</v>
      </c>
      <c r="H310">
        <v>118.73</v>
      </c>
      <c r="I310" s="59">
        <f t="shared" si="91"/>
        <v>45987</v>
      </c>
      <c r="J310">
        <v>5.7</v>
      </c>
      <c r="K310">
        <v>378.93</v>
      </c>
      <c r="L310">
        <v>18.7</v>
      </c>
      <c r="M310">
        <v>1.38</v>
      </c>
      <c r="N310">
        <v>24.120166138613865</v>
      </c>
      <c r="O310">
        <v>163.963768115942</v>
      </c>
      <c r="P310">
        <v>96.52749</v>
      </c>
      <c r="Q310">
        <v>475.26702271956594</v>
      </c>
      <c r="R310">
        <v>596.9293832599119</v>
      </c>
      <c r="S310">
        <v>25.31</v>
      </c>
      <c r="T310">
        <v>4.062205797323872E-3</v>
      </c>
      <c r="U310" s="56">
        <f t="shared" si="92"/>
        <v>2.0473517218512312</v>
      </c>
      <c r="V310" s="26">
        <f t="shared" si="86"/>
        <v>2.1200580469231489E-6</v>
      </c>
      <c r="W310" s="56">
        <f t="shared" si="87"/>
        <v>293</v>
      </c>
      <c r="X310" s="56">
        <f t="shared" si="77"/>
        <v>3.4129692832764505E-3</v>
      </c>
      <c r="Y310" s="56">
        <f t="shared" si="88"/>
        <v>-13.064067089031068</v>
      </c>
    </row>
    <row r="311" spans="1:25" x14ac:dyDescent="0.25">
      <c r="A311">
        <v>35</v>
      </c>
      <c r="B311">
        <v>8</v>
      </c>
      <c r="C311" t="s">
        <v>3</v>
      </c>
      <c r="D311">
        <v>3</v>
      </c>
      <c r="E311">
        <v>30</v>
      </c>
      <c r="F311">
        <v>20</v>
      </c>
      <c r="G311">
        <v>254.5</v>
      </c>
      <c r="H311">
        <v>118.73</v>
      </c>
      <c r="I311" s="60">
        <f t="shared" si="91"/>
        <v>45987</v>
      </c>
      <c r="J311">
        <v>5.7</v>
      </c>
      <c r="K311">
        <v>378.93</v>
      </c>
      <c r="L311">
        <v>18.7</v>
      </c>
      <c r="M311">
        <v>1.38</v>
      </c>
      <c r="N311">
        <v>24.120166138613865</v>
      </c>
      <c r="O311">
        <v>163.963768115942</v>
      </c>
      <c r="P311">
        <v>96.52749</v>
      </c>
      <c r="Q311">
        <v>571.11908315565029</v>
      </c>
      <c r="R311">
        <v>708.33633754305401</v>
      </c>
      <c r="S311">
        <v>24.17</v>
      </c>
      <c r="T311">
        <v>8.7957188261868369E-3</v>
      </c>
      <c r="U311" s="56">
        <f t="shared" si="92"/>
        <v>7.3884038139969439</v>
      </c>
      <c r="V311" s="26">
        <f t="shared" si="86"/>
        <v>4.5907367601960715E-6</v>
      </c>
      <c r="W311" s="56">
        <f t="shared" si="87"/>
        <v>293</v>
      </c>
      <c r="X311" s="56">
        <f t="shared" si="77"/>
        <v>3.4129692832764505E-3</v>
      </c>
      <c r="Y311" s="56">
        <f t="shared" si="88"/>
        <v>-12.29147003256891</v>
      </c>
    </row>
    <row r="312" spans="1:25" x14ac:dyDescent="0.25">
      <c r="A312">
        <v>49</v>
      </c>
      <c r="B312">
        <v>8</v>
      </c>
      <c r="C312" t="s">
        <v>3</v>
      </c>
      <c r="D312">
        <v>3</v>
      </c>
      <c r="E312">
        <v>30</v>
      </c>
      <c r="F312">
        <v>20</v>
      </c>
      <c r="G312">
        <v>254.5</v>
      </c>
      <c r="H312">
        <v>118.73</v>
      </c>
      <c r="I312" s="59">
        <f t="shared" si="91"/>
        <v>45987</v>
      </c>
      <c r="J312">
        <v>5.7</v>
      </c>
      <c r="K312">
        <v>378.93</v>
      </c>
      <c r="L312">
        <v>18.7</v>
      </c>
      <c r="M312">
        <v>1.38</v>
      </c>
      <c r="N312">
        <v>24.120166138613865</v>
      </c>
      <c r="O312">
        <v>163.963768115942</v>
      </c>
      <c r="P312">
        <v>96.52749</v>
      </c>
      <c r="Q312">
        <v>472.07633262260129</v>
      </c>
      <c r="R312">
        <v>649.87411513859274</v>
      </c>
      <c r="S312">
        <v>24.59</v>
      </c>
      <c r="T312">
        <v>6.1103437020736361E-3</v>
      </c>
      <c r="U312" s="56">
        <f t="shared" si="92"/>
        <v>7.1857641936385956</v>
      </c>
      <c r="V312" s="26">
        <f t="shared" si="86"/>
        <v>3.1891557920480238E-6</v>
      </c>
      <c r="W312" s="56">
        <f t="shared" si="87"/>
        <v>293</v>
      </c>
      <c r="X312" s="56">
        <f t="shared" si="77"/>
        <v>3.4129692832764505E-3</v>
      </c>
      <c r="Y312" s="56">
        <f t="shared" si="88"/>
        <v>-12.655754318182607</v>
      </c>
    </row>
    <row r="313" spans="1:25" x14ac:dyDescent="0.25">
      <c r="A313">
        <v>63</v>
      </c>
      <c r="B313">
        <v>8</v>
      </c>
      <c r="C313" t="s">
        <v>3</v>
      </c>
      <c r="D313">
        <v>3</v>
      </c>
      <c r="E313">
        <v>30</v>
      </c>
      <c r="F313">
        <v>20</v>
      </c>
      <c r="G313">
        <v>254.5</v>
      </c>
      <c r="H313">
        <v>118.73</v>
      </c>
      <c r="I313" s="57">
        <f t="shared" si="91"/>
        <v>45987</v>
      </c>
      <c r="J313">
        <v>5.7</v>
      </c>
      <c r="K313">
        <v>378.93</v>
      </c>
      <c r="L313">
        <v>18.7</v>
      </c>
      <c r="M313">
        <v>1.38</v>
      </c>
      <c r="N313">
        <v>24.120166138613865</v>
      </c>
      <c r="O313">
        <v>163.963768115942</v>
      </c>
      <c r="P313">
        <v>96.52749</v>
      </c>
      <c r="Q313">
        <v>516.29218036773182</v>
      </c>
      <c r="R313">
        <v>665.45394821040065</v>
      </c>
      <c r="S313">
        <v>23.06</v>
      </c>
      <c r="T313">
        <v>5.4663325281231268E-3</v>
      </c>
      <c r="U313" s="56">
        <f t="shared" si="92"/>
        <v>8.2650947825221674</v>
      </c>
      <c r="V313" s="26">
        <f t="shared" si="86"/>
        <v>2.8530622011216808E-6</v>
      </c>
      <c r="W313" s="56">
        <f t="shared" si="87"/>
        <v>293</v>
      </c>
      <c r="X313" s="56">
        <f t="shared" si="77"/>
        <v>3.4129692832764505E-3</v>
      </c>
      <c r="Y313" s="56">
        <f t="shared" si="88"/>
        <v>-12.767117683965076</v>
      </c>
    </row>
    <row r="314" spans="1:25" x14ac:dyDescent="0.25">
      <c r="A314">
        <v>77</v>
      </c>
      <c r="B314">
        <v>8</v>
      </c>
      <c r="C314" t="s">
        <v>3</v>
      </c>
      <c r="D314">
        <v>3</v>
      </c>
      <c r="E314">
        <v>30</v>
      </c>
      <c r="F314">
        <v>20</v>
      </c>
      <c r="G314">
        <v>254.5</v>
      </c>
      <c r="H314">
        <v>118.73</v>
      </c>
      <c r="I314" s="57">
        <f t="shared" si="91"/>
        <v>45987</v>
      </c>
      <c r="J314">
        <v>5.7</v>
      </c>
      <c r="K314">
        <v>378.93</v>
      </c>
      <c r="L314">
        <v>18.7</v>
      </c>
      <c r="M314">
        <v>1.38</v>
      </c>
      <c r="N314">
        <v>24.120166138613865</v>
      </c>
      <c r="O314">
        <v>163.963768115942</v>
      </c>
      <c r="P314">
        <v>96.52749</v>
      </c>
      <c r="Q314">
        <v>474.7542638947815</v>
      </c>
      <c r="R314">
        <v>627.51336444633012</v>
      </c>
      <c r="S314">
        <v>22.97</v>
      </c>
      <c r="T314">
        <v>5.6200984787207623E-3</v>
      </c>
      <c r="U314" s="56">
        <f t="shared" si="92"/>
        <v>10.385941988675969</v>
      </c>
      <c r="V314" s="26">
        <f t="shared" si="86"/>
        <v>2.9333854578115137E-6</v>
      </c>
      <c r="W314" s="56">
        <f t="shared" si="87"/>
        <v>293</v>
      </c>
      <c r="X314" s="56">
        <f t="shared" si="77"/>
        <v>3.4129692832764505E-3</v>
      </c>
      <c r="Y314" s="56">
        <f t="shared" si="88"/>
        <v>-12.739353355597633</v>
      </c>
    </row>
    <row r="315" spans="1:25" x14ac:dyDescent="0.25">
      <c r="A315">
        <v>91</v>
      </c>
      <c r="B315">
        <v>8</v>
      </c>
      <c r="C315" t="s">
        <v>3</v>
      </c>
      <c r="D315">
        <v>3</v>
      </c>
      <c r="E315">
        <v>30</v>
      </c>
      <c r="F315">
        <v>20</v>
      </c>
      <c r="G315">
        <v>254.5</v>
      </c>
      <c r="H315">
        <v>118.73</v>
      </c>
      <c r="I315" s="57">
        <f t="shared" si="91"/>
        <v>45987</v>
      </c>
      <c r="J315">
        <v>5.7</v>
      </c>
      <c r="K315">
        <v>378.93</v>
      </c>
      <c r="L315">
        <v>18.7</v>
      </c>
      <c r="M315">
        <v>1.38</v>
      </c>
      <c r="N315">
        <v>24.120166138613865</v>
      </c>
      <c r="O315">
        <v>163.963768115942</v>
      </c>
      <c r="P315">
        <v>96.52749</v>
      </c>
      <c r="Q315">
        <v>504.66281292671823</v>
      </c>
      <c r="R315">
        <v>562.59235320892117</v>
      </c>
      <c r="S315">
        <v>24.79</v>
      </c>
      <c r="T315">
        <v>1.9747921104569066E-3</v>
      </c>
      <c r="U315" s="56">
        <f t="shared" si="92"/>
        <v>4.3129459692378838</v>
      </c>
      <c r="V315" s="26">
        <f t="shared" si="86"/>
        <v>1.0306659118635883E-6</v>
      </c>
      <c r="W315" s="56">
        <f t="shared" si="87"/>
        <v>293</v>
      </c>
      <c r="X315" s="56">
        <f t="shared" si="77"/>
        <v>3.4129692832764505E-3</v>
      </c>
      <c r="Y315" s="56">
        <f t="shared" si="88"/>
        <v>-13.785305448251989</v>
      </c>
    </row>
    <row r="316" spans="1:25" s="61" customFormat="1" x14ac:dyDescent="0.25">
      <c r="A316" s="61">
        <v>105</v>
      </c>
      <c r="B316" s="61">
        <v>8</v>
      </c>
      <c r="C316" s="61" t="s">
        <v>3</v>
      </c>
      <c r="D316" s="61">
        <v>3</v>
      </c>
      <c r="E316" s="61">
        <v>30</v>
      </c>
      <c r="F316" s="61">
        <v>20</v>
      </c>
      <c r="G316" s="61">
        <v>254.5</v>
      </c>
      <c r="H316" s="61">
        <v>118.73</v>
      </c>
      <c r="I316" s="62">
        <f t="shared" si="91"/>
        <v>45987</v>
      </c>
      <c r="J316" s="61">
        <v>5.7</v>
      </c>
      <c r="K316" s="61">
        <v>378.93</v>
      </c>
      <c r="L316" s="61">
        <v>18.7</v>
      </c>
      <c r="M316" s="61">
        <v>1.38</v>
      </c>
      <c r="N316" s="61">
        <v>24.120166138613865</v>
      </c>
      <c r="O316" s="61">
        <v>163.963768115942</v>
      </c>
      <c r="P316" s="61">
        <v>96.52749</v>
      </c>
      <c r="Q316" s="61">
        <v>429.61722390255869</v>
      </c>
      <c r="R316" s="61">
        <v>560.66365076717807</v>
      </c>
      <c r="S316" s="61">
        <v>26.14</v>
      </c>
      <c r="T316" s="61">
        <v>4.2365996780129866E-3</v>
      </c>
      <c r="U316" s="61">
        <f t="shared" si="92"/>
        <v>10.676231188592727</v>
      </c>
      <c r="V316" s="26">
        <f t="shared" si="86"/>
        <v>2.2112813796226575E-6</v>
      </c>
      <c r="W316" s="56">
        <f t="shared" si="87"/>
        <v>293</v>
      </c>
      <c r="X316" s="56">
        <f t="shared" si="77"/>
        <v>3.4129692832764505E-3</v>
      </c>
      <c r="Y316" s="56">
        <f t="shared" si="88"/>
        <v>-13.021938400675353</v>
      </c>
    </row>
    <row r="317" spans="1:25" x14ac:dyDescent="0.25">
      <c r="A317">
        <v>7</v>
      </c>
      <c r="B317">
        <v>28</v>
      </c>
      <c r="C317" t="s">
        <v>3</v>
      </c>
      <c r="D317">
        <v>4</v>
      </c>
      <c r="E317">
        <v>30</v>
      </c>
      <c r="F317">
        <v>20</v>
      </c>
      <c r="G317">
        <v>249.74</v>
      </c>
      <c r="H317">
        <v>131</v>
      </c>
      <c r="I317" s="76">
        <f t="shared" ref="I317:I325" si="93">AVERAGE(I308,I299,I290)</f>
        <v>20073.466666666664</v>
      </c>
      <c r="J317">
        <v>-6.6</v>
      </c>
      <c r="K317">
        <v>374.14</v>
      </c>
      <c r="L317">
        <v>31</v>
      </c>
      <c r="M317">
        <v>1.38</v>
      </c>
      <c r="N317">
        <v>24.120166138613865</v>
      </c>
      <c r="O317">
        <v>155.07246376811594</v>
      </c>
      <c r="P317">
        <v>90.39</v>
      </c>
      <c r="Q317">
        <v>485.70845036123063</v>
      </c>
      <c r="R317">
        <v>773.56742125984249</v>
      </c>
      <c r="S317">
        <v>23.14</v>
      </c>
      <c r="T317">
        <v>1.061772971043762E-2</v>
      </c>
      <c r="U317" s="56">
        <f t="shared" ref="U317:U325" si="94">T317*24*A317</f>
        <v>1.7837785913535202</v>
      </c>
      <c r="V317" s="26">
        <f t="shared" si="86"/>
        <v>1.2695208065958917E-5</v>
      </c>
      <c r="W317" s="56">
        <f t="shared" si="87"/>
        <v>293</v>
      </c>
      <c r="X317" s="56">
        <f t="shared" si="77"/>
        <v>3.4129692832764505E-3</v>
      </c>
      <c r="Y317" s="56">
        <f t="shared" si="88"/>
        <v>-11.274285953342972</v>
      </c>
    </row>
    <row r="318" spans="1:25" x14ac:dyDescent="0.25">
      <c r="A318">
        <v>14</v>
      </c>
      <c r="B318">
        <v>28</v>
      </c>
      <c r="C318" t="s">
        <v>3</v>
      </c>
      <c r="D318">
        <v>4</v>
      </c>
      <c r="E318">
        <v>30</v>
      </c>
      <c r="F318">
        <v>20</v>
      </c>
      <c r="G318">
        <v>249.74</v>
      </c>
      <c r="H318">
        <v>131</v>
      </c>
      <c r="I318" s="76">
        <f t="shared" si="93"/>
        <v>20073.466666666664</v>
      </c>
      <c r="J318">
        <v>-6.6</v>
      </c>
      <c r="K318">
        <v>374.14</v>
      </c>
      <c r="L318">
        <v>31</v>
      </c>
      <c r="M318">
        <v>1.38</v>
      </c>
      <c r="N318">
        <v>24.120166138613865</v>
      </c>
      <c r="O318">
        <v>155.07246376811594</v>
      </c>
      <c r="P318">
        <v>90.39</v>
      </c>
      <c r="Q318">
        <v>485.85766550522646</v>
      </c>
      <c r="R318">
        <v>546.80622426354137</v>
      </c>
      <c r="S318">
        <v>25.27</v>
      </c>
      <c r="T318">
        <v>2.0586070236157622E-3</v>
      </c>
      <c r="U318" s="56">
        <f t="shared" si="94"/>
        <v>0.69169195993489607</v>
      </c>
      <c r="V318" s="26">
        <f t="shared" si="86"/>
        <v>2.4613297061719409E-6</v>
      </c>
      <c r="W318" s="56">
        <f t="shared" si="87"/>
        <v>293</v>
      </c>
      <c r="X318" s="56">
        <f t="shared" si="77"/>
        <v>3.4129692832764505E-3</v>
      </c>
      <c r="Y318" s="56">
        <f t="shared" si="88"/>
        <v>-12.91480882309004</v>
      </c>
    </row>
    <row r="319" spans="1:25" x14ac:dyDescent="0.25">
      <c r="A319">
        <v>21</v>
      </c>
      <c r="B319">
        <v>28</v>
      </c>
      <c r="C319" t="s">
        <v>3</v>
      </c>
      <c r="D319">
        <v>4</v>
      </c>
      <c r="E319">
        <v>30</v>
      </c>
      <c r="F319">
        <v>20</v>
      </c>
      <c r="G319">
        <v>249.74</v>
      </c>
      <c r="H319">
        <v>131</v>
      </c>
      <c r="I319" s="76">
        <f t="shared" si="93"/>
        <v>20073.466666666664</v>
      </c>
      <c r="J319">
        <v>-6.6</v>
      </c>
      <c r="K319">
        <v>374.14</v>
      </c>
      <c r="L319">
        <v>31</v>
      </c>
      <c r="M319">
        <v>1.38</v>
      </c>
      <c r="N319">
        <v>24.120166138613865</v>
      </c>
      <c r="O319">
        <v>155.07246376811594</v>
      </c>
      <c r="P319">
        <v>90.39</v>
      </c>
      <c r="Q319">
        <v>481.49304001356393</v>
      </c>
      <c r="R319">
        <v>701.67479295154192</v>
      </c>
      <c r="S319">
        <v>25.31</v>
      </c>
      <c r="T319">
        <v>7.4251363223486197E-3</v>
      </c>
      <c r="U319" s="56">
        <f t="shared" si="94"/>
        <v>3.7422687064637046</v>
      </c>
      <c r="V319" s="26">
        <f t="shared" si="86"/>
        <v>8.8783809919751092E-6</v>
      </c>
      <c r="W319" s="56">
        <f t="shared" si="87"/>
        <v>293</v>
      </c>
      <c r="X319" s="56">
        <f t="shared" si="77"/>
        <v>3.4129692832764505E-3</v>
      </c>
      <c r="Y319" s="56">
        <f t="shared" si="88"/>
        <v>-11.631891338306163</v>
      </c>
    </row>
    <row r="320" spans="1:25" x14ac:dyDescent="0.25">
      <c r="A320">
        <v>35</v>
      </c>
      <c r="B320">
        <v>28</v>
      </c>
      <c r="C320" t="s">
        <v>3</v>
      </c>
      <c r="D320">
        <v>4</v>
      </c>
      <c r="E320">
        <v>30</v>
      </c>
      <c r="F320">
        <v>20</v>
      </c>
      <c r="G320">
        <v>249.74</v>
      </c>
      <c r="H320">
        <v>131</v>
      </c>
      <c r="I320" s="76">
        <f t="shared" si="93"/>
        <v>20073.466666666664</v>
      </c>
      <c r="J320">
        <v>-6.6</v>
      </c>
      <c r="K320">
        <v>374.14</v>
      </c>
      <c r="L320">
        <v>31</v>
      </c>
      <c r="M320">
        <v>1.38</v>
      </c>
      <c r="N320">
        <v>24.120166138613865</v>
      </c>
      <c r="O320">
        <v>155.07246376811594</v>
      </c>
      <c r="P320">
        <v>90.39</v>
      </c>
      <c r="Q320">
        <v>509.69026570444476</v>
      </c>
      <c r="R320">
        <v>720.21869772019033</v>
      </c>
      <c r="S320">
        <v>24.17</v>
      </c>
      <c r="T320">
        <v>1.3629841076479465E-2</v>
      </c>
      <c r="U320" s="56">
        <f t="shared" si="94"/>
        <v>11.449066504242751</v>
      </c>
      <c r="V320" s="26">
        <f t="shared" si="86"/>
        <v>1.6300597871629381E-5</v>
      </c>
      <c r="W320" s="56">
        <f t="shared" si="87"/>
        <v>293</v>
      </c>
      <c r="X320" s="56">
        <f t="shared" si="77"/>
        <v>3.4129692832764505E-3</v>
      </c>
      <c r="Y320" s="56">
        <f t="shared" si="88"/>
        <v>-11.024308771583158</v>
      </c>
    </row>
    <row r="321" spans="1:25" x14ac:dyDescent="0.25">
      <c r="A321">
        <v>49</v>
      </c>
      <c r="B321">
        <v>28</v>
      </c>
      <c r="C321" t="s">
        <v>3</v>
      </c>
      <c r="D321">
        <v>4</v>
      </c>
      <c r="E321">
        <v>30</v>
      </c>
      <c r="F321">
        <v>20</v>
      </c>
      <c r="G321">
        <v>249.74</v>
      </c>
      <c r="H321">
        <v>131</v>
      </c>
      <c r="I321" s="76">
        <f t="shared" si="93"/>
        <v>20073.466666666664</v>
      </c>
      <c r="J321">
        <v>-6.6</v>
      </c>
      <c r="K321">
        <v>374.14</v>
      </c>
      <c r="L321">
        <v>31</v>
      </c>
      <c r="M321">
        <v>1.38</v>
      </c>
      <c r="N321">
        <v>24.120166138613865</v>
      </c>
      <c r="O321">
        <v>155.07246376811594</v>
      </c>
      <c r="P321">
        <v>90.39</v>
      </c>
      <c r="Q321">
        <v>473.85078891258001</v>
      </c>
      <c r="R321">
        <v>589.29953091684433</v>
      </c>
      <c r="S321">
        <v>24.59</v>
      </c>
      <c r="T321">
        <v>4.0072452976032983E-3</v>
      </c>
      <c r="U321" s="56">
        <f t="shared" si="94"/>
        <v>4.7125204699814782</v>
      </c>
      <c r="V321" s="26">
        <f t="shared" si="86"/>
        <v>4.791657543445065E-6</v>
      </c>
      <c r="W321" s="56">
        <f t="shared" si="87"/>
        <v>293</v>
      </c>
      <c r="X321" s="56">
        <f t="shared" si="77"/>
        <v>3.4129692832764505E-3</v>
      </c>
      <c r="Y321" s="56">
        <f t="shared" si="88"/>
        <v>-12.248634163927465</v>
      </c>
    </row>
    <row r="322" spans="1:25" x14ac:dyDescent="0.25">
      <c r="A322">
        <v>63</v>
      </c>
      <c r="B322">
        <v>28</v>
      </c>
      <c r="C322" t="s">
        <v>3</v>
      </c>
      <c r="D322">
        <v>4</v>
      </c>
      <c r="E322">
        <v>30</v>
      </c>
      <c r="F322">
        <v>20</v>
      </c>
      <c r="G322">
        <v>249.74</v>
      </c>
      <c r="H322">
        <v>131</v>
      </c>
      <c r="I322" s="76">
        <f t="shared" si="93"/>
        <v>20073.466666666664</v>
      </c>
      <c r="J322">
        <v>-6.6</v>
      </c>
      <c r="K322">
        <v>374.14</v>
      </c>
      <c r="L322">
        <v>31</v>
      </c>
      <c r="M322">
        <v>1.38</v>
      </c>
      <c r="N322">
        <v>24.120166138613865</v>
      </c>
      <c r="O322">
        <v>155.07246376811594</v>
      </c>
      <c r="P322">
        <v>90.39</v>
      </c>
      <c r="Q322">
        <v>552.48547416919075</v>
      </c>
      <c r="R322">
        <v>650.12746896463466</v>
      </c>
      <c r="S322">
        <v>23.06</v>
      </c>
      <c r="T322">
        <v>3.6140369800934801E-3</v>
      </c>
      <c r="U322" s="56">
        <f t="shared" si="94"/>
        <v>5.4644239139013422</v>
      </c>
      <c r="V322" s="26">
        <f t="shared" si="86"/>
        <v>4.3215602425382249E-6</v>
      </c>
      <c r="W322" s="56">
        <f t="shared" si="87"/>
        <v>293</v>
      </c>
      <c r="X322" s="56">
        <f t="shared" ref="X322:X385" si="95">1/W322</f>
        <v>3.4129692832764505E-3</v>
      </c>
      <c r="Y322" s="56">
        <f t="shared" si="88"/>
        <v>-12.35189405365923</v>
      </c>
    </row>
    <row r="323" spans="1:25" x14ac:dyDescent="0.25">
      <c r="A323">
        <v>77</v>
      </c>
      <c r="B323">
        <v>28</v>
      </c>
      <c r="C323" t="s">
        <v>3</v>
      </c>
      <c r="D323">
        <v>4</v>
      </c>
      <c r="E323">
        <v>30</v>
      </c>
      <c r="F323">
        <v>20</v>
      </c>
      <c r="G323">
        <v>249.74</v>
      </c>
      <c r="H323">
        <v>131</v>
      </c>
      <c r="I323" s="76">
        <f t="shared" si="93"/>
        <v>20073.466666666664</v>
      </c>
      <c r="J323">
        <v>-6.6</v>
      </c>
      <c r="K323">
        <v>374.14</v>
      </c>
      <c r="L323">
        <v>31</v>
      </c>
      <c r="M323">
        <v>1.38</v>
      </c>
      <c r="N323">
        <v>24.120166138613865</v>
      </c>
      <c r="O323">
        <v>155.07246376811594</v>
      </c>
      <c r="P323">
        <v>90.39</v>
      </c>
      <c r="Q323">
        <v>505.80178192617734</v>
      </c>
      <c r="R323">
        <v>607.83983877810772</v>
      </c>
      <c r="S323">
        <v>22.97</v>
      </c>
      <c r="T323">
        <v>3.7915469323189055E-3</v>
      </c>
      <c r="U323" s="56">
        <f t="shared" si="94"/>
        <v>7.0067787309253369</v>
      </c>
      <c r="V323" s="26">
        <f t="shared" si="86"/>
        <v>4.5339957050545118E-6</v>
      </c>
      <c r="W323" s="56">
        <f t="shared" si="87"/>
        <v>293</v>
      </c>
      <c r="X323" s="56">
        <f t="shared" si="95"/>
        <v>3.4129692832764505E-3</v>
      </c>
      <c r="Y323" s="56">
        <f t="shared" si="88"/>
        <v>-12.303906953154526</v>
      </c>
    </row>
    <row r="324" spans="1:25" x14ac:dyDescent="0.25">
      <c r="A324">
        <v>91</v>
      </c>
      <c r="B324">
        <v>28</v>
      </c>
      <c r="C324" t="s">
        <v>3</v>
      </c>
      <c r="D324">
        <v>4</v>
      </c>
      <c r="E324">
        <v>30</v>
      </c>
      <c r="F324">
        <v>20</v>
      </c>
      <c r="G324">
        <v>249.74</v>
      </c>
      <c r="H324">
        <v>131</v>
      </c>
      <c r="I324" s="76">
        <f t="shared" si="93"/>
        <v>20073.466666666664</v>
      </c>
      <c r="J324">
        <v>-6.6</v>
      </c>
      <c r="K324">
        <v>374.14</v>
      </c>
      <c r="L324">
        <v>31</v>
      </c>
      <c r="M324">
        <v>1.38</v>
      </c>
      <c r="N324">
        <v>24.120166138613865</v>
      </c>
      <c r="O324">
        <v>155.07246376811594</v>
      </c>
      <c r="P324">
        <v>90.39</v>
      </c>
      <c r="Q324">
        <v>510.42362312243966</v>
      </c>
      <c r="R324">
        <v>627.18994082840243</v>
      </c>
      <c r="S324">
        <v>24.79</v>
      </c>
      <c r="T324">
        <v>4.0202800763848622E-3</v>
      </c>
      <c r="U324" s="56">
        <f t="shared" si="94"/>
        <v>8.7802916868245404</v>
      </c>
      <c r="V324" s="26">
        <f t="shared" si="86"/>
        <v>4.8077311017365356E-6</v>
      </c>
      <c r="W324" s="56">
        <f t="shared" si="87"/>
        <v>293</v>
      </c>
      <c r="X324" s="56">
        <f t="shared" si="95"/>
        <v>3.4129692832764505E-3</v>
      </c>
      <c r="Y324" s="56">
        <f t="shared" si="88"/>
        <v>-12.245285289554811</v>
      </c>
    </row>
    <row r="325" spans="1:25" s="61" customFormat="1" x14ac:dyDescent="0.25">
      <c r="A325" s="61">
        <v>105</v>
      </c>
      <c r="B325" s="61">
        <v>28</v>
      </c>
      <c r="C325" s="61" t="s">
        <v>3</v>
      </c>
      <c r="D325" s="61">
        <v>4</v>
      </c>
      <c r="E325" s="61">
        <v>30</v>
      </c>
      <c r="F325" s="61">
        <v>20</v>
      </c>
      <c r="G325" s="61">
        <v>249.74</v>
      </c>
      <c r="H325" s="61">
        <v>131</v>
      </c>
      <c r="I325" s="76">
        <f t="shared" si="93"/>
        <v>20073.466666666664</v>
      </c>
      <c r="J325" s="61">
        <v>-6.6</v>
      </c>
      <c r="K325" s="61">
        <v>374.14</v>
      </c>
      <c r="L325" s="61">
        <v>31</v>
      </c>
      <c r="M325" s="61">
        <v>1.38</v>
      </c>
      <c r="N325" s="61">
        <v>24.120166138613865</v>
      </c>
      <c r="O325" s="61">
        <v>155.07246376811594</v>
      </c>
      <c r="P325" s="61">
        <v>90.39</v>
      </c>
      <c r="Q325" s="61">
        <v>433.3004986511894</v>
      </c>
      <c r="R325" s="61">
        <v>578.64797364909941</v>
      </c>
      <c r="S325" s="61">
        <v>26.14</v>
      </c>
      <c r="T325" s="61">
        <v>4.7458844494144767E-3</v>
      </c>
      <c r="U325" s="61">
        <f t="shared" si="94"/>
        <v>11.959628812524482</v>
      </c>
      <c r="V325" s="26">
        <f t="shared" si="86"/>
        <v>5.6759090461004921E-6</v>
      </c>
      <c r="W325" s="56">
        <f t="shared" si="87"/>
        <v>293</v>
      </c>
      <c r="X325" s="56">
        <f t="shared" si="95"/>
        <v>3.4129692832764505E-3</v>
      </c>
      <c r="Y325" s="56">
        <f t="shared" si="88"/>
        <v>-12.07927982309006</v>
      </c>
    </row>
    <row r="326" spans="1:25" x14ac:dyDescent="0.25">
      <c r="A326">
        <v>7</v>
      </c>
      <c r="B326">
        <v>39</v>
      </c>
      <c r="C326" t="s">
        <v>4</v>
      </c>
      <c r="D326">
        <v>1</v>
      </c>
      <c r="E326">
        <v>10</v>
      </c>
      <c r="F326">
        <v>20</v>
      </c>
      <c r="G326">
        <v>245.1</v>
      </c>
      <c r="H326">
        <v>124.71</v>
      </c>
      <c r="I326" s="60">
        <f t="shared" ref="I326:I334" si="96">1.5862*10000</f>
        <v>15862</v>
      </c>
      <c r="J326">
        <v>23.8</v>
      </c>
      <c r="K326">
        <v>393.61</v>
      </c>
      <c r="L326">
        <v>24.7</v>
      </c>
      <c r="M326">
        <v>0.93</v>
      </c>
      <c r="N326">
        <v>24.120166138613865</v>
      </c>
      <c r="O326">
        <v>115.90322580645162</v>
      </c>
      <c r="P326">
        <v>93.906630000000007</v>
      </c>
      <c r="Q326">
        <v>486.70494358308304</v>
      </c>
      <c r="R326">
        <v>10495.817227924634</v>
      </c>
      <c r="S326">
        <v>23.14</v>
      </c>
      <c r="T326">
        <v>0.26560266343804306</v>
      </c>
      <c r="U326" s="56">
        <f t="shared" ref="U326:U334" si="97">T326*24*A326</f>
        <v>44.621247457591238</v>
      </c>
      <c r="V326" s="26">
        <f t="shared" si="86"/>
        <v>4.0243643588114806E-4</v>
      </c>
      <c r="W326" s="56">
        <f t="shared" si="87"/>
        <v>293</v>
      </c>
      <c r="X326" s="56">
        <f t="shared" si="95"/>
        <v>3.4129692832764505E-3</v>
      </c>
      <c r="Y326" s="56">
        <f t="shared" si="88"/>
        <v>-7.8179733968535006</v>
      </c>
    </row>
    <row r="327" spans="1:25" x14ac:dyDescent="0.25">
      <c r="A327">
        <v>14</v>
      </c>
      <c r="B327">
        <v>39</v>
      </c>
      <c r="C327" t="s">
        <v>4</v>
      </c>
      <c r="D327">
        <v>1</v>
      </c>
      <c r="E327">
        <v>10</v>
      </c>
      <c r="F327">
        <v>20</v>
      </c>
      <c r="G327">
        <v>245.1</v>
      </c>
      <c r="H327">
        <v>124.71</v>
      </c>
      <c r="I327" s="60">
        <f t="shared" si="96"/>
        <v>15862</v>
      </c>
      <c r="J327">
        <v>23.8</v>
      </c>
      <c r="K327">
        <v>393.61</v>
      </c>
      <c r="L327">
        <v>24.7</v>
      </c>
      <c r="M327">
        <v>0.93</v>
      </c>
      <c r="N327">
        <v>24.120166138613865</v>
      </c>
      <c r="O327">
        <v>115.90322580645162</v>
      </c>
      <c r="P327">
        <v>93.906630000000007</v>
      </c>
      <c r="Q327">
        <v>508.65571745327844</v>
      </c>
      <c r="R327">
        <v>9450.8993981628118</v>
      </c>
      <c r="S327">
        <v>25.27</v>
      </c>
      <c r="T327">
        <v>0.21729086942883594</v>
      </c>
      <c r="U327" s="56">
        <f t="shared" si="97"/>
        <v>73.009732128088871</v>
      </c>
      <c r="V327" s="26">
        <f t="shared" si="86"/>
        <v>3.2953092915501077E-4</v>
      </c>
      <c r="W327" s="56">
        <f t="shared" si="87"/>
        <v>293</v>
      </c>
      <c r="X327" s="56">
        <f t="shared" si="95"/>
        <v>3.4129692832764505E-3</v>
      </c>
      <c r="Y327" s="56">
        <f t="shared" si="88"/>
        <v>-8.0178403414921551</v>
      </c>
    </row>
    <row r="328" spans="1:25" x14ac:dyDescent="0.25">
      <c r="A328">
        <v>21</v>
      </c>
      <c r="B328">
        <v>39</v>
      </c>
      <c r="C328" t="s">
        <v>4</v>
      </c>
      <c r="D328">
        <v>1</v>
      </c>
      <c r="E328">
        <v>10</v>
      </c>
      <c r="F328">
        <v>20</v>
      </c>
      <c r="G328">
        <v>245.1</v>
      </c>
      <c r="H328">
        <v>124.71</v>
      </c>
      <c r="I328" s="59">
        <f t="shared" si="96"/>
        <v>15862</v>
      </c>
      <c r="J328">
        <v>23.8</v>
      </c>
      <c r="K328">
        <v>393.61</v>
      </c>
      <c r="L328">
        <v>24.7</v>
      </c>
      <c r="M328">
        <v>0.93</v>
      </c>
      <c r="N328">
        <v>24.120166138613865</v>
      </c>
      <c r="O328">
        <v>115.90322580645162</v>
      </c>
      <c r="P328">
        <v>93.906630000000007</v>
      </c>
      <c r="Q328">
        <v>483.10256018989486</v>
      </c>
      <c r="R328">
        <v>6086.8575682819392</v>
      </c>
      <c r="S328">
        <v>25.31</v>
      </c>
      <c r="T328">
        <v>0.1359525049515701</v>
      </c>
      <c r="U328" s="56">
        <f t="shared" si="97"/>
        <v>68.520062495591333</v>
      </c>
      <c r="V328" s="26">
        <f t="shared" si="86"/>
        <v>2.0614852285438139E-4</v>
      </c>
      <c r="W328" s="56">
        <f t="shared" si="87"/>
        <v>293</v>
      </c>
      <c r="X328" s="56">
        <f t="shared" si="95"/>
        <v>3.4129692832764505E-3</v>
      </c>
      <c r="Y328" s="56">
        <f t="shared" si="88"/>
        <v>-8.4869136642293164</v>
      </c>
    </row>
    <row r="329" spans="1:25" x14ac:dyDescent="0.25">
      <c r="A329">
        <v>35</v>
      </c>
      <c r="B329">
        <v>39</v>
      </c>
      <c r="C329" t="s">
        <v>4</v>
      </c>
      <c r="D329">
        <v>1</v>
      </c>
      <c r="E329">
        <v>10</v>
      </c>
      <c r="F329">
        <v>20</v>
      </c>
      <c r="G329">
        <v>245.1</v>
      </c>
      <c r="H329">
        <v>124.71</v>
      </c>
      <c r="I329" s="60">
        <f t="shared" si="96"/>
        <v>15862</v>
      </c>
      <c r="J329">
        <v>23.8</v>
      </c>
      <c r="K329">
        <v>393.61</v>
      </c>
      <c r="L329">
        <v>24.7</v>
      </c>
      <c r="M329">
        <v>0.93</v>
      </c>
      <c r="N329">
        <v>24.120166138613865</v>
      </c>
      <c r="O329">
        <v>115.90322580645162</v>
      </c>
      <c r="P329">
        <v>93.906630000000007</v>
      </c>
      <c r="Q329">
        <v>579.499860587174</v>
      </c>
      <c r="R329">
        <v>4368.721428571429</v>
      </c>
      <c r="S329">
        <v>24.17</v>
      </c>
      <c r="T329">
        <v>0.17648792785835518</v>
      </c>
      <c r="U329" s="56">
        <f t="shared" si="97"/>
        <v>148.24985940101834</v>
      </c>
      <c r="V329" s="26">
        <f t="shared" si="86"/>
        <v>2.6829078476317878E-4</v>
      </c>
      <c r="W329" s="56">
        <f t="shared" si="87"/>
        <v>293</v>
      </c>
      <c r="X329" s="56">
        <f t="shared" si="95"/>
        <v>3.4129692832764505E-3</v>
      </c>
      <c r="Y329" s="56">
        <f t="shared" si="88"/>
        <v>-8.2234391478867082</v>
      </c>
    </row>
    <row r="330" spans="1:25" x14ac:dyDescent="0.25">
      <c r="A330">
        <v>49</v>
      </c>
      <c r="B330">
        <v>39</v>
      </c>
      <c r="C330" t="s">
        <v>4</v>
      </c>
      <c r="D330">
        <v>1</v>
      </c>
      <c r="E330">
        <v>10</v>
      </c>
      <c r="F330">
        <v>20</v>
      </c>
      <c r="G330">
        <v>245.1</v>
      </c>
      <c r="H330">
        <v>124.71</v>
      </c>
      <c r="I330" s="60">
        <f t="shared" si="96"/>
        <v>15862</v>
      </c>
      <c r="J330">
        <v>23.8</v>
      </c>
      <c r="K330">
        <v>393.61</v>
      </c>
      <c r="L330">
        <v>24.7</v>
      </c>
      <c r="M330">
        <v>0.93</v>
      </c>
      <c r="N330">
        <v>24.120166138613865</v>
      </c>
      <c r="O330">
        <v>115.90322580645162</v>
      </c>
      <c r="P330">
        <v>93.906630000000007</v>
      </c>
      <c r="Q330">
        <v>467.29194029850748</v>
      </c>
      <c r="R330">
        <v>6111.3638379530912</v>
      </c>
      <c r="S330">
        <v>24.59</v>
      </c>
      <c r="T330">
        <v>0.14093998722654599</v>
      </c>
      <c r="U330" s="56">
        <f t="shared" si="97"/>
        <v>165.7454249784181</v>
      </c>
      <c r="V330" s="26">
        <f t="shared" si="86"/>
        <v>2.1437122179318658E-4</v>
      </c>
      <c r="W330" s="56">
        <f t="shared" si="87"/>
        <v>293</v>
      </c>
      <c r="X330" s="56">
        <f t="shared" si="95"/>
        <v>3.4129692832764505E-3</v>
      </c>
      <c r="Y330" s="56">
        <f t="shared" si="88"/>
        <v>-8.4478013644877219</v>
      </c>
    </row>
    <row r="331" spans="1:25" x14ac:dyDescent="0.25">
      <c r="A331">
        <v>63</v>
      </c>
      <c r="B331">
        <v>39</v>
      </c>
      <c r="C331" t="s">
        <v>4</v>
      </c>
      <c r="D331">
        <v>1</v>
      </c>
      <c r="E331">
        <v>10</v>
      </c>
      <c r="F331">
        <v>20</v>
      </c>
      <c r="G331">
        <v>245.1</v>
      </c>
      <c r="H331">
        <v>124.71</v>
      </c>
      <c r="I331" s="60">
        <f t="shared" si="96"/>
        <v>15862</v>
      </c>
      <c r="J331">
        <v>23.8</v>
      </c>
      <c r="K331">
        <v>393.61</v>
      </c>
      <c r="L331">
        <v>24.7</v>
      </c>
      <c r="M331">
        <v>0.93</v>
      </c>
      <c r="N331">
        <v>24.120166138613865</v>
      </c>
      <c r="O331">
        <v>115.90322580645162</v>
      </c>
      <c r="P331">
        <v>93.906630000000007</v>
      </c>
      <c r="Q331">
        <v>474.48287189113097</v>
      </c>
      <c r="R331">
        <v>4150.2950386075681</v>
      </c>
      <c r="S331">
        <v>23.06</v>
      </c>
      <c r="T331">
        <v>9.7880060038590747E-2</v>
      </c>
      <c r="U331" s="56">
        <f t="shared" si="97"/>
        <v>147.99465077834921</v>
      </c>
      <c r="V331" s="26">
        <f t="shared" si="86"/>
        <v>1.4879264279924807E-4</v>
      </c>
      <c r="W331" s="56">
        <f t="shared" si="87"/>
        <v>293</v>
      </c>
      <c r="X331" s="56">
        <f t="shared" si="95"/>
        <v>3.4129692832764505E-3</v>
      </c>
      <c r="Y331" s="56">
        <f t="shared" si="88"/>
        <v>-8.8129568803410958</v>
      </c>
    </row>
    <row r="332" spans="1:25" x14ac:dyDescent="0.25">
      <c r="A332">
        <v>77</v>
      </c>
      <c r="B332">
        <v>39</v>
      </c>
      <c r="C332" t="s">
        <v>4</v>
      </c>
      <c r="D332">
        <v>1</v>
      </c>
      <c r="E332">
        <v>10</v>
      </c>
      <c r="F332">
        <v>20</v>
      </c>
      <c r="G332">
        <v>245.1</v>
      </c>
      <c r="H332">
        <v>124.71</v>
      </c>
      <c r="I332" s="60">
        <f t="shared" si="96"/>
        <v>15862</v>
      </c>
      <c r="J332">
        <v>23.8</v>
      </c>
      <c r="K332">
        <v>393.61</v>
      </c>
      <c r="L332">
        <v>24.7</v>
      </c>
      <c r="M332">
        <v>0.93</v>
      </c>
      <c r="N332">
        <v>24.120166138613865</v>
      </c>
      <c r="O332">
        <v>115.90322580645162</v>
      </c>
      <c r="P332">
        <v>93.906630000000007</v>
      </c>
      <c r="Q332">
        <v>476.7352142554094</v>
      </c>
      <c r="R332">
        <v>3524.0967331353413</v>
      </c>
      <c r="S332">
        <v>22.97</v>
      </c>
      <c r="T332">
        <v>8.1463525855523328E-2</v>
      </c>
      <c r="U332" s="56">
        <f t="shared" si="97"/>
        <v>150.5445957810071</v>
      </c>
      <c r="V332" s="26">
        <f t="shared" si="86"/>
        <v>1.2384703618836059E-4</v>
      </c>
      <c r="W332" s="56">
        <f t="shared" si="87"/>
        <v>293</v>
      </c>
      <c r="X332" s="56">
        <f t="shared" si="95"/>
        <v>3.4129692832764505E-3</v>
      </c>
      <c r="Y332" s="56">
        <f t="shared" si="88"/>
        <v>-8.9964633329703911</v>
      </c>
    </row>
    <row r="333" spans="1:25" x14ac:dyDescent="0.25">
      <c r="A333">
        <v>91</v>
      </c>
      <c r="B333">
        <v>39</v>
      </c>
      <c r="C333" t="s">
        <v>4</v>
      </c>
      <c r="D333">
        <v>1</v>
      </c>
      <c r="E333">
        <v>10</v>
      </c>
      <c r="F333">
        <v>20</v>
      </c>
      <c r="G333">
        <v>245.1</v>
      </c>
      <c r="H333">
        <v>124.71</v>
      </c>
      <c r="I333" s="65">
        <f t="shared" si="96"/>
        <v>15862</v>
      </c>
      <c r="J333">
        <v>23.8</v>
      </c>
      <c r="K333">
        <v>393.61</v>
      </c>
      <c r="L333">
        <v>24.7</v>
      </c>
      <c r="M333">
        <v>0.93</v>
      </c>
      <c r="N333">
        <v>24.120166138613865</v>
      </c>
      <c r="O333">
        <v>115.90322580645162</v>
      </c>
      <c r="P333">
        <v>93.906630000000007</v>
      </c>
      <c r="Q333">
        <v>510.11602184797448</v>
      </c>
      <c r="R333">
        <v>3754.5779244424216</v>
      </c>
      <c r="S333">
        <v>24.79</v>
      </c>
      <c r="T333">
        <v>8.0364893082682631E-2</v>
      </c>
      <c r="U333" s="56">
        <f t="shared" si="97"/>
        <v>175.51692649257888</v>
      </c>
      <c r="V333" s="26">
        <f t="shared" si="86"/>
        <v>1.2227385571228968E-4</v>
      </c>
      <c r="W333" s="56">
        <f t="shared" si="87"/>
        <v>293</v>
      </c>
      <c r="X333" s="56">
        <f t="shared" si="95"/>
        <v>3.4129692832764505E-3</v>
      </c>
      <c r="Y333" s="56">
        <f t="shared" si="88"/>
        <v>-9.0092473098955459</v>
      </c>
    </row>
    <row r="334" spans="1:25" s="61" customFormat="1" x14ac:dyDescent="0.25">
      <c r="A334" s="61">
        <v>105</v>
      </c>
      <c r="B334" s="61">
        <v>39</v>
      </c>
      <c r="C334" s="61" t="s">
        <v>4</v>
      </c>
      <c r="D334" s="61">
        <v>1</v>
      </c>
      <c r="E334" s="61">
        <v>10</v>
      </c>
      <c r="F334" s="61">
        <v>20</v>
      </c>
      <c r="G334" s="61">
        <v>245.1</v>
      </c>
      <c r="H334" s="61">
        <v>124.71</v>
      </c>
      <c r="I334" s="62">
        <f t="shared" si="96"/>
        <v>15862</v>
      </c>
      <c r="J334" s="61">
        <v>23.8</v>
      </c>
      <c r="K334" s="61">
        <v>393.61</v>
      </c>
      <c r="L334" s="61">
        <v>24.7</v>
      </c>
      <c r="M334" s="61">
        <v>0.93</v>
      </c>
      <c r="N334" s="61">
        <v>24.120166138613865</v>
      </c>
      <c r="O334" s="61">
        <v>115.90322580645162</v>
      </c>
      <c r="P334" s="61">
        <v>93.906630000000007</v>
      </c>
      <c r="Q334" s="61">
        <v>436.43014796043491</v>
      </c>
      <c r="R334" s="61">
        <v>2870.6533939292858</v>
      </c>
      <c r="S334" s="61">
        <v>26.14</v>
      </c>
      <c r="T334" s="61">
        <v>5.7181433856206332E-2</v>
      </c>
      <c r="U334" s="61">
        <f t="shared" si="97"/>
        <v>144.09721331763996</v>
      </c>
      <c r="V334" s="26">
        <f t="shared" si="86"/>
        <v>8.6913753108869767E-5</v>
      </c>
      <c r="W334" s="56">
        <f t="shared" si="87"/>
        <v>293</v>
      </c>
      <c r="X334" s="56">
        <f t="shared" si="95"/>
        <v>3.4129692832764505E-3</v>
      </c>
      <c r="Y334" s="56">
        <f t="shared" si="88"/>
        <v>-9.3505942745919359</v>
      </c>
    </row>
    <row r="335" spans="1:25" x14ac:dyDescent="0.25">
      <c r="A335">
        <v>7</v>
      </c>
      <c r="B335">
        <v>64</v>
      </c>
      <c r="C335" t="s">
        <v>4</v>
      </c>
      <c r="D335">
        <v>2</v>
      </c>
      <c r="E335">
        <v>10</v>
      </c>
      <c r="F335">
        <v>20</v>
      </c>
      <c r="G335">
        <v>243.51</v>
      </c>
      <c r="H335">
        <v>126.03</v>
      </c>
      <c r="I335" s="57">
        <f t="shared" ref="I335:I343" si="98">2.7592*10000</f>
        <v>27592</v>
      </c>
      <c r="J335">
        <v>22.5</v>
      </c>
      <c r="K335">
        <v>392.03999999999996</v>
      </c>
      <c r="L335">
        <v>26</v>
      </c>
      <c r="M335">
        <v>0.93</v>
      </c>
      <c r="N335">
        <v>24.120166138613865</v>
      </c>
      <c r="O335">
        <v>114.48387096774195</v>
      </c>
      <c r="P335">
        <v>93.262200000000007</v>
      </c>
      <c r="Q335">
        <v>505.72319181751766</v>
      </c>
      <c r="R335">
        <v>8260.8539264623159</v>
      </c>
      <c r="S335">
        <v>23.14</v>
      </c>
      <c r="T335">
        <v>0.2046752688606634</v>
      </c>
      <c r="U335" s="56">
        <f t="shared" ref="U335:U343" si="99">T335*24*A335</f>
        <v>34.385445168591446</v>
      </c>
      <c r="V335" s="26">
        <f t="shared" si="86"/>
        <v>1.7814112134195877E-4</v>
      </c>
      <c r="W335" s="56">
        <f t="shared" si="87"/>
        <v>293</v>
      </c>
      <c r="X335" s="56">
        <f t="shared" si="95"/>
        <v>3.4129692832764505E-3</v>
      </c>
      <c r="Y335" s="56">
        <f t="shared" si="88"/>
        <v>-8.6329345052573423</v>
      </c>
    </row>
    <row r="336" spans="1:25" x14ac:dyDescent="0.25">
      <c r="A336">
        <v>14</v>
      </c>
      <c r="B336">
        <v>64</v>
      </c>
      <c r="C336" t="s">
        <v>4</v>
      </c>
      <c r="D336">
        <v>2</v>
      </c>
      <c r="E336">
        <v>10</v>
      </c>
      <c r="F336">
        <v>20</v>
      </c>
      <c r="G336">
        <v>243.51</v>
      </c>
      <c r="H336">
        <v>126.03</v>
      </c>
      <c r="I336" s="59">
        <f t="shared" si="98"/>
        <v>27592</v>
      </c>
      <c r="J336">
        <v>22.5</v>
      </c>
      <c r="K336">
        <v>392.03999999999996</v>
      </c>
      <c r="L336">
        <v>26</v>
      </c>
      <c r="M336">
        <v>0.93</v>
      </c>
      <c r="N336">
        <v>24.120166138613865</v>
      </c>
      <c r="O336">
        <v>114.48387096774195</v>
      </c>
      <c r="P336">
        <v>93.262200000000007</v>
      </c>
      <c r="Q336">
        <v>502.90647766867278</v>
      </c>
      <c r="R336">
        <v>6402.2183085207471</v>
      </c>
      <c r="S336">
        <v>25.27</v>
      </c>
      <c r="T336">
        <v>0.14257248255492136</v>
      </c>
      <c r="U336" s="56">
        <f t="shared" si="99"/>
        <v>47.90435413845357</v>
      </c>
      <c r="V336" s="26">
        <f t="shared" si="86"/>
        <v>1.2411979492697882E-4</v>
      </c>
      <c r="W336" s="56">
        <f t="shared" si="87"/>
        <v>293</v>
      </c>
      <c r="X336" s="56">
        <f t="shared" si="95"/>
        <v>3.4129692832764505E-3</v>
      </c>
      <c r="Y336" s="56">
        <f t="shared" si="88"/>
        <v>-8.994263370601228</v>
      </c>
    </row>
    <row r="337" spans="1:25" x14ac:dyDescent="0.25">
      <c r="A337">
        <v>21</v>
      </c>
      <c r="B337">
        <v>64</v>
      </c>
      <c r="C337" t="s">
        <v>4</v>
      </c>
      <c r="D337">
        <v>2</v>
      </c>
      <c r="E337">
        <v>10</v>
      </c>
      <c r="F337">
        <v>20</v>
      </c>
      <c r="G337">
        <v>243.51</v>
      </c>
      <c r="H337">
        <v>126.03</v>
      </c>
      <c r="I337" s="57">
        <f t="shared" si="98"/>
        <v>27592</v>
      </c>
      <c r="J337">
        <v>22.5</v>
      </c>
      <c r="K337">
        <v>392.03999999999996</v>
      </c>
      <c r="L337">
        <v>26</v>
      </c>
      <c r="M337">
        <v>0.93</v>
      </c>
      <c r="N337">
        <v>24.120166138613865</v>
      </c>
      <c r="O337">
        <v>114.48387096774195</v>
      </c>
      <c r="P337">
        <v>93.262200000000007</v>
      </c>
      <c r="Q337">
        <v>477.1528653780943</v>
      </c>
      <c r="R337">
        <v>7856.3894625550665</v>
      </c>
      <c r="S337">
        <v>25.31</v>
      </c>
      <c r="T337">
        <v>0.17805693391704502</v>
      </c>
      <c r="U337" s="56">
        <f t="shared" si="99"/>
        <v>89.740694694190694</v>
      </c>
      <c r="V337" s="26">
        <f t="shared" si="86"/>
        <v>1.5512941810021173E-4</v>
      </c>
      <c r="W337" s="56">
        <f t="shared" si="87"/>
        <v>293</v>
      </c>
      <c r="X337" s="56">
        <f t="shared" si="95"/>
        <v>3.4129692832764505E-3</v>
      </c>
      <c r="Y337" s="56">
        <f t="shared" si="88"/>
        <v>-8.7712508339412132</v>
      </c>
    </row>
    <row r="338" spans="1:25" x14ac:dyDescent="0.25">
      <c r="A338">
        <v>35</v>
      </c>
      <c r="B338">
        <v>64</v>
      </c>
      <c r="C338" t="s">
        <v>4</v>
      </c>
      <c r="D338">
        <v>2</v>
      </c>
      <c r="E338">
        <v>10</v>
      </c>
      <c r="F338">
        <v>20</v>
      </c>
      <c r="G338">
        <v>243.51</v>
      </c>
      <c r="H338">
        <v>126.03</v>
      </c>
      <c r="I338" s="59">
        <f t="shared" si="98"/>
        <v>27592</v>
      </c>
      <c r="J338">
        <v>22.5</v>
      </c>
      <c r="K338">
        <v>392.03999999999996</v>
      </c>
      <c r="L338">
        <v>26</v>
      </c>
      <c r="M338">
        <v>0.93</v>
      </c>
      <c r="N338">
        <v>24.120166138613865</v>
      </c>
      <c r="O338">
        <v>114.48387096774195</v>
      </c>
      <c r="P338">
        <v>93.262200000000007</v>
      </c>
      <c r="Q338">
        <v>634.00123011317044</v>
      </c>
      <c r="R338">
        <v>5898.0112514351322</v>
      </c>
      <c r="S338">
        <v>24.17</v>
      </c>
      <c r="T338">
        <v>0.2438490637385404</v>
      </c>
      <c r="U338" s="56">
        <f t="shared" si="99"/>
        <v>204.83321354037392</v>
      </c>
      <c r="V338" s="26">
        <f t="shared" si="86"/>
        <v>2.1289535473011234E-4</v>
      </c>
      <c r="W338" s="56">
        <f t="shared" si="87"/>
        <v>293</v>
      </c>
      <c r="X338" s="56">
        <f t="shared" si="95"/>
        <v>3.4129692832764505E-3</v>
      </c>
      <c r="Y338" s="56">
        <f t="shared" si="88"/>
        <v>-8.4547098053253666</v>
      </c>
    </row>
    <row r="339" spans="1:25" x14ac:dyDescent="0.25">
      <c r="A339">
        <v>49</v>
      </c>
      <c r="B339">
        <v>64</v>
      </c>
      <c r="C339" t="s">
        <v>4</v>
      </c>
      <c r="D339">
        <v>2</v>
      </c>
      <c r="E339">
        <v>10</v>
      </c>
      <c r="F339">
        <v>20</v>
      </c>
      <c r="G339">
        <v>243.51</v>
      </c>
      <c r="H339">
        <v>126.03</v>
      </c>
      <c r="I339" s="60">
        <f t="shared" si="98"/>
        <v>27592</v>
      </c>
      <c r="J339">
        <v>22.5</v>
      </c>
      <c r="K339">
        <v>392.03999999999996</v>
      </c>
      <c r="L339">
        <v>26</v>
      </c>
      <c r="M339">
        <v>0.93</v>
      </c>
      <c r="N339">
        <v>24.120166138613865</v>
      </c>
      <c r="O339">
        <v>114.48387096774195</v>
      </c>
      <c r="P339">
        <v>93.262200000000007</v>
      </c>
      <c r="Q339">
        <v>481.04243070362475</v>
      </c>
      <c r="R339">
        <v>4496.2268656716415</v>
      </c>
      <c r="S339">
        <v>24.59</v>
      </c>
      <c r="T339">
        <v>9.972098762867293E-2</v>
      </c>
      <c r="U339" s="56">
        <f t="shared" si="99"/>
        <v>117.27188145131936</v>
      </c>
      <c r="V339" s="26">
        <f t="shared" si="86"/>
        <v>8.6923897715124454E-5</v>
      </c>
      <c r="W339" s="56">
        <f t="shared" si="87"/>
        <v>293</v>
      </c>
      <c r="X339" s="56">
        <f t="shared" si="95"/>
        <v>3.4129692832764505E-3</v>
      </c>
      <c r="Y339" s="56">
        <f t="shared" si="88"/>
        <v>-9.3504775610236379</v>
      </c>
    </row>
    <row r="340" spans="1:25" x14ac:dyDescent="0.25">
      <c r="A340">
        <v>63</v>
      </c>
      <c r="B340">
        <v>64</v>
      </c>
      <c r="C340" t="s">
        <v>4</v>
      </c>
      <c r="D340">
        <v>2</v>
      </c>
      <c r="E340">
        <v>10</v>
      </c>
      <c r="F340">
        <v>20</v>
      </c>
      <c r="G340">
        <v>243.51</v>
      </c>
      <c r="H340">
        <v>126.03</v>
      </c>
      <c r="I340" s="57">
        <f t="shared" si="98"/>
        <v>27592</v>
      </c>
      <c r="J340">
        <v>22.5</v>
      </c>
      <c r="K340">
        <v>392.03999999999996</v>
      </c>
      <c r="L340">
        <v>26</v>
      </c>
      <c r="M340">
        <v>0.93</v>
      </c>
      <c r="N340">
        <v>24.120166138613865</v>
      </c>
      <c r="O340">
        <v>114.48387096774195</v>
      </c>
      <c r="P340">
        <v>93.262200000000007</v>
      </c>
      <c r="Q340">
        <v>480.18971033658971</v>
      </c>
      <c r="R340">
        <v>4310.9527750522593</v>
      </c>
      <c r="S340">
        <v>23.06</v>
      </c>
      <c r="T340">
        <v>0.10145316243562005</v>
      </c>
      <c r="U340" s="56">
        <f t="shared" si="99"/>
        <v>153.3971816026575</v>
      </c>
      <c r="V340" s="26">
        <f t="shared" si="86"/>
        <v>8.8491932858653514E-5</v>
      </c>
      <c r="W340" s="56">
        <f t="shared" si="87"/>
        <v>293</v>
      </c>
      <c r="X340" s="56">
        <f t="shared" si="95"/>
        <v>3.4129692832764505E-3</v>
      </c>
      <c r="Y340" s="56">
        <f t="shared" si="88"/>
        <v>-9.332599164244689</v>
      </c>
    </row>
    <row r="341" spans="1:25" x14ac:dyDescent="0.25">
      <c r="A341">
        <v>77</v>
      </c>
      <c r="B341">
        <v>64</v>
      </c>
      <c r="C341" t="s">
        <v>4</v>
      </c>
      <c r="D341">
        <v>2</v>
      </c>
      <c r="E341">
        <v>10</v>
      </c>
      <c r="F341">
        <v>20</v>
      </c>
      <c r="G341">
        <v>243.51</v>
      </c>
      <c r="H341">
        <v>126.03</v>
      </c>
      <c r="I341" s="57">
        <f t="shared" si="98"/>
        <v>27592</v>
      </c>
      <c r="J341">
        <v>22.5</v>
      </c>
      <c r="K341">
        <v>392.03999999999996</v>
      </c>
      <c r="L341">
        <v>26</v>
      </c>
      <c r="M341">
        <v>0.93</v>
      </c>
      <c r="N341">
        <v>24.120166138613865</v>
      </c>
      <c r="O341">
        <v>114.48387096774195</v>
      </c>
      <c r="P341">
        <v>93.262200000000007</v>
      </c>
      <c r="Q341">
        <v>479.78599915146378</v>
      </c>
      <c r="R341">
        <v>4389.2724225710645</v>
      </c>
      <c r="S341">
        <v>22.97</v>
      </c>
      <c r="T341">
        <v>0.10394373417480558</v>
      </c>
      <c r="U341" s="56">
        <f t="shared" si="99"/>
        <v>192.08802075504073</v>
      </c>
      <c r="V341" s="26">
        <f t="shared" si="86"/>
        <v>9.0728242623252356E-5</v>
      </c>
      <c r="W341" s="56">
        <f t="shared" si="87"/>
        <v>293</v>
      </c>
      <c r="X341" s="56">
        <f t="shared" si="95"/>
        <v>3.4129692832764505E-3</v>
      </c>
      <c r="Y341" s="56">
        <f t="shared" si="88"/>
        <v>-9.3076418642720729</v>
      </c>
    </row>
    <row r="342" spans="1:25" x14ac:dyDescent="0.25">
      <c r="A342">
        <v>91</v>
      </c>
      <c r="B342">
        <v>64</v>
      </c>
      <c r="C342" t="s">
        <v>4</v>
      </c>
      <c r="D342">
        <v>2</v>
      </c>
      <c r="E342">
        <v>10</v>
      </c>
      <c r="F342">
        <v>20</v>
      </c>
      <c r="G342">
        <v>243.51</v>
      </c>
      <c r="H342">
        <v>126.03</v>
      </c>
      <c r="I342" s="57">
        <f t="shared" si="98"/>
        <v>27592</v>
      </c>
      <c r="J342">
        <v>22.5</v>
      </c>
      <c r="K342">
        <v>392.03999999999996</v>
      </c>
      <c r="L342">
        <v>26</v>
      </c>
      <c r="M342">
        <v>0.93</v>
      </c>
      <c r="N342">
        <v>24.120166138613865</v>
      </c>
      <c r="O342">
        <v>114.48387096774195</v>
      </c>
      <c r="P342">
        <v>93.262200000000007</v>
      </c>
      <c r="Q342">
        <v>505.45480200273096</v>
      </c>
      <c r="R342">
        <v>4462.8082385070547</v>
      </c>
      <c r="S342">
        <v>24.79</v>
      </c>
      <c r="T342">
        <v>9.7491760593991839E-2</v>
      </c>
      <c r="U342" s="56">
        <f t="shared" si="99"/>
        <v>212.92200513727818</v>
      </c>
      <c r="V342" s="26">
        <f t="shared" si="86"/>
        <v>8.5128909270510816E-5</v>
      </c>
      <c r="W342" s="56">
        <f t="shared" si="87"/>
        <v>293</v>
      </c>
      <c r="X342" s="56">
        <f t="shared" si="95"/>
        <v>3.4129692832764505E-3</v>
      </c>
      <c r="Y342" s="56">
        <f t="shared" si="88"/>
        <v>-9.3713438706664149</v>
      </c>
    </row>
    <row r="343" spans="1:25" s="61" customFormat="1" x14ac:dyDescent="0.25">
      <c r="A343" s="61">
        <v>105</v>
      </c>
      <c r="B343" s="61">
        <v>64</v>
      </c>
      <c r="C343" s="61" t="s">
        <v>4</v>
      </c>
      <c r="D343" s="61">
        <v>2</v>
      </c>
      <c r="E343" s="61">
        <v>10</v>
      </c>
      <c r="F343" s="61">
        <v>20</v>
      </c>
      <c r="G343" s="61">
        <v>243.51</v>
      </c>
      <c r="H343" s="61">
        <v>126.03</v>
      </c>
      <c r="I343" s="62">
        <f t="shared" si="98"/>
        <v>27592</v>
      </c>
      <c r="J343" s="61">
        <v>22.5</v>
      </c>
      <c r="K343" s="61">
        <v>392.03999999999996</v>
      </c>
      <c r="L343" s="61">
        <v>26</v>
      </c>
      <c r="M343" s="61">
        <v>0.93</v>
      </c>
      <c r="N343" s="61">
        <v>24.120166138613865</v>
      </c>
      <c r="O343" s="61">
        <v>114.48387096774195</v>
      </c>
      <c r="P343" s="61">
        <v>93.262200000000007</v>
      </c>
      <c r="Q343" s="61">
        <v>461.22537398839205</v>
      </c>
      <c r="R343" s="61">
        <v>3678.5630837224812</v>
      </c>
      <c r="S343" s="61">
        <v>26.14</v>
      </c>
      <c r="T343" s="61">
        <v>7.5167597003397674E-2</v>
      </c>
      <c r="U343" s="61">
        <f t="shared" si="99"/>
        <v>189.42234444856214</v>
      </c>
      <c r="V343" s="26">
        <f t="shared" si="86"/>
        <v>6.5607539477779855E-5</v>
      </c>
      <c r="W343" s="56">
        <f t="shared" si="87"/>
        <v>293</v>
      </c>
      <c r="X343" s="56">
        <f t="shared" si="95"/>
        <v>3.4129692832764505E-3</v>
      </c>
      <c r="Y343" s="56">
        <f t="shared" si="88"/>
        <v>-9.6318199375545817</v>
      </c>
    </row>
    <row r="344" spans="1:25" x14ac:dyDescent="0.25">
      <c r="A344">
        <v>7</v>
      </c>
      <c r="B344">
        <v>15</v>
      </c>
      <c r="C344" t="s">
        <v>4</v>
      </c>
      <c r="D344">
        <v>3</v>
      </c>
      <c r="E344">
        <v>10</v>
      </c>
      <c r="F344">
        <v>20</v>
      </c>
      <c r="G344">
        <v>250.03</v>
      </c>
      <c r="H344">
        <v>127.53</v>
      </c>
      <c r="I344" s="57">
        <f t="shared" ref="I344:I352" si="100">1.1572*10000</f>
        <v>11572</v>
      </c>
      <c r="J344">
        <v>21.1</v>
      </c>
      <c r="K344">
        <v>398.66</v>
      </c>
      <c r="L344">
        <v>27.5</v>
      </c>
      <c r="M344">
        <v>0.93</v>
      </c>
      <c r="N344">
        <v>24.120166138613865</v>
      </c>
      <c r="O344">
        <v>112.87096774193549</v>
      </c>
      <c r="P344">
        <v>92.459249999999997</v>
      </c>
      <c r="Q344">
        <v>496.62630083610685</v>
      </c>
      <c r="R344">
        <v>6548.8470542744662</v>
      </c>
      <c r="S344">
        <v>23.14</v>
      </c>
      <c r="T344">
        <v>0.15884891010165264</v>
      </c>
      <c r="U344" s="56">
        <f t="shared" ref="U344:U352" si="101">T344*24*A344</f>
        <v>26.686616897077645</v>
      </c>
      <c r="V344" s="26">
        <f t="shared" si="86"/>
        <v>3.2982859839871648E-4</v>
      </c>
      <c r="W344" s="56">
        <f t="shared" si="87"/>
        <v>293</v>
      </c>
      <c r="X344" s="56">
        <f t="shared" si="95"/>
        <v>3.4129692832764505E-3</v>
      </c>
      <c r="Y344" s="56">
        <f t="shared" si="88"/>
        <v>-8.0169374372297941</v>
      </c>
    </row>
    <row r="345" spans="1:25" x14ac:dyDescent="0.25">
      <c r="A345">
        <v>14</v>
      </c>
      <c r="B345">
        <v>15</v>
      </c>
      <c r="C345" t="s">
        <v>4</v>
      </c>
      <c r="D345">
        <v>3</v>
      </c>
      <c r="E345">
        <v>10</v>
      </c>
      <c r="F345">
        <v>20</v>
      </c>
      <c r="G345">
        <v>250.03</v>
      </c>
      <c r="H345">
        <v>127.53</v>
      </c>
      <c r="I345" s="60">
        <f t="shared" si="100"/>
        <v>11572</v>
      </c>
      <c r="J345">
        <v>21.1</v>
      </c>
      <c r="K345">
        <v>398.66</v>
      </c>
      <c r="L345">
        <v>27.5</v>
      </c>
      <c r="M345">
        <v>0.93</v>
      </c>
      <c r="N345">
        <v>24.120166138613865</v>
      </c>
      <c r="O345">
        <v>112.87096774193549</v>
      </c>
      <c r="P345">
        <v>92.459249999999997</v>
      </c>
      <c r="Q345">
        <v>496.39160595502062</v>
      </c>
      <c r="R345">
        <v>8470.351552106431</v>
      </c>
      <c r="S345">
        <v>25.27</v>
      </c>
      <c r="T345">
        <v>0.19164683062730878</v>
      </c>
      <c r="U345" s="56">
        <f t="shared" si="101"/>
        <v>64.39333509077575</v>
      </c>
      <c r="V345" s="26">
        <f t="shared" si="86"/>
        <v>3.985800916569289E-4</v>
      </c>
      <c r="W345" s="56">
        <f t="shared" si="87"/>
        <v>293</v>
      </c>
      <c r="X345" s="56">
        <f t="shared" si="95"/>
        <v>3.4129692832764505E-3</v>
      </c>
      <c r="Y345" s="56">
        <f t="shared" si="88"/>
        <v>-7.8276020971004199</v>
      </c>
    </row>
    <row r="346" spans="1:25" x14ac:dyDescent="0.25">
      <c r="A346">
        <v>21</v>
      </c>
      <c r="B346">
        <v>15</v>
      </c>
      <c r="C346" t="s">
        <v>4</v>
      </c>
      <c r="D346">
        <v>3</v>
      </c>
      <c r="E346">
        <v>10</v>
      </c>
      <c r="F346">
        <v>20</v>
      </c>
      <c r="G346">
        <v>250.03</v>
      </c>
      <c r="H346">
        <v>127.53</v>
      </c>
      <c r="I346" s="57">
        <f t="shared" si="100"/>
        <v>11572</v>
      </c>
      <c r="J346">
        <v>21.1</v>
      </c>
      <c r="K346">
        <v>398.66</v>
      </c>
      <c r="L346">
        <v>27.5</v>
      </c>
      <c r="M346">
        <v>0.93</v>
      </c>
      <c r="N346">
        <v>24.120166138613865</v>
      </c>
      <c r="O346">
        <v>112.87096774193549</v>
      </c>
      <c r="P346">
        <v>92.459249999999997</v>
      </c>
      <c r="Q346">
        <v>484.9697694133605</v>
      </c>
      <c r="R346">
        <v>10483.936828193833</v>
      </c>
      <c r="S346">
        <v>25.31</v>
      </c>
      <c r="T346">
        <v>0.23993622740430937</v>
      </c>
      <c r="U346" s="56">
        <f t="shared" si="101"/>
        <v>120.92785861177192</v>
      </c>
      <c r="V346" s="26">
        <f t="shared" si="86"/>
        <v>5.0023927118221566E-4</v>
      </c>
      <c r="W346" s="56">
        <f t="shared" si="87"/>
        <v>293</v>
      </c>
      <c r="X346" s="56">
        <f t="shared" si="95"/>
        <v>3.4129692832764505E-3</v>
      </c>
      <c r="Y346" s="56">
        <f t="shared" si="88"/>
        <v>-7.6004240316425324</v>
      </c>
    </row>
    <row r="347" spans="1:25" x14ac:dyDescent="0.25">
      <c r="A347">
        <v>35</v>
      </c>
      <c r="B347">
        <v>15</v>
      </c>
      <c r="C347" t="s">
        <v>4</v>
      </c>
      <c r="D347">
        <v>3</v>
      </c>
      <c r="E347">
        <v>10</v>
      </c>
      <c r="F347">
        <v>20</v>
      </c>
      <c r="G347">
        <v>250.03</v>
      </c>
      <c r="H347">
        <v>127.53</v>
      </c>
      <c r="I347" s="59">
        <f t="shared" si="100"/>
        <v>11572</v>
      </c>
      <c r="J347">
        <v>21.1</v>
      </c>
      <c r="K347">
        <v>398.66</v>
      </c>
      <c r="L347">
        <v>27.5</v>
      </c>
      <c r="M347">
        <v>0.93</v>
      </c>
      <c r="N347">
        <v>24.120166138613865</v>
      </c>
      <c r="O347">
        <v>112.87096774193549</v>
      </c>
      <c r="P347">
        <v>92.459249999999997</v>
      </c>
      <c r="Q347">
        <v>516.10734787600461</v>
      </c>
      <c r="R347">
        <v>8084.6064457930133</v>
      </c>
      <c r="S347">
        <v>24.17</v>
      </c>
      <c r="T347">
        <v>0.34866421932581382</v>
      </c>
      <c r="U347" s="56">
        <f t="shared" si="101"/>
        <v>292.87794423368359</v>
      </c>
      <c r="V347" s="26">
        <f t="shared" si="86"/>
        <v>7.3242788596138109E-4</v>
      </c>
      <c r="W347" s="56">
        <f t="shared" si="87"/>
        <v>293</v>
      </c>
      <c r="X347" s="56">
        <f t="shared" si="95"/>
        <v>3.4129692832764505E-3</v>
      </c>
      <c r="Y347" s="56">
        <f t="shared" si="88"/>
        <v>-7.2191456711189721</v>
      </c>
    </row>
    <row r="348" spans="1:25" x14ac:dyDescent="0.25">
      <c r="A348">
        <v>49</v>
      </c>
      <c r="B348">
        <v>15</v>
      </c>
      <c r="C348" t="s">
        <v>4</v>
      </c>
      <c r="D348">
        <v>3</v>
      </c>
      <c r="E348">
        <v>10</v>
      </c>
      <c r="F348">
        <v>20</v>
      </c>
      <c r="G348">
        <v>250.03</v>
      </c>
      <c r="H348">
        <v>127.53</v>
      </c>
      <c r="I348" s="60">
        <f t="shared" si="100"/>
        <v>11572</v>
      </c>
      <c r="J348">
        <v>21.1</v>
      </c>
      <c r="K348">
        <v>398.66</v>
      </c>
      <c r="L348">
        <v>27.5</v>
      </c>
      <c r="M348">
        <v>0.93</v>
      </c>
      <c r="N348">
        <v>24.120166138613865</v>
      </c>
      <c r="O348">
        <v>112.87096774193549</v>
      </c>
      <c r="P348">
        <v>92.459249999999997</v>
      </c>
      <c r="Q348">
        <v>465.76575692963752</v>
      </c>
      <c r="R348">
        <v>6256.3359061833689</v>
      </c>
      <c r="S348">
        <v>24.59</v>
      </c>
      <c r="T348">
        <v>0.14301962402467039</v>
      </c>
      <c r="U348" s="56">
        <f t="shared" si="101"/>
        <v>168.19107785301239</v>
      </c>
      <c r="V348" s="26">
        <f t="shared" si="86"/>
        <v>2.9879533754993194E-4</v>
      </c>
      <c r="W348" s="56">
        <f t="shared" si="87"/>
        <v>293</v>
      </c>
      <c r="X348" s="56">
        <f t="shared" si="95"/>
        <v>3.4129692832764505E-3</v>
      </c>
      <c r="Y348" s="56">
        <f t="shared" si="88"/>
        <v>-8.1157517087432449</v>
      </c>
    </row>
    <row r="349" spans="1:25" x14ac:dyDescent="0.25">
      <c r="A349">
        <v>63</v>
      </c>
      <c r="B349">
        <v>15</v>
      </c>
      <c r="C349" t="s">
        <v>4</v>
      </c>
      <c r="D349">
        <v>3</v>
      </c>
      <c r="E349">
        <v>10</v>
      </c>
      <c r="F349">
        <v>20</v>
      </c>
      <c r="G349">
        <v>250.03</v>
      </c>
      <c r="H349">
        <v>127.53</v>
      </c>
      <c r="I349" s="57">
        <f t="shared" si="100"/>
        <v>11572</v>
      </c>
      <c r="J349">
        <v>21.1</v>
      </c>
      <c r="K349">
        <v>398.66</v>
      </c>
      <c r="L349">
        <v>27.5</v>
      </c>
      <c r="M349">
        <v>0.93</v>
      </c>
      <c r="N349">
        <v>24.120166138613865</v>
      </c>
      <c r="O349">
        <v>112.87096774193549</v>
      </c>
      <c r="P349">
        <v>92.459249999999997</v>
      </c>
      <c r="Q349">
        <v>510.90759779872872</v>
      </c>
      <c r="R349">
        <v>6162.4591527665207</v>
      </c>
      <c r="S349">
        <v>23.06</v>
      </c>
      <c r="T349">
        <v>0.14884739017024293</v>
      </c>
      <c r="U349" s="56">
        <f t="shared" si="101"/>
        <v>225.0572539374073</v>
      </c>
      <c r="V349" s="26">
        <f t="shared" ref="V349:V406" si="102">LN(I349/(I349-U349))/A349</f>
        <v>3.1174668335256633E-4</v>
      </c>
      <c r="W349" s="56">
        <f t="shared" ref="W349:W406" si="103">F349+273</f>
        <v>293</v>
      </c>
      <c r="X349" s="56">
        <f t="shared" si="95"/>
        <v>3.4129692832764505E-3</v>
      </c>
      <c r="Y349" s="56">
        <f t="shared" ref="Y349:Y406" si="104">LN(V349)</f>
        <v>-8.0733196122656405</v>
      </c>
    </row>
    <row r="350" spans="1:25" x14ac:dyDescent="0.25">
      <c r="A350">
        <v>77</v>
      </c>
      <c r="B350">
        <v>15</v>
      </c>
      <c r="C350" t="s">
        <v>4</v>
      </c>
      <c r="D350">
        <v>3</v>
      </c>
      <c r="E350">
        <v>10</v>
      </c>
      <c r="F350">
        <v>20</v>
      </c>
      <c r="G350">
        <v>250.03</v>
      </c>
      <c r="H350">
        <v>127.53</v>
      </c>
      <c r="I350" s="57">
        <f t="shared" si="100"/>
        <v>11572</v>
      </c>
      <c r="J350">
        <v>21.1</v>
      </c>
      <c r="K350">
        <v>398.66</v>
      </c>
      <c r="L350">
        <v>27.5</v>
      </c>
      <c r="M350">
        <v>0.93</v>
      </c>
      <c r="N350">
        <v>24.120166138613865</v>
      </c>
      <c r="O350">
        <v>112.87096774193549</v>
      </c>
      <c r="P350">
        <v>92.459249999999997</v>
      </c>
      <c r="Q350">
        <v>477.69796351294019</v>
      </c>
      <c r="R350">
        <v>4822.9666525243956</v>
      </c>
      <c r="S350">
        <v>22.97</v>
      </c>
      <c r="T350">
        <v>0.1148916521083355</v>
      </c>
      <c r="U350" s="56">
        <f t="shared" si="101"/>
        <v>212.31977309620402</v>
      </c>
      <c r="V350" s="26">
        <f t="shared" si="102"/>
        <v>2.4049510723680239E-4</v>
      </c>
      <c r="W350" s="56">
        <f t="shared" si="103"/>
        <v>293</v>
      </c>
      <c r="X350" s="56">
        <f t="shared" si="95"/>
        <v>3.4129692832764505E-3</v>
      </c>
      <c r="Y350" s="56">
        <f t="shared" si="104"/>
        <v>-8.3328108127551221</v>
      </c>
    </row>
    <row r="351" spans="1:25" x14ac:dyDescent="0.25">
      <c r="A351">
        <v>91</v>
      </c>
      <c r="B351">
        <v>15</v>
      </c>
      <c r="C351" t="s">
        <v>4</v>
      </c>
      <c r="D351">
        <v>3</v>
      </c>
      <c r="E351">
        <v>10</v>
      </c>
      <c r="F351">
        <v>20</v>
      </c>
      <c r="G351">
        <v>250.03</v>
      </c>
      <c r="H351">
        <v>127.53</v>
      </c>
      <c r="I351" s="57">
        <f t="shared" si="100"/>
        <v>11572</v>
      </c>
      <c r="J351">
        <v>21.1</v>
      </c>
      <c r="K351">
        <v>398.66</v>
      </c>
      <c r="L351">
        <v>27.5</v>
      </c>
      <c r="M351">
        <v>0.93</v>
      </c>
      <c r="N351">
        <v>24.120166138613865</v>
      </c>
      <c r="O351">
        <v>112.87096774193549</v>
      </c>
      <c r="P351">
        <v>92.459249999999997</v>
      </c>
      <c r="Q351">
        <v>511.10104688211197</v>
      </c>
      <c r="R351">
        <v>5805.4067819754209</v>
      </c>
      <c r="S351">
        <v>24.79</v>
      </c>
      <c r="T351">
        <v>0.12970757028037422</v>
      </c>
      <c r="U351" s="56">
        <f t="shared" si="101"/>
        <v>283.2813334923373</v>
      </c>
      <c r="V351" s="26">
        <f t="shared" si="102"/>
        <v>2.7235723267752323E-4</v>
      </c>
      <c r="W351" s="56">
        <f t="shared" si="103"/>
        <v>293</v>
      </c>
      <c r="X351" s="56">
        <f t="shared" si="95"/>
        <v>3.4129692832764505E-3</v>
      </c>
      <c r="Y351" s="56">
        <f t="shared" si="104"/>
        <v>-8.2083959979330583</v>
      </c>
    </row>
    <row r="352" spans="1:25" s="61" customFormat="1" x14ac:dyDescent="0.25">
      <c r="A352" s="61">
        <v>105</v>
      </c>
      <c r="B352" s="61">
        <v>15</v>
      </c>
      <c r="C352" s="61" t="s">
        <v>4</v>
      </c>
      <c r="D352" s="61">
        <v>3</v>
      </c>
      <c r="E352" s="61">
        <v>10</v>
      </c>
      <c r="F352" s="61">
        <v>20</v>
      </c>
      <c r="G352" s="61">
        <v>250.03</v>
      </c>
      <c r="H352" s="61">
        <v>127.53</v>
      </c>
      <c r="I352" s="62">
        <f t="shared" si="100"/>
        <v>11572</v>
      </c>
      <c r="J352" s="61">
        <v>21.1</v>
      </c>
      <c r="K352" s="61">
        <v>398.66</v>
      </c>
      <c r="L352" s="61">
        <v>27.5</v>
      </c>
      <c r="M352" s="61">
        <v>0.93</v>
      </c>
      <c r="N352" s="61">
        <v>24.120166138613865</v>
      </c>
      <c r="O352" s="61">
        <v>112.87096774193549</v>
      </c>
      <c r="P352" s="61">
        <v>92.459249999999997</v>
      </c>
      <c r="Q352" s="61">
        <v>437.61828660181476</v>
      </c>
      <c r="R352" s="61">
        <v>4823.015260173449</v>
      </c>
      <c r="S352" s="61">
        <v>26.14</v>
      </c>
      <c r="T352" s="61">
        <v>0.1018910793610317</v>
      </c>
      <c r="U352" s="61">
        <f t="shared" si="101"/>
        <v>256.76551998979988</v>
      </c>
      <c r="V352" s="26">
        <f t="shared" si="102"/>
        <v>2.1369890769567005E-4</v>
      </c>
      <c r="W352" s="56">
        <f t="shared" si="103"/>
        <v>293</v>
      </c>
      <c r="X352" s="56">
        <f t="shared" si="95"/>
        <v>3.4129692832764505E-3</v>
      </c>
      <c r="Y352" s="56">
        <f t="shared" si="104"/>
        <v>-8.4509425070435782</v>
      </c>
    </row>
    <row r="353" spans="1:25" x14ac:dyDescent="0.25">
      <c r="A353">
        <v>7</v>
      </c>
      <c r="B353">
        <v>33</v>
      </c>
      <c r="C353" t="s">
        <v>4</v>
      </c>
      <c r="D353">
        <v>4</v>
      </c>
      <c r="E353">
        <v>10</v>
      </c>
      <c r="F353">
        <v>20</v>
      </c>
      <c r="G353">
        <v>249.56</v>
      </c>
      <c r="H353">
        <v>139.41</v>
      </c>
      <c r="I353" s="76">
        <f t="shared" ref="I353:I361" si="105">AVERAGE(I344,I335,I326)</f>
        <v>18342</v>
      </c>
      <c r="J353">
        <v>9.1</v>
      </c>
      <c r="K353">
        <v>398.07000000000005</v>
      </c>
      <c r="L353">
        <v>39.4</v>
      </c>
      <c r="M353">
        <v>0.93</v>
      </c>
      <c r="N353">
        <v>24.120166138613865</v>
      </c>
      <c r="O353">
        <v>100.09677419354841</v>
      </c>
      <c r="P353">
        <v>84.482460000000003</v>
      </c>
      <c r="Q353">
        <v>481.06528127283059</v>
      </c>
      <c r="R353">
        <v>15791.123383014621</v>
      </c>
      <c r="S353">
        <v>23.14</v>
      </c>
      <c r="T353">
        <v>0.3900030162076758</v>
      </c>
      <c r="U353" s="56">
        <f t="shared" ref="U353:U361" si="106">T353*24*A353</f>
        <v>65.520506722889536</v>
      </c>
      <c r="V353" s="26">
        <f t="shared" si="102"/>
        <v>5.1122179332909585E-4</v>
      </c>
      <c r="W353" s="56">
        <f t="shared" si="103"/>
        <v>293</v>
      </c>
      <c r="X353" s="56">
        <f t="shared" si="95"/>
        <v>3.4129692832764505E-3</v>
      </c>
      <c r="Y353" s="56">
        <f t="shared" si="104"/>
        <v>-7.5787070241017203</v>
      </c>
    </row>
    <row r="354" spans="1:25" x14ac:dyDescent="0.25">
      <c r="A354">
        <v>14</v>
      </c>
      <c r="B354">
        <v>33</v>
      </c>
      <c r="C354" t="s">
        <v>4</v>
      </c>
      <c r="D354">
        <v>4</v>
      </c>
      <c r="E354">
        <v>10</v>
      </c>
      <c r="F354">
        <v>20</v>
      </c>
      <c r="G354">
        <v>249.56</v>
      </c>
      <c r="H354">
        <v>139.41</v>
      </c>
      <c r="I354" s="76">
        <f t="shared" si="105"/>
        <v>18342</v>
      </c>
      <c r="J354">
        <v>9.1</v>
      </c>
      <c r="K354">
        <v>398.07000000000005</v>
      </c>
      <c r="L354">
        <v>39.4</v>
      </c>
      <c r="M354">
        <v>0.93</v>
      </c>
      <c r="N354">
        <v>24.120166138613865</v>
      </c>
      <c r="O354">
        <v>100.09677419354841</v>
      </c>
      <c r="P354">
        <v>84.482460000000003</v>
      </c>
      <c r="Q354">
        <v>521.24005384859049</v>
      </c>
      <c r="R354">
        <v>12287.500839404498</v>
      </c>
      <c r="S354">
        <v>25.27</v>
      </c>
      <c r="T354">
        <v>0.27446546684009987</v>
      </c>
      <c r="U354" s="56">
        <f t="shared" si="106"/>
        <v>92.22039685827356</v>
      </c>
      <c r="V354" s="26">
        <f t="shared" si="102"/>
        <v>3.6003633723951094E-4</v>
      </c>
      <c r="W354" s="56">
        <f t="shared" si="103"/>
        <v>293</v>
      </c>
      <c r="X354" s="56">
        <f t="shared" si="95"/>
        <v>3.4129692832764505E-3</v>
      </c>
      <c r="Y354" s="56">
        <f t="shared" si="104"/>
        <v>-7.9293055948314723</v>
      </c>
    </row>
    <row r="355" spans="1:25" x14ac:dyDescent="0.25">
      <c r="A355">
        <v>21</v>
      </c>
      <c r="B355">
        <v>33</v>
      </c>
      <c r="C355" t="s">
        <v>4</v>
      </c>
      <c r="D355">
        <v>4</v>
      </c>
      <c r="E355">
        <v>10</v>
      </c>
      <c r="F355">
        <v>20</v>
      </c>
      <c r="G355">
        <v>249.56</v>
      </c>
      <c r="H355">
        <v>139.41</v>
      </c>
      <c r="I355" s="76">
        <f t="shared" si="105"/>
        <v>18342</v>
      </c>
      <c r="J355">
        <v>9.1</v>
      </c>
      <c r="K355">
        <v>398.07000000000005</v>
      </c>
      <c r="L355">
        <v>39.4</v>
      </c>
      <c r="M355">
        <v>0.93</v>
      </c>
      <c r="N355">
        <v>24.120166138613865</v>
      </c>
      <c r="O355">
        <v>100.09677419354841</v>
      </c>
      <c r="P355">
        <v>84.482460000000003</v>
      </c>
      <c r="Q355">
        <v>487.7609274330282</v>
      </c>
      <c r="R355">
        <v>8656.5039118942732</v>
      </c>
      <c r="S355">
        <v>25.31</v>
      </c>
      <c r="T355">
        <v>0.19024689101858122</v>
      </c>
      <c r="U355" s="56">
        <f t="shared" si="106"/>
        <v>95.884433073364931</v>
      </c>
      <c r="V355" s="26">
        <f t="shared" si="102"/>
        <v>2.4958573385510898E-4</v>
      </c>
      <c r="W355" s="56">
        <f t="shared" si="103"/>
        <v>293</v>
      </c>
      <c r="X355" s="56">
        <f t="shared" si="95"/>
        <v>3.4129692832764505E-3</v>
      </c>
      <c r="Y355" s="56">
        <f t="shared" si="104"/>
        <v>-8.2957080791316802</v>
      </c>
    </row>
    <row r="356" spans="1:25" x14ac:dyDescent="0.25">
      <c r="A356">
        <v>35</v>
      </c>
      <c r="B356">
        <v>33</v>
      </c>
      <c r="C356" t="s">
        <v>4</v>
      </c>
      <c r="D356">
        <v>4</v>
      </c>
      <c r="E356">
        <v>10</v>
      </c>
      <c r="F356">
        <v>20</v>
      </c>
      <c r="G356">
        <v>249.56</v>
      </c>
      <c r="H356">
        <v>139.41</v>
      </c>
      <c r="I356" s="76">
        <f t="shared" si="105"/>
        <v>18342</v>
      </c>
      <c r="J356">
        <v>9.1</v>
      </c>
      <c r="K356">
        <v>398.07000000000005</v>
      </c>
      <c r="L356">
        <v>39.4</v>
      </c>
      <c r="M356">
        <v>0.93</v>
      </c>
      <c r="N356">
        <v>24.120166138613865</v>
      </c>
      <c r="O356">
        <v>100.09677419354841</v>
      </c>
      <c r="P356">
        <v>84.482460000000003</v>
      </c>
      <c r="Q356">
        <v>495.06057897326554</v>
      </c>
      <c r="R356">
        <v>9517.9516975561746</v>
      </c>
      <c r="S356">
        <v>24.17</v>
      </c>
      <c r="T356">
        <v>0.40342702032263117</v>
      </c>
      <c r="U356" s="56">
        <f t="shared" si="106"/>
        <v>338.87869707101021</v>
      </c>
      <c r="V356" s="26">
        <f t="shared" si="102"/>
        <v>5.3281038729555022E-4</v>
      </c>
      <c r="W356" s="56">
        <f t="shared" si="103"/>
        <v>293</v>
      </c>
      <c r="X356" s="56">
        <f t="shared" si="95"/>
        <v>3.4129692832764505E-3</v>
      </c>
      <c r="Y356" s="56">
        <f t="shared" si="104"/>
        <v>-7.5373449432533013</v>
      </c>
    </row>
    <row r="357" spans="1:25" x14ac:dyDescent="0.25">
      <c r="A357">
        <v>49</v>
      </c>
      <c r="B357">
        <v>33</v>
      </c>
      <c r="C357" t="s">
        <v>4</v>
      </c>
      <c r="D357">
        <v>4</v>
      </c>
      <c r="E357">
        <v>10</v>
      </c>
      <c r="F357">
        <v>20</v>
      </c>
      <c r="G357">
        <v>249.56</v>
      </c>
      <c r="H357">
        <v>139.41</v>
      </c>
      <c r="I357" s="76">
        <f t="shared" si="105"/>
        <v>18342</v>
      </c>
      <c r="J357">
        <v>9.1</v>
      </c>
      <c r="K357">
        <v>398.07000000000005</v>
      </c>
      <c r="L357">
        <v>39.4</v>
      </c>
      <c r="M357">
        <v>0.93</v>
      </c>
      <c r="N357">
        <v>24.120166138613865</v>
      </c>
      <c r="O357">
        <v>100.09677419354841</v>
      </c>
      <c r="P357">
        <v>84.482460000000003</v>
      </c>
      <c r="Q357">
        <v>467.02260127931771</v>
      </c>
      <c r="R357">
        <v>8263.9494243070349</v>
      </c>
      <c r="S357">
        <v>24.59</v>
      </c>
      <c r="T357">
        <v>0.18690435077699627</v>
      </c>
      <c r="U357" s="56">
        <f t="shared" si="106"/>
        <v>219.79951651374759</v>
      </c>
      <c r="V357" s="26">
        <f t="shared" si="102"/>
        <v>2.4603631447143456E-4</v>
      </c>
      <c r="W357" s="56">
        <f t="shared" si="103"/>
        <v>293</v>
      </c>
      <c r="X357" s="56">
        <f t="shared" si="95"/>
        <v>3.4129692832764505E-3</v>
      </c>
      <c r="Y357" s="56">
        <f t="shared" si="104"/>
        <v>-8.3100314131240633</v>
      </c>
    </row>
    <row r="358" spans="1:25" x14ac:dyDescent="0.25">
      <c r="A358">
        <v>63</v>
      </c>
      <c r="B358">
        <v>33</v>
      </c>
      <c r="C358" t="s">
        <v>4</v>
      </c>
      <c r="D358">
        <v>4</v>
      </c>
      <c r="E358">
        <v>10</v>
      </c>
      <c r="F358">
        <v>20</v>
      </c>
      <c r="G358">
        <v>249.56</v>
      </c>
      <c r="H358">
        <v>139.41</v>
      </c>
      <c r="I358" s="76">
        <f t="shared" si="105"/>
        <v>18342</v>
      </c>
      <c r="J358">
        <v>9.1</v>
      </c>
      <c r="K358">
        <v>398.07000000000005</v>
      </c>
      <c r="L358">
        <v>39.4</v>
      </c>
      <c r="M358">
        <v>0.93</v>
      </c>
      <c r="N358">
        <v>24.120166138613865</v>
      </c>
      <c r="O358">
        <v>100.09677419354841</v>
      </c>
      <c r="P358">
        <v>84.482460000000003</v>
      </c>
      <c r="Q358">
        <v>472.59233821082717</v>
      </c>
      <c r="R358">
        <v>7236.3917494987409</v>
      </c>
      <c r="S358">
        <v>23.06</v>
      </c>
      <c r="T358">
        <v>0.17289637912656972</v>
      </c>
      <c r="U358" s="56">
        <f t="shared" si="106"/>
        <v>261.41932523937339</v>
      </c>
      <c r="V358" s="26">
        <f t="shared" si="102"/>
        <v>2.2785778923193676E-4</v>
      </c>
      <c r="W358" s="56">
        <f t="shared" si="103"/>
        <v>293</v>
      </c>
      <c r="X358" s="56">
        <f t="shared" si="95"/>
        <v>3.4129692832764505E-3</v>
      </c>
      <c r="Y358" s="56">
        <f t="shared" si="104"/>
        <v>-8.3867888550500851</v>
      </c>
    </row>
    <row r="359" spans="1:25" x14ac:dyDescent="0.25">
      <c r="A359">
        <v>77</v>
      </c>
      <c r="B359">
        <v>33</v>
      </c>
      <c r="C359" t="s">
        <v>4</v>
      </c>
      <c r="D359">
        <v>4</v>
      </c>
      <c r="E359">
        <v>10</v>
      </c>
      <c r="F359">
        <v>20</v>
      </c>
      <c r="G359">
        <v>249.56</v>
      </c>
      <c r="H359">
        <v>139.41</v>
      </c>
      <c r="I359" s="76">
        <f t="shared" si="105"/>
        <v>18342</v>
      </c>
      <c r="J359">
        <v>9.1</v>
      </c>
      <c r="K359">
        <v>398.07000000000005</v>
      </c>
      <c r="L359">
        <v>39.4</v>
      </c>
      <c r="M359">
        <v>0.93</v>
      </c>
      <c r="N359">
        <v>24.120166138613865</v>
      </c>
      <c r="O359">
        <v>100.09677419354841</v>
      </c>
      <c r="P359">
        <v>84.482460000000003</v>
      </c>
      <c r="Q359">
        <v>477.28680526092489</v>
      </c>
      <c r="R359">
        <v>8243.8781501909216</v>
      </c>
      <c r="S359">
        <v>22.97</v>
      </c>
      <c r="T359">
        <v>0.19930763730295378</v>
      </c>
      <c r="U359" s="56">
        <f t="shared" si="106"/>
        <v>368.32051373585858</v>
      </c>
      <c r="V359" s="26">
        <f t="shared" si="102"/>
        <v>2.6344253422943214E-4</v>
      </c>
      <c r="W359" s="56">
        <f t="shared" si="103"/>
        <v>293</v>
      </c>
      <c r="X359" s="56">
        <f t="shared" si="95"/>
        <v>3.4129692832764505E-3</v>
      </c>
      <c r="Y359" s="56">
        <f t="shared" si="104"/>
        <v>-8.2416753001829743</v>
      </c>
    </row>
    <row r="360" spans="1:25" x14ac:dyDescent="0.25">
      <c r="A360">
        <v>91</v>
      </c>
      <c r="B360">
        <v>33</v>
      </c>
      <c r="C360" t="s">
        <v>4</v>
      </c>
      <c r="D360">
        <v>4</v>
      </c>
      <c r="E360">
        <v>10</v>
      </c>
      <c r="F360">
        <v>20</v>
      </c>
      <c r="G360">
        <v>249.56</v>
      </c>
      <c r="H360">
        <v>139.41</v>
      </c>
      <c r="I360" s="76">
        <f t="shared" si="105"/>
        <v>18342</v>
      </c>
      <c r="J360">
        <v>9.1</v>
      </c>
      <c r="K360">
        <v>398.07000000000005</v>
      </c>
      <c r="L360">
        <v>39.4</v>
      </c>
      <c r="M360">
        <v>0.93</v>
      </c>
      <c r="N360">
        <v>24.120166138613865</v>
      </c>
      <c r="O360">
        <v>100.09677419354841</v>
      </c>
      <c r="P360">
        <v>84.482460000000003</v>
      </c>
      <c r="Q360">
        <v>510.41766044606288</v>
      </c>
      <c r="R360">
        <v>8891.3436049157935</v>
      </c>
      <c r="S360">
        <v>24.79</v>
      </c>
      <c r="T360">
        <v>0.19928286486975064</v>
      </c>
      <c r="U360" s="56">
        <f t="shared" si="106"/>
        <v>435.2337768755354</v>
      </c>
      <c r="V360" s="26">
        <f t="shared" si="102"/>
        <v>2.638996639853127E-4</v>
      </c>
      <c r="W360" s="56">
        <f t="shared" si="103"/>
        <v>293</v>
      </c>
      <c r="X360" s="56">
        <f t="shared" si="95"/>
        <v>3.4129692832764505E-3</v>
      </c>
      <c r="Y360" s="56">
        <f t="shared" si="104"/>
        <v>-8.2399415877210096</v>
      </c>
    </row>
    <row r="361" spans="1:25" s="61" customFormat="1" x14ac:dyDescent="0.25">
      <c r="A361" s="61">
        <v>105</v>
      </c>
      <c r="B361" s="61">
        <v>33</v>
      </c>
      <c r="C361" s="61" t="s">
        <v>4</v>
      </c>
      <c r="D361" s="61">
        <v>4</v>
      </c>
      <c r="E361" s="61">
        <v>10</v>
      </c>
      <c r="F361" s="61">
        <v>20</v>
      </c>
      <c r="G361" s="61">
        <v>249.56</v>
      </c>
      <c r="H361" s="61">
        <v>139.41</v>
      </c>
      <c r="I361" s="76">
        <f t="shared" si="105"/>
        <v>18342</v>
      </c>
      <c r="J361" s="61">
        <v>9.1</v>
      </c>
      <c r="K361" s="61">
        <v>398.07000000000005</v>
      </c>
      <c r="L361" s="61">
        <v>39.4</v>
      </c>
      <c r="M361" s="61">
        <v>0.93</v>
      </c>
      <c r="N361" s="61">
        <v>24.120166138613865</v>
      </c>
      <c r="O361" s="61">
        <v>100.09677419354841</v>
      </c>
      <c r="P361" s="61">
        <v>84.482460000000003</v>
      </c>
      <c r="Q361" s="61">
        <v>432.07165045369084</v>
      </c>
      <c r="R361" s="61">
        <v>5930.6507254836552</v>
      </c>
      <c r="S361" s="61">
        <v>26.14</v>
      </c>
      <c r="T361" s="61">
        <v>0.12399362967707456</v>
      </c>
      <c r="U361" s="61">
        <f t="shared" si="106"/>
        <v>312.46394678622789</v>
      </c>
      <c r="V361" s="26">
        <f t="shared" si="102"/>
        <v>1.6364006845235582E-4</v>
      </c>
      <c r="W361" s="56">
        <f t="shared" si="103"/>
        <v>293</v>
      </c>
      <c r="X361" s="56">
        <f t="shared" si="95"/>
        <v>3.4129692832764505E-3</v>
      </c>
      <c r="Y361" s="56">
        <f t="shared" si="104"/>
        <v>-8.7178412465925081</v>
      </c>
    </row>
    <row r="362" spans="1:25" x14ac:dyDescent="0.25">
      <c r="A362">
        <v>7</v>
      </c>
      <c r="B362">
        <v>25</v>
      </c>
      <c r="C362" t="s">
        <v>4</v>
      </c>
      <c r="D362">
        <v>1</v>
      </c>
      <c r="E362">
        <v>20</v>
      </c>
      <c r="F362">
        <v>20</v>
      </c>
      <c r="G362">
        <v>249.08</v>
      </c>
      <c r="H362">
        <v>114.44</v>
      </c>
      <c r="I362" s="57">
        <f t="shared" ref="I362:I370" si="107">0.38061*10000</f>
        <v>3806.1</v>
      </c>
      <c r="J362">
        <v>2</v>
      </c>
      <c r="K362">
        <v>365.52</v>
      </c>
      <c r="L362">
        <v>14.4</v>
      </c>
      <c r="M362">
        <v>1.64</v>
      </c>
      <c r="N362">
        <v>24.120166138613865</v>
      </c>
      <c r="O362">
        <v>180.21951219512195</v>
      </c>
      <c r="P362">
        <v>97.960639999999998</v>
      </c>
      <c r="Q362">
        <v>489.8057959249939</v>
      </c>
      <c r="R362">
        <v>797.78882522497179</v>
      </c>
      <c r="S362">
        <v>23.14</v>
      </c>
      <c r="T362">
        <v>1.218188734496204E-2</v>
      </c>
      <c r="U362" s="56">
        <f t="shared" ref="U362:U370" si="108">T362*24*A362</f>
        <v>2.0465570739536227</v>
      </c>
      <c r="V362" s="26">
        <f t="shared" si="102"/>
        <v>7.6835586961460114E-5</v>
      </c>
      <c r="W362" s="56">
        <f t="shared" si="103"/>
        <v>293</v>
      </c>
      <c r="X362" s="56">
        <f t="shared" si="95"/>
        <v>3.4129692832764505E-3</v>
      </c>
      <c r="Y362" s="56">
        <f t="shared" si="104"/>
        <v>-9.47384265324024</v>
      </c>
    </row>
    <row r="363" spans="1:25" x14ac:dyDescent="0.25">
      <c r="A363">
        <v>14</v>
      </c>
      <c r="B363">
        <v>25</v>
      </c>
      <c r="C363" t="s">
        <v>4</v>
      </c>
      <c r="D363">
        <v>1</v>
      </c>
      <c r="E363">
        <v>20</v>
      </c>
      <c r="F363">
        <v>20</v>
      </c>
      <c r="G363">
        <v>249.08</v>
      </c>
      <c r="H363">
        <v>114.44</v>
      </c>
      <c r="I363" s="60">
        <f t="shared" si="107"/>
        <v>3806.1</v>
      </c>
      <c r="J363">
        <v>2</v>
      </c>
      <c r="K363">
        <v>365.52</v>
      </c>
      <c r="L363">
        <v>14.4</v>
      </c>
      <c r="M363">
        <v>1.64</v>
      </c>
      <c r="N363">
        <v>24.120166138613865</v>
      </c>
      <c r="O363">
        <v>180.21951219512195</v>
      </c>
      <c r="P363">
        <v>97.960639999999998</v>
      </c>
      <c r="Q363">
        <v>491.5203674374406</v>
      </c>
      <c r="R363">
        <v>766.19035476718409</v>
      </c>
      <c r="S363">
        <v>25.27</v>
      </c>
      <c r="T363">
        <v>9.9484887404641675E-3</v>
      </c>
      <c r="U363" s="56">
        <f t="shared" si="108"/>
        <v>3.3426922167959603</v>
      </c>
      <c r="V363" s="26">
        <f t="shared" si="102"/>
        <v>6.27594224660469E-5</v>
      </c>
      <c r="W363" s="56">
        <f t="shared" si="103"/>
        <v>293</v>
      </c>
      <c r="X363" s="56">
        <f t="shared" si="95"/>
        <v>3.4129692832764505E-3</v>
      </c>
      <c r="Y363" s="56">
        <f t="shared" si="104"/>
        <v>-9.6762018324036241</v>
      </c>
    </row>
    <row r="364" spans="1:25" x14ac:dyDescent="0.25">
      <c r="A364">
        <v>21</v>
      </c>
      <c r="B364">
        <v>25</v>
      </c>
      <c r="C364" t="s">
        <v>4</v>
      </c>
      <c r="D364">
        <v>1</v>
      </c>
      <c r="E364">
        <v>20</v>
      </c>
      <c r="F364">
        <v>20</v>
      </c>
      <c r="G364">
        <v>249.08</v>
      </c>
      <c r="H364">
        <v>114.44</v>
      </c>
      <c r="I364" s="60">
        <f t="shared" si="107"/>
        <v>3806.1</v>
      </c>
      <c r="J364">
        <v>2</v>
      </c>
      <c r="K364">
        <v>365.52</v>
      </c>
      <c r="L364">
        <v>14.4</v>
      </c>
      <c r="M364">
        <v>1.64</v>
      </c>
      <c r="N364">
        <v>24.120166138613865</v>
      </c>
      <c r="O364">
        <v>180.21951219512195</v>
      </c>
      <c r="P364">
        <v>97.960639999999998</v>
      </c>
      <c r="Q364">
        <v>481.33588504577818</v>
      </c>
      <c r="R364">
        <v>631.25095154185021</v>
      </c>
      <c r="S364">
        <v>25.31</v>
      </c>
      <c r="T364">
        <v>5.421310525019392E-3</v>
      </c>
      <c r="U364" s="56">
        <f t="shared" si="108"/>
        <v>2.7323405046097737</v>
      </c>
      <c r="V364" s="26">
        <f t="shared" si="102"/>
        <v>3.4197256369162483E-5</v>
      </c>
      <c r="W364" s="56">
        <f t="shared" si="103"/>
        <v>293</v>
      </c>
      <c r="X364" s="56">
        <f t="shared" si="95"/>
        <v>3.4129692832764505E-3</v>
      </c>
      <c r="Y364" s="56">
        <f t="shared" si="104"/>
        <v>-10.283365140237665</v>
      </c>
    </row>
    <row r="365" spans="1:25" x14ac:dyDescent="0.25">
      <c r="A365">
        <v>35</v>
      </c>
      <c r="B365">
        <v>25</v>
      </c>
      <c r="C365" t="s">
        <v>4</v>
      </c>
      <c r="D365">
        <v>1</v>
      </c>
      <c r="E365">
        <v>20</v>
      </c>
      <c r="F365">
        <v>20</v>
      </c>
      <c r="G365">
        <v>249.08</v>
      </c>
      <c r="H365">
        <v>114.44</v>
      </c>
      <c r="I365" s="57">
        <f t="shared" si="107"/>
        <v>3806.1</v>
      </c>
      <c r="J365">
        <v>2</v>
      </c>
      <c r="K365">
        <v>365.52</v>
      </c>
      <c r="L365">
        <v>14.4</v>
      </c>
      <c r="M365">
        <v>1.64</v>
      </c>
      <c r="N365">
        <v>24.120166138613865</v>
      </c>
      <c r="O365">
        <v>180.21951219512195</v>
      </c>
      <c r="P365">
        <v>97.960639999999998</v>
      </c>
      <c r="Q365">
        <v>477.82511891093981</v>
      </c>
      <c r="R365">
        <v>686.36827128095786</v>
      </c>
      <c r="S365">
        <v>24.17</v>
      </c>
      <c r="T365">
        <v>1.4478109791508062E-2</v>
      </c>
      <c r="U365" s="56">
        <f t="shared" si="108"/>
        <v>12.161612224866772</v>
      </c>
      <c r="V365" s="26">
        <f t="shared" si="102"/>
        <v>9.1440309602355612E-5</v>
      </c>
      <c r="W365" s="56">
        <f t="shared" si="103"/>
        <v>293</v>
      </c>
      <c r="X365" s="56">
        <f t="shared" si="95"/>
        <v>3.4129692832764505E-3</v>
      </c>
      <c r="Y365" s="56">
        <f t="shared" si="104"/>
        <v>-9.2998241526309187</v>
      </c>
    </row>
    <row r="366" spans="1:25" x14ac:dyDescent="0.25">
      <c r="A366">
        <v>49</v>
      </c>
      <c r="B366">
        <v>25</v>
      </c>
      <c r="C366" t="s">
        <v>4</v>
      </c>
      <c r="D366">
        <v>1</v>
      </c>
      <c r="E366">
        <v>20</v>
      </c>
      <c r="F366">
        <v>20</v>
      </c>
      <c r="G366">
        <v>249.08</v>
      </c>
      <c r="H366">
        <v>114.44</v>
      </c>
      <c r="I366" s="59">
        <f t="shared" si="107"/>
        <v>3806.1</v>
      </c>
      <c r="J366">
        <v>2</v>
      </c>
      <c r="K366">
        <v>365.52</v>
      </c>
      <c r="L366">
        <v>14.4</v>
      </c>
      <c r="M366">
        <v>1.64</v>
      </c>
      <c r="N366">
        <v>24.120166138613865</v>
      </c>
      <c r="O366">
        <v>180.21951219512195</v>
      </c>
      <c r="P366">
        <v>97.960639999999998</v>
      </c>
      <c r="Q366">
        <v>490.40788912579956</v>
      </c>
      <c r="R366">
        <v>649.88575692963752</v>
      </c>
      <c r="S366">
        <v>24.59</v>
      </c>
      <c r="T366">
        <v>5.9359883378280664E-3</v>
      </c>
      <c r="U366" s="56">
        <f t="shared" si="108"/>
        <v>6.9807222852858057</v>
      </c>
      <c r="V366" s="26">
        <f t="shared" si="102"/>
        <v>3.7464734392231393E-5</v>
      </c>
      <c r="W366" s="56">
        <f t="shared" si="103"/>
        <v>293</v>
      </c>
      <c r="X366" s="56">
        <f t="shared" si="95"/>
        <v>3.4129692832764505E-3</v>
      </c>
      <c r="Y366" s="56">
        <f t="shared" si="104"/>
        <v>-10.192110483663818</v>
      </c>
    </row>
    <row r="367" spans="1:25" x14ac:dyDescent="0.25">
      <c r="A367">
        <v>63</v>
      </c>
      <c r="B367">
        <v>25</v>
      </c>
      <c r="C367" t="s">
        <v>4</v>
      </c>
      <c r="D367">
        <v>1</v>
      </c>
      <c r="E367">
        <v>20</v>
      </c>
      <c r="F367">
        <v>20</v>
      </c>
      <c r="G367">
        <v>249.08</v>
      </c>
      <c r="H367">
        <v>114.44</v>
      </c>
      <c r="I367" s="57">
        <f t="shared" si="107"/>
        <v>3806.1</v>
      </c>
      <c r="J367">
        <v>2</v>
      </c>
      <c r="K367">
        <v>365.52</v>
      </c>
      <c r="L367">
        <v>14.4</v>
      </c>
      <c r="M367">
        <v>1.64</v>
      </c>
      <c r="N367">
        <v>24.120166138613865</v>
      </c>
      <c r="O367">
        <v>180.21951219512195</v>
      </c>
      <c r="P367">
        <v>97.960639999999998</v>
      </c>
      <c r="Q367">
        <v>508.32140267053455</v>
      </c>
      <c r="R367">
        <v>649.47903246448539</v>
      </c>
      <c r="S367">
        <v>23.06</v>
      </c>
      <c r="T367">
        <v>5.6026849466597325E-3</v>
      </c>
      <c r="U367" s="56">
        <f t="shared" si="108"/>
        <v>8.4712596393495154</v>
      </c>
      <c r="V367" s="26">
        <f t="shared" si="102"/>
        <v>3.5368040850454371E-5</v>
      </c>
      <c r="W367" s="56">
        <f t="shared" si="103"/>
        <v>293</v>
      </c>
      <c r="X367" s="56">
        <f t="shared" si="95"/>
        <v>3.4129692832764505E-3</v>
      </c>
      <c r="Y367" s="56">
        <f t="shared" si="104"/>
        <v>-10.249701946429283</v>
      </c>
    </row>
    <row r="368" spans="1:25" x14ac:dyDescent="0.25">
      <c r="A368">
        <v>77</v>
      </c>
      <c r="B368">
        <v>25</v>
      </c>
      <c r="C368" t="s">
        <v>4</v>
      </c>
      <c r="D368">
        <v>1</v>
      </c>
      <c r="E368">
        <v>20</v>
      </c>
      <c r="F368">
        <v>20</v>
      </c>
      <c r="G368">
        <v>249.08</v>
      </c>
      <c r="H368">
        <v>114.44</v>
      </c>
      <c r="I368" s="57">
        <f t="shared" si="107"/>
        <v>3806.1</v>
      </c>
      <c r="J368">
        <v>2</v>
      </c>
      <c r="K368">
        <v>365.52</v>
      </c>
      <c r="L368">
        <v>14.4</v>
      </c>
      <c r="M368">
        <v>1.64</v>
      </c>
      <c r="N368">
        <v>24.120166138613865</v>
      </c>
      <c r="O368">
        <v>180.21951219512195</v>
      </c>
      <c r="P368">
        <v>97.960639999999998</v>
      </c>
      <c r="Q368">
        <v>666.33801442511663</v>
      </c>
      <c r="R368">
        <v>840.82927450148497</v>
      </c>
      <c r="S368">
        <v>22.97</v>
      </c>
      <c r="T368">
        <v>6.9528655423877535E-3</v>
      </c>
      <c r="U368" s="56">
        <f t="shared" si="108"/>
        <v>12.848895522332567</v>
      </c>
      <c r="V368" s="26">
        <f t="shared" si="102"/>
        <v>4.3916626495166486E-5</v>
      </c>
      <c r="W368" s="56">
        <f t="shared" si="103"/>
        <v>293</v>
      </c>
      <c r="X368" s="56">
        <f t="shared" si="95"/>
        <v>3.4129692832764505E-3</v>
      </c>
      <c r="Y368" s="56">
        <f t="shared" si="104"/>
        <v>-10.033217573932397</v>
      </c>
    </row>
    <row r="369" spans="1:25" x14ac:dyDescent="0.25">
      <c r="A369">
        <v>91</v>
      </c>
      <c r="B369">
        <v>25</v>
      </c>
      <c r="C369" t="s">
        <v>4</v>
      </c>
      <c r="D369">
        <v>1</v>
      </c>
      <c r="E369">
        <v>20</v>
      </c>
      <c r="F369">
        <v>20</v>
      </c>
      <c r="G369">
        <v>249.08</v>
      </c>
      <c r="H369">
        <v>114.44</v>
      </c>
      <c r="I369" s="57">
        <f t="shared" si="107"/>
        <v>3806.1</v>
      </c>
      <c r="J369">
        <v>2</v>
      </c>
      <c r="K369">
        <v>365.52</v>
      </c>
      <c r="L369">
        <v>14.4</v>
      </c>
      <c r="M369">
        <v>1.64</v>
      </c>
      <c r="N369">
        <v>24.120166138613865</v>
      </c>
      <c r="O369">
        <v>180.21951219512195</v>
      </c>
      <c r="P369">
        <v>97.960639999999998</v>
      </c>
      <c r="Q369">
        <v>504.99717796995907</v>
      </c>
      <c r="R369">
        <v>673.80937642239417</v>
      </c>
      <c r="S369">
        <v>24.79</v>
      </c>
      <c r="T369">
        <v>6.2327319000264501E-3</v>
      </c>
      <c r="U369" s="56">
        <f t="shared" si="108"/>
        <v>13.612286469657766</v>
      </c>
      <c r="V369" s="26">
        <f t="shared" si="102"/>
        <v>3.9371981019869045E-5</v>
      </c>
      <c r="W369" s="56">
        <f t="shared" si="103"/>
        <v>293</v>
      </c>
      <c r="X369" s="56">
        <f t="shared" si="95"/>
        <v>3.4129692832764505E-3</v>
      </c>
      <c r="Y369" s="56">
        <f t="shared" si="104"/>
        <v>-10.142456136269226</v>
      </c>
    </row>
    <row r="370" spans="1:25" s="61" customFormat="1" x14ac:dyDescent="0.25">
      <c r="A370" s="61">
        <v>105</v>
      </c>
      <c r="B370" s="61">
        <v>25</v>
      </c>
      <c r="C370" s="61" t="s">
        <v>4</v>
      </c>
      <c r="D370" s="61">
        <v>1</v>
      </c>
      <c r="E370" s="61">
        <v>20</v>
      </c>
      <c r="F370" s="61">
        <v>20</v>
      </c>
      <c r="G370" s="61">
        <v>249.08</v>
      </c>
      <c r="H370" s="61">
        <v>114.44</v>
      </c>
      <c r="I370" s="62">
        <f t="shared" si="107"/>
        <v>3806.1</v>
      </c>
      <c r="J370" s="61">
        <v>2</v>
      </c>
      <c r="K370" s="61">
        <v>365.52</v>
      </c>
      <c r="L370" s="61">
        <v>14.4</v>
      </c>
      <c r="M370" s="61">
        <v>1.64</v>
      </c>
      <c r="N370" s="61">
        <v>24.120166138613865</v>
      </c>
      <c r="O370" s="61">
        <v>180.21951219512195</v>
      </c>
      <c r="P370" s="61">
        <v>97.960639999999998</v>
      </c>
      <c r="Q370" s="61">
        <v>433.36409711436283</v>
      </c>
      <c r="R370" s="61">
        <v>620.04853235490316</v>
      </c>
      <c r="S370" s="61">
        <v>26.14</v>
      </c>
      <c r="T370" s="61">
        <v>6.5366265596113297E-3</v>
      </c>
      <c r="U370" s="61">
        <f t="shared" si="108"/>
        <v>16.47229893022055</v>
      </c>
      <c r="V370" s="26">
        <f t="shared" si="102"/>
        <v>4.130724258066518E-5</v>
      </c>
      <c r="W370" s="56">
        <f t="shared" si="103"/>
        <v>293</v>
      </c>
      <c r="X370" s="56">
        <f t="shared" si="95"/>
        <v>3.4129692832764505E-3</v>
      </c>
      <c r="Y370" s="56">
        <f t="shared" si="104"/>
        <v>-10.09447270822268</v>
      </c>
    </row>
    <row r="371" spans="1:25" x14ac:dyDescent="0.25">
      <c r="A371">
        <v>7</v>
      </c>
      <c r="B371">
        <v>34</v>
      </c>
      <c r="C371" t="s">
        <v>4</v>
      </c>
      <c r="D371">
        <v>2</v>
      </c>
      <c r="E371">
        <v>20</v>
      </c>
      <c r="F371">
        <v>20</v>
      </c>
      <c r="G371">
        <v>249.42</v>
      </c>
      <c r="H371">
        <v>113.03</v>
      </c>
      <c r="I371" s="57">
        <f t="shared" ref="I371:I379" si="109">0.61653*10000</f>
        <v>6165.3</v>
      </c>
      <c r="J371">
        <v>3.3</v>
      </c>
      <c r="K371">
        <v>365.75</v>
      </c>
      <c r="L371">
        <v>13</v>
      </c>
      <c r="M371">
        <v>1.64</v>
      </c>
      <c r="N371">
        <v>24.120166138613865</v>
      </c>
      <c r="O371">
        <v>181.07926829268291</v>
      </c>
      <c r="P371">
        <v>98.336100000000002</v>
      </c>
      <c r="Q371">
        <v>496.78227128825392</v>
      </c>
      <c r="R371">
        <v>759.80423931383575</v>
      </c>
      <c r="S371">
        <v>23.14</v>
      </c>
      <c r="T371">
        <v>1.0413227826807649E-2</v>
      </c>
      <c r="U371" s="56">
        <f t="shared" ref="U371:U379" si="110">T371*24*A371</f>
        <v>1.7494222749036852</v>
      </c>
      <c r="V371" s="26">
        <f t="shared" si="102"/>
        <v>4.0541892846405469E-5</v>
      </c>
      <c r="W371" s="56">
        <f t="shared" si="103"/>
        <v>293</v>
      </c>
      <c r="X371" s="56">
        <f t="shared" si="95"/>
        <v>3.4129692832764505E-3</v>
      </c>
      <c r="Y371" s="56">
        <f t="shared" si="104"/>
        <v>-10.113174727196524</v>
      </c>
    </row>
    <row r="372" spans="1:25" x14ac:dyDescent="0.25">
      <c r="A372">
        <v>14</v>
      </c>
      <c r="B372">
        <v>34</v>
      </c>
      <c r="C372" t="s">
        <v>4</v>
      </c>
      <c r="D372">
        <v>2</v>
      </c>
      <c r="E372">
        <v>20</v>
      </c>
      <c r="F372">
        <v>20</v>
      </c>
      <c r="G372">
        <v>249.42</v>
      </c>
      <c r="H372">
        <v>113.03</v>
      </c>
      <c r="I372" s="59">
        <f t="shared" si="109"/>
        <v>6165.3</v>
      </c>
      <c r="J372">
        <v>3.3</v>
      </c>
      <c r="K372">
        <v>365.75</v>
      </c>
      <c r="L372">
        <v>13</v>
      </c>
      <c r="M372">
        <v>1.64</v>
      </c>
      <c r="N372">
        <v>24.120166138613865</v>
      </c>
      <c r="O372">
        <v>181.07926829268291</v>
      </c>
      <c r="P372">
        <v>98.336100000000002</v>
      </c>
      <c r="Q372">
        <v>472.48732974342732</v>
      </c>
      <c r="R372">
        <v>814.44087741526766</v>
      </c>
      <c r="S372">
        <v>25.27</v>
      </c>
      <c r="T372">
        <v>1.239705630613069E-2</v>
      </c>
      <c r="U372" s="56">
        <f t="shared" si="110"/>
        <v>4.1654109188599113</v>
      </c>
      <c r="V372" s="26">
        <f t="shared" si="102"/>
        <v>4.8275007752209574E-5</v>
      </c>
      <c r="W372" s="56">
        <f t="shared" si="103"/>
        <v>293</v>
      </c>
      <c r="X372" s="56">
        <f t="shared" si="95"/>
        <v>3.4129692832764505E-3</v>
      </c>
      <c r="Y372" s="56">
        <f t="shared" si="104"/>
        <v>-9.938596569065357</v>
      </c>
    </row>
    <row r="373" spans="1:25" x14ac:dyDescent="0.25">
      <c r="A373">
        <v>21</v>
      </c>
      <c r="B373">
        <v>34</v>
      </c>
      <c r="C373" t="s">
        <v>4</v>
      </c>
      <c r="D373">
        <v>2</v>
      </c>
      <c r="E373">
        <v>20</v>
      </c>
      <c r="F373">
        <v>20</v>
      </c>
      <c r="G373">
        <v>249.42</v>
      </c>
      <c r="H373">
        <v>113.03</v>
      </c>
      <c r="I373" s="59">
        <f t="shared" si="109"/>
        <v>6165.3</v>
      </c>
      <c r="J373">
        <v>3.3</v>
      </c>
      <c r="K373">
        <v>365.75</v>
      </c>
      <c r="L373">
        <v>13</v>
      </c>
      <c r="M373">
        <v>1.64</v>
      </c>
      <c r="N373">
        <v>24.120166138613865</v>
      </c>
      <c r="O373">
        <v>181.07926829268291</v>
      </c>
      <c r="P373">
        <v>98.336100000000002</v>
      </c>
      <c r="Q373">
        <v>471.78046795523909</v>
      </c>
      <c r="R373">
        <v>775.51589427312774</v>
      </c>
      <c r="S373">
        <v>25.31</v>
      </c>
      <c r="T373">
        <v>1.0994108172179612E-2</v>
      </c>
      <c r="U373" s="56">
        <f t="shared" si="110"/>
        <v>5.5410305187785243</v>
      </c>
      <c r="V373" s="26">
        <f t="shared" si="102"/>
        <v>4.2816608758216184E-5</v>
      </c>
      <c r="W373" s="56">
        <f t="shared" si="103"/>
        <v>293</v>
      </c>
      <c r="X373" s="56">
        <f t="shared" si="95"/>
        <v>3.4129692832764505E-3</v>
      </c>
      <c r="Y373" s="56">
        <f t="shared" si="104"/>
        <v>-10.058584475551921</v>
      </c>
    </row>
    <row r="374" spans="1:25" x14ac:dyDescent="0.25">
      <c r="A374">
        <v>35</v>
      </c>
      <c r="B374">
        <v>34</v>
      </c>
      <c r="C374" t="s">
        <v>4</v>
      </c>
      <c r="D374">
        <v>2</v>
      </c>
      <c r="E374">
        <v>20</v>
      </c>
      <c r="F374">
        <v>20</v>
      </c>
      <c r="G374">
        <v>249.42</v>
      </c>
      <c r="H374">
        <v>113.03</v>
      </c>
      <c r="I374" s="57">
        <f t="shared" si="109"/>
        <v>6165.3</v>
      </c>
      <c r="J374">
        <v>3.3</v>
      </c>
      <c r="K374">
        <v>365.75</v>
      </c>
      <c r="L374">
        <v>13</v>
      </c>
      <c r="M374">
        <v>1.64</v>
      </c>
      <c r="N374">
        <v>24.120166138613865</v>
      </c>
      <c r="O374">
        <v>181.07926829268291</v>
      </c>
      <c r="P374">
        <v>98.336100000000002</v>
      </c>
      <c r="Q374">
        <v>475.61207151057891</v>
      </c>
      <c r="R374">
        <v>779.13466458914218</v>
      </c>
      <c r="S374">
        <v>24.17</v>
      </c>
      <c r="T374">
        <v>2.1091744905091091E-2</v>
      </c>
      <c r="U374" s="56">
        <f t="shared" si="110"/>
        <v>17.717065720276516</v>
      </c>
      <c r="V374" s="26">
        <f t="shared" si="102"/>
        <v>8.222318522464739E-5</v>
      </c>
      <c r="W374" s="56">
        <f t="shared" si="103"/>
        <v>293</v>
      </c>
      <c r="X374" s="56">
        <f t="shared" si="95"/>
        <v>3.4129692832764505E-3</v>
      </c>
      <c r="Y374" s="56">
        <f t="shared" si="104"/>
        <v>-9.4060732369792071</v>
      </c>
    </row>
    <row r="375" spans="1:25" x14ac:dyDescent="0.25">
      <c r="A375">
        <v>49</v>
      </c>
      <c r="B375">
        <v>34</v>
      </c>
      <c r="C375" t="s">
        <v>4</v>
      </c>
      <c r="D375">
        <v>2</v>
      </c>
      <c r="E375">
        <v>20</v>
      </c>
      <c r="F375">
        <v>20</v>
      </c>
      <c r="G375">
        <v>249.42</v>
      </c>
      <c r="H375">
        <v>113.03</v>
      </c>
      <c r="I375" s="57">
        <f t="shared" si="109"/>
        <v>6165.3</v>
      </c>
      <c r="J375">
        <v>3.3</v>
      </c>
      <c r="K375">
        <v>365.75</v>
      </c>
      <c r="L375">
        <v>13</v>
      </c>
      <c r="M375">
        <v>1.64</v>
      </c>
      <c r="N375">
        <v>24.120166138613865</v>
      </c>
      <c r="O375">
        <v>181.07926829268291</v>
      </c>
      <c r="P375">
        <v>98.336100000000002</v>
      </c>
      <c r="Q375">
        <v>466.51927505330491</v>
      </c>
      <c r="R375">
        <v>730.82626865671648</v>
      </c>
      <c r="S375">
        <v>24.59</v>
      </c>
      <c r="T375">
        <v>9.847065526728465E-3</v>
      </c>
      <c r="U375" s="56">
        <f t="shared" si="110"/>
        <v>11.580149059432674</v>
      </c>
      <c r="V375" s="26">
        <f t="shared" si="102"/>
        <v>3.836825414867225E-5</v>
      </c>
      <c r="W375" s="56">
        <f t="shared" si="103"/>
        <v>293</v>
      </c>
      <c r="X375" s="56">
        <f t="shared" si="95"/>
        <v>3.4129692832764505E-3</v>
      </c>
      <c r="Y375" s="56">
        <f t="shared" si="104"/>
        <v>-10.168280155166123</v>
      </c>
    </row>
    <row r="376" spans="1:25" x14ac:dyDescent="0.25">
      <c r="A376">
        <v>63</v>
      </c>
      <c r="B376">
        <v>34</v>
      </c>
      <c r="C376" t="s">
        <v>4</v>
      </c>
      <c r="D376">
        <v>2</v>
      </c>
      <c r="E376">
        <v>20</v>
      </c>
      <c r="F376">
        <v>20</v>
      </c>
      <c r="G376">
        <v>249.42</v>
      </c>
      <c r="H376">
        <v>113.03</v>
      </c>
      <c r="I376" s="57">
        <f t="shared" si="109"/>
        <v>6165.3</v>
      </c>
      <c r="J376">
        <v>3.3</v>
      </c>
      <c r="K376">
        <v>365.75</v>
      </c>
      <c r="L376">
        <v>13</v>
      </c>
      <c r="M376">
        <v>1.64</v>
      </c>
      <c r="N376">
        <v>24.120166138613865</v>
      </c>
      <c r="O376">
        <v>181.07926829268291</v>
      </c>
      <c r="P376">
        <v>98.336100000000002</v>
      </c>
      <c r="Q376">
        <v>536.36043684143169</v>
      </c>
      <c r="R376">
        <v>711.57928416023208</v>
      </c>
      <c r="S376">
        <v>23.06</v>
      </c>
      <c r="T376">
        <v>6.9611055334205738E-3</v>
      </c>
      <c r="U376" s="56">
        <f t="shared" si="110"/>
        <v>10.525191566531907</v>
      </c>
      <c r="V376" s="26">
        <f t="shared" si="102"/>
        <v>2.7121032306109004E-5</v>
      </c>
      <c r="W376" s="56">
        <f t="shared" si="103"/>
        <v>293</v>
      </c>
      <c r="X376" s="56">
        <f t="shared" si="95"/>
        <v>3.4129692832764505E-3</v>
      </c>
      <c r="Y376" s="56">
        <f t="shared" si="104"/>
        <v>-10.515201031231959</v>
      </c>
    </row>
    <row r="377" spans="1:25" x14ac:dyDescent="0.25">
      <c r="A377">
        <v>77</v>
      </c>
      <c r="B377">
        <v>34</v>
      </c>
      <c r="C377" t="s">
        <v>4</v>
      </c>
      <c r="D377">
        <v>2</v>
      </c>
      <c r="E377">
        <v>20</v>
      </c>
      <c r="F377">
        <v>20</v>
      </c>
      <c r="G377">
        <v>249.42</v>
      </c>
      <c r="H377">
        <v>113.03</v>
      </c>
      <c r="I377" s="57">
        <f t="shared" si="109"/>
        <v>6165.3</v>
      </c>
      <c r="J377">
        <v>3.3</v>
      </c>
      <c r="K377">
        <v>365.75</v>
      </c>
      <c r="L377">
        <v>13</v>
      </c>
      <c r="M377">
        <v>1.64</v>
      </c>
      <c r="N377">
        <v>24.120166138613865</v>
      </c>
      <c r="O377">
        <v>181.07926829268291</v>
      </c>
      <c r="P377">
        <v>98.336100000000002</v>
      </c>
      <c r="Q377">
        <v>542.85791260076371</v>
      </c>
      <c r="R377">
        <v>729.91434026304626</v>
      </c>
      <c r="S377">
        <v>22.97</v>
      </c>
      <c r="T377">
        <v>7.4605070097921878E-3</v>
      </c>
      <c r="U377" s="56">
        <f t="shared" si="110"/>
        <v>13.787016954095964</v>
      </c>
      <c r="V377" s="26">
        <f t="shared" si="102"/>
        <v>2.9074443732224782E-5</v>
      </c>
      <c r="W377" s="56">
        <f t="shared" si="103"/>
        <v>293</v>
      </c>
      <c r="X377" s="56">
        <f t="shared" si="95"/>
        <v>3.4129692832764505E-3</v>
      </c>
      <c r="Y377" s="56">
        <f t="shared" si="104"/>
        <v>-10.445650991910245</v>
      </c>
    </row>
    <row r="378" spans="1:25" x14ac:dyDescent="0.25">
      <c r="A378">
        <v>91</v>
      </c>
      <c r="B378">
        <v>34</v>
      </c>
      <c r="C378" t="s">
        <v>4</v>
      </c>
      <c r="D378">
        <v>2</v>
      </c>
      <c r="E378">
        <v>20</v>
      </c>
      <c r="F378">
        <v>20</v>
      </c>
      <c r="G378">
        <v>249.42</v>
      </c>
      <c r="H378">
        <v>113.03</v>
      </c>
      <c r="I378" s="60">
        <f t="shared" si="109"/>
        <v>6165.3</v>
      </c>
      <c r="J378">
        <v>3.3</v>
      </c>
      <c r="K378">
        <v>365.75</v>
      </c>
      <c r="L378">
        <v>13</v>
      </c>
      <c r="M378">
        <v>1.64</v>
      </c>
      <c r="N378">
        <v>24.120166138613865</v>
      </c>
      <c r="O378">
        <v>181.07926829268291</v>
      </c>
      <c r="P378">
        <v>98.336100000000002</v>
      </c>
      <c r="Q378">
        <v>503.9138370505234</v>
      </c>
      <c r="R378">
        <v>720.41238051888945</v>
      </c>
      <c r="S378">
        <v>24.79</v>
      </c>
      <c r="T378">
        <v>8.0008320505404618E-3</v>
      </c>
      <c r="U378" s="56">
        <f t="shared" si="110"/>
        <v>17.47381719838037</v>
      </c>
      <c r="V378" s="26">
        <f t="shared" si="102"/>
        <v>3.1189495708187425E-5</v>
      </c>
      <c r="W378" s="56">
        <f t="shared" si="103"/>
        <v>293</v>
      </c>
      <c r="X378" s="56">
        <f t="shared" si="95"/>
        <v>3.4129692832764505E-3</v>
      </c>
      <c r="Y378" s="56">
        <f t="shared" si="104"/>
        <v>-10.375429195856567</v>
      </c>
    </row>
    <row r="379" spans="1:25" s="61" customFormat="1" x14ac:dyDescent="0.25">
      <c r="A379" s="61">
        <v>105</v>
      </c>
      <c r="B379" s="61">
        <v>34</v>
      </c>
      <c r="C379" s="61" t="s">
        <v>4</v>
      </c>
      <c r="D379" s="61">
        <v>2</v>
      </c>
      <c r="E379" s="61">
        <v>20</v>
      </c>
      <c r="F379" s="61">
        <v>20</v>
      </c>
      <c r="G379" s="61">
        <v>249.42</v>
      </c>
      <c r="H379" s="61">
        <v>113.03</v>
      </c>
      <c r="I379" s="62">
        <f t="shared" si="109"/>
        <v>6165.3</v>
      </c>
      <c r="J379" s="61">
        <v>3.3</v>
      </c>
      <c r="K379" s="61">
        <v>365.75</v>
      </c>
      <c r="L379" s="61">
        <v>13</v>
      </c>
      <c r="M379" s="61">
        <v>1.64</v>
      </c>
      <c r="N379" s="61">
        <v>24.120166138613865</v>
      </c>
      <c r="O379" s="61">
        <v>181.07926829268291</v>
      </c>
      <c r="P379" s="61">
        <v>98.336100000000002</v>
      </c>
      <c r="Q379" s="61">
        <v>492.46893648328296</v>
      </c>
      <c r="R379" s="61">
        <v>702.97940293529018</v>
      </c>
      <c r="S379" s="61">
        <v>26.14</v>
      </c>
      <c r="T379" s="61">
        <v>7.3777649054219911E-3</v>
      </c>
      <c r="U379" s="61">
        <f t="shared" si="110"/>
        <v>18.59196756166342</v>
      </c>
      <c r="V379" s="26">
        <f t="shared" si="102"/>
        <v>2.876321910320876E-5</v>
      </c>
      <c r="W379" s="56">
        <f t="shared" si="103"/>
        <v>293</v>
      </c>
      <c r="X379" s="56">
        <f t="shared" si="95"/>
        <v>3.4129692832764505E-3</v>
      </c>
      <c r="Y379" s="56">
        <f t="shared" si="104"/>
        <v>-10.456413101499978</v>
      </c>
    </row>
    <row r="380" spans="1:25" x14ac:dyDescent="0.25">
      <c r="A380">
        <v>7</v>
      </c>
      <c r="B380">
        <v>14</v>
      </c>
      <c r="C380" t="s">
        <v>4</v>
      </c>
      <c r="D380">
        <v>3</v>
      </c>
      <c r="E380">
        <v>20</v>
      </c>
      <c r="F380">
        <v>20</v>
      </c>
      <c r="G380">
        <v>248.89</v>
      </c>
      <c r="H380">
        <v>123.91</v>
      </c>
      <c r="I380" s="57">
        <f t="shared" ref="I380:I388" si="111">0.41212*10000</f>
        <v>4121.2</v>
      </c>
      <c r="J380">
        <v>-7.6</v>
      </c>
      <c r="K380">
        <v>365.19999999999993</v>
      </c>
      <c r="L380">
        <v>23.9</v>
      </c>
      <c r="M380">
        <v>1.64</v>
      </c>
      <c r="N380">
        <v>24.120166138613865</v>
      </c>
      <c r="O380">
        <v>174.44512195121951</v>
      </c>
      <c r="P380">
        <v>94.295510000000007</v>
      </c>
      <c r="Q380">
        <v>468.51885705008522</v>
      </c>
      <c r="R380">
        <v>1556.1491317491561</v>
      </c>
      <c r="S380">
        <v>23.14</v>
      </c>
      <c r="T380">
        <v>4.3260018453097092E-2</v>
      </c>
      <c r="U380" s="56">
        <f t="shared" ref="U380:U388" si="112">T380*24*A380</f>
        <v>7.267683100120311</v>
      </c>
      <c r="V380" s="26">
        <f t="shared" si="102"/>
        <v>2.521491270483623E-4</v>
      </c>
      <c r="W380" s="56">
        <f t="shared" si="103"/>
        <v>293</v>
      </c>
      <c r="X380" s="56">
        <f t="shared" si="95"/>
        <v>3.4129692832764505E-3</v>
      </c>
      <c r="Y380" s="56">
        <f t="shared" si="104"/>
        <v>-8.2854898714805998</v>
      </c>
    </row>
    <row r="381" spans="1:25" x14ac:dyDescent="0.25">
      <c r="A381">
        <v>14</v>
      </c>
      <c r="B381">
        <v>14</v>
      </c>
      <c r="C381" t="s">
        <v>4</v>
      </c>
      <c r="D381">
        <v>3</v>
      </c>
      <c r="E381">
        <v>20</v>
      </c>
      <c r="F381">
        <v>20</v>
      </c>
      <c r="G381">
        <v>248.89</v>
      </c>
      <c r="H381">
        <v>123.91</v>
      </c>
      <c r="I381" s="60">
        <f t="shared" si="111"/>
        <v>4121.2</v>
      </c>
      <c r="J381">
        <v>-7.6</v>
      </c>
      <c r="K381">
        <v>365.19999999999993</v>
      </c>
      <c r="L381">
        <v>23.9</v>
      </c>
      <c r="M381">
        <v>1.64</v>
      </c>
      <c r="N381">
        <v>24.120166138613865</v>
      </c>
      <c r="O381">
        <v>174.44512195121951</v>
      </c>
      <c r="P381">
        <v>94.295510000000007</v>
      </c>
      <c r="Q381">
        <v>444.81978143807413</v>
      </c>
      <c r="R381">
        <v>1320.0618625277161</v>
      </c>
      <c r="S381">
        <v>25.27</v>
      </c>
      <c r="T381">
        <v>3.1878047636497382E-2</v>
      </c>
      <c r="U381" s="56">
        <f t="shared" si="112"/>
        <v>10.711024005863122</v>
      </c>
      <c r="V381" s="26">
        <f t="shared" si="102"/>
        <v>1.8588495685169145E-4</v>
      </c>
      <c r="W381" s="56">
        <f t="shared" si="103"/>
        <v>293</v>
      </c>
      <c r="X381" s="56">
        <f t="shared" si="95"/>
        <v>3.4129692832764505E-3</v>
      </c>
      <c r="Y381" s="56">
        <f t="shared" si="104"/>
        <v>-8.5903825871582953</v>
      </c>
    </row>
    <row r="382" spans="1:25" x14ac:dyDescent="0.25">
      <c r="A382">
        <v>21</v>
      </c>
      <c r="B382">
        <v>14</v>
      </c>
      <c r="C382" t="s">
        <v>4</v>
      </c>
      <c r="D382">
        <v>3</v>
      </c>
      <c r="E382">
        <v>20</v>
      </c>
      <c r="F382">
        <v>20</v>
      </c>
      <c r="G382">
        <v>248.89</v>
      </c>
      <c r="H382">
        <v>123.91</v>
      </c>
      <c r="I382" s="59">
        <f t="shared" si="111"/>
        <v>4121.2</v>
      </c>
      <c r="J382">
        <v>-7.6</v>
      </c>
      <c r="K382">
        <v>365.19999999999993</v>
      </c>
      <c r="L382">
        <v>23.9</v>
      </c>
      <c r="M382">
        <v>1.64</v>
      </c>
      <c r="N382">
        <v>24.120166138613865</v>
      </c>
      <c r="O382">
        <v>174.44512195121951</v>
      </c>
      <c r="P382">
        <v>94.295510000000007</v>
      </c>
      <c r="Q382">
        <v>478.73087487283829</v>
      </c>
      <c r="R382">
        <v>1259.5543700440528</v>
      </c>
      <c r="S382">
        <v>25.31</v>
      </c>
      <c r="T382">
        <v>2.8394190701483496E-2</v>
      </c>
      <c r="U382" s="56">
        <f t="shared" si="112"/>
        <v>14.310672113547682</v>
      </c>
      <c r="V382" s="26">
        <f t="shared" si="102"/>
        <v>1.6564265087920063E-4</v>
      </c>
      <c r="W382" s="56">
        <f t="shared" si="103"/>
        <v>293</v>
      </c>
      <c r="X382" s="56">
        <f t="shared" si="95"/>
        <v>3.4129692832764505E-3</v>
      </c>
      <c r="Y382" s="56">
        <f t="shared" si="104"/>
        <v>-8.7056777955559923</v>
      </c>
    </row>
    <row r="383" spans="1:25" x14ac:dyDescent="0.25">
      <c r="A383">
        <v>35</v>
      </c>
      <c r="B383">
        <v>14</v>
      </c>
      <c r="C383" t="s">
        <v>4</v>
      </c>
      <c r="D383">
        <v>3</v>
      </c>
      <c r="E383">
        <v>20</v>
      </c>
      <c r="F383">
        <v>20</v>
      </c>
      <c r="G383">
        <v>248.89</v>
      </c>
      <c r="H383">
        <v>123.91</v>
      </c>
      <c r="I383" s="60">
        <f t="shared" si="111"/>
        <v>4121.2</v>
      </c>
      <c r="J383">
        <v>-7.6</v>
      </c>
      <c r="K383">
        <v>365.19999999999993</v>
      </c>
      <c r="L383">
        <v>23.9</v>
      </c>
      <c r="M383">
        <v>1.64</v>
      </c>
      <c r="N383">
        <v>24.120166138613865</v>
      </c>
      <c r="O383">
        <v>174.44512195121951</v>
      </c>
      <c r="P383">
        <v>94.295510000000007</v>
      </c>
      <c r="Q383">
        <v>477.50989010989008</v>
      </c>
      <c r="R383">
        <v>1074.1515417418402</v>
      </c>
      <c r="S383">
        <v>24.17</v>
      </c>
      <c r="T383">
        <v>4.1653079928480032E-2</v>
      </c>
      <c r="U383" s="56">
        <f t="shared" si="112"/>
        <v>34.988587139923226</v>
      </c>
      <c r="V383" s="26">
        <f t="shared" si="102"/>
        <v>2.4360420696510046E-4</v>
      </c>
      <c r="W383" s="56">
        <f t="shared" si="103"/>
        <v>293</v>
      </c>
      <c r="X383" s="56">
        <f t="shared" si="95"/>
        <v>3.4129692832764505E-3</v>
      </c>
      <c r="Y383" s="56">
        <f t="shared" si="104"/>
        <v>-8.3199657523059791</v>
      </c>
    </row>
    <row r="384" spans="1:25" x14ac:dyDescent="0.25">
      <c r="A384">
        <v>49</v>
      </c>
      <c r="B384">
        <v>14</v>
      </c>
      <c r="C384" t="s">
        <v>4</v>
      </c>
      <c r="D384">
        <v>3</v>
      </c>
      <c r="E384">
        <v>20</v>
      </c>
      <c r="F384">
        <v>20</v>
      </c>
      <c r="G384">
        <v>248.89</v>
      </c>
      <c r="H384">
        <v>123.91</v>
      </c>
      <c r="I384" s="59">
        <f t="shared" si="111"/>
        <v>4121.2</v>
      </c>
      <c r="J384">
        <v>-7.6</v>
      </c>
      <c r="K384">
        <v>365.19999999999993</v>
      </c>
      <c r="L384">
        <v>23.9</v>
      </c>
      <c r="M384">
        <v>1.64</v>
      </c>
      <c r="N384">
        <v>24.120166138613865</v>
      </c>
      <c r="O384">
        <v>174.44512195121951</v>
      </c>
      <c r="P384">
        <v>94.295510000000007</v>
      </c>
      <c r="Q384">
        <v>464.88038379530917</v>
      </c>
      <c r="R384">
        <v>871.66110874200433</v>
      </c>
      <c r="S384">
        <v>24.59</v>
      </c>
      <c r="T384">
        <v>1.5225466369123482E-2</v>
      </c>
      <c r="U384" s="56">
        <f t="shared" si="112"/>
        <v>17.905148450089214</v>
      </c>
      <c r="V384" s="26">
        <f t="shared" si="102"/>
        <v>8.885938328163348E-5</v>
      </c>
      <c r="W384" s="56">
        <f t="shared" si="103"/>
        <v>293</v>
      </c>
      <c r="X384" s="56">
        <f t="shared" si="95"/>
        <v>3.4129692832764505E-3</v>
      </c>
      <c r="Y384" s="56">
        <f t="shared" si="104"/>
        <v>-9.3284554008178286</v>
      </c>
    </row>
    <row r="385" spans="1:25" x14ac:dyDescent="0.25">
      <c r="A385">
        <v>63</v>
      </c>
      <c r="B385">
        <v>14</v>
      </c>
      <c r="C385" t="s">
        <v>4</v>
      </c>
      <c r="D385">
        <v>3</v>
      </c>
      <c r="E385">
        <v>20</v>
      </c>
      <c r="F385">
        <v>20</v>
      </c>
      <c r="G385">
        <v>248.89</v>
      </c>
      <c r="H385">
        <v>123.91</v>
      </c>
      <c r="I385" s="57">
        <f t="shared" si="111"/>
        <v>4121.2</v>
      </c>
      <c r="J385">
        <v>-7.6</v>
      </c>
      <c r="K385">
        <v>365.19999999999993</v>
      </c>
      <c r="L385">
        <v>23.9</v>
      </c>
      <c r="M385">
        <v>1.64</v>
      </c>
      <c r="N385">
        <v>24.120166138613865</v>
      </c>
      <c r="O385">
        <v>174.44512195121951</v>
      </c>
      <c r="P385">
        <v>94.295510000000007</v>
      </c>
      <c r="Q385">
        <v>473.05989505567169</v>
      </c>
      <c r="R385">
        <v>808.41593788660896</v>
      </c>
      <c r="S385">
        <v>23.06</v>
      </c>
      <c r="T385">
        <v>1.3384914473912577E-2</v>
      </c>
      <c r="U385" s="56">
        <f t="shared" si="112"/>
        <v>20.237990684555818</v>
      </c>
      <c r="V385" s="26">
        <f t="shared" si="102"/>
        <v>7.8139690205269042E-5</v>
      </c>
      <c r="W385" s="56">
        <f t="shared" si="103"/>
        <v>293</v>
      </c>
      <c r="X385" s="56">
        <f t="shared" si="95"/>
        <v>3.4129692832764505E-3</v>
      </c>
      <c r="Y385" s="56">
        <f t="shared" si="104"/>
        <v>-9.4570124329565601</v>
      </c>
    </row>
    <row r="386" spans="1:25" x14ac:dyDescent="0.25">
      <c r="A386">
        <v>77</v>
      </c>
      <c r="B386">
        <v>14</v>
      </c>
      <c r="C386" t="s">
        <v>4</v>
      </c>
      <c r="D386">
        <v>3</v>
      </c>
      <c r="E386">
        <v>20</v>
      </c>
      <c r="F386">
        <v>20</v>
      </c>
      <c r="G386">
        <v>248.89</v>
      </c>
      <c r="H386">
        <v>123.91</v>
      </c>
      <c r="I386" s="57">
        <f t="shared" si="111"/>
        <v>4121.2</v>
      </c>
      <c r="J386">
        <v>-7.6</v>
      </c>
      <c r="K386">
        <v>365.19999999999993</v>
      </c>
      <c r="L386">
        <v>23.9</v>
      </c>
      <c r="M386">
        <v>1.64</v>
      </c>
      <c r="N386">
        <v>24.120166138613865</v>
      </c>
      <c r="O386">
        <v>174.44512195121951</v>
      </c>
      <c r="P386">
        <v>94.295510000000007</v>
      </c>
      <c r="Q386">
        <v>475.27844717861689</v>
      </c>
      <c r="R386">
        <v>813.4019516334323</v>
      </c>
      <c r="S386">
        <v>22.97</v>
      </c>
      <c r="T386">
        <v>1.3548247864529099E-2</v>
      </c>
      <c r="U386" s="56">
        <f t="shared" si="112"/>
        <v>25.037162053649773</v>
      </c>
      <c r="V386" s="26">
        <f t="shared" si="102"/>
        <v>7.913949069866077E-5</v>
      </c>
      <c r="W386" s="56">
        <f t="shared" si="103"/>
        <v>293</v>
      </c>
      <c r="X386" s="56">
        <f t="shared" ref="X386:X449" si="113">1/W386</f>
        <v>3.4129692832764505E-3</v>
      </c>
      <c r="Y386" s="56">
        <f t="shared" si="104"/>
        <v>-9.4442985574755074</v>
      </c>
    </row>
    <row r="387" spans="1:25" x14ac:dyDescent="0.25">
      <c r="A387">
        <v>91</v>
      </c>
      <c r="B387">
        <v>14</v>
      </c>
      <c r="C387" t="s">
        <v>4</v>
      </c>
      <c r="D387">
        <v>3</v>
      </c>
      <c r="E387">
        <v>20</v>
      </c>
      <c r="F387">
        <v>20</v>
      </c>
      <c r="G387">
        <v>248.89</v>
      </c>
      <c r="H387">
        <v>123.91</v>
      </c>
      <c r="I387" s="57">
        <f t="shared" si="111"/>
        <v>4121.2</v>
      </c>
      <c r="J387">
        <v>-7.6</v>
      </c>
      <c r="K387">
        <v>365.19999999999993</v>
      </c>
      <c r="L387">
        <v>23.9</v>
      </c>
      <c r="M387">
        <v>1.64</v>
      </c>
      <c r="N387">
        <v>24.120166138613865</v>
      </c>
      <c r="O387">
        <v>174.44512195121951</v>
      </c>
      <c r="P387">
        <v>94.295510000000007</v>
      </c>
      <c r="Q387">
        <v>509.35721438324993</v>
      </c>
      <c r="R387">
        <v>896.60068274920343</v>
      </c>
      <c r="S387">
        <v>24.79</v>
      </c>
      <c r="T387">
        <v>1.4377267115547467E-2</v>
      </c>
      <c r="U387" s="56">
        <f t="shared" si="112"/>
        <v>31.399951380355667</v>
      </c>
      <c r="V387" s="26">
        <f t="shared" si="102"/>
        <v>8.404727579311937E-5</v>
      </c>
      <c r="W387" s="56">
        <f t="shared" si="103"/>
        <v>293</v>
      </c>
      <c r="X387" s="56">
        <f t="shared" si="113"/>
        <v>3.4129692832764505E-3</v>
      </c>
      <c r="Y387" s="56">
        <f t="shared" si="104"/>
        <v>-9.3841311103765115</v>
      </c>
    </row>
    <row r="388" spans="1:25" s="61" customFormat="1" x14ac:dyDescent="0.25">
      <c r="A388" s="61">
        <v>105</v>
      </c>
      <c r="B388" s="61">
        <v>14</v>
      </c>
      <c r="C388" s="61" t="s">
        <v>4</v>
      </c>
      <c r="D388" s="61">
        <v>3</v>
      </c>
      <c r="E388" s="61">
        <v>20</v>
      </c>
      <c r="F388" s="61">
        <v>20</v>
      </c>
      <c r="G388" s="61">
        <v>248.89</v>
      </c>
      <c r="H388" s="61">
        <v>123.91</v>
      </c>
      <c r="I388" s="62">
        <f t="shared" si="111"/>
        <v>4121.2</v>
      </c>
      <c r="J388" s="61">
        <v>-7.6</v>
      </c>
      <c r="K388" s="61">
        <v>365.19999999999993</v>
      </c>
      <c r="L388" s="61">
        <v>23.9</v>
      </c>
      <c r="M388" s="61">
        <v>1.64</v>
      </c>
      <c r="N388" s="61">
        <v>24.120166138613865</v>
      </c>
      <c r="O388" s="61">
        <v>174.44512195121951</v>
      </c>
      <c r="P388" s="61">
        <v>94.295510000000007</v>
      </c>
      <c r="Q388" s="61">
        <v>439.77977601569523</v>
      </c>
      <c r="R388" s="61">
        <v>815.61219979986652</v>
      </c>
      <c r="S388" s="61">
        <v>26.14</v>
      </c>
      <c r="T388" s="61">
        <v>1.3232973069155966E-2</v>
      </c>
      <c r="U388" s="61">
        <f t="shared" si="112"/>
        <v>33.347092134273034</v>
      </c>
      <c r="V388" s="26">
        <f t="shared" si="102"/>
        <v>7.7376307395884421E-5</v>
      </c>
      <c r="W388" s="56">
        <f t="shared" si="103"/>
        <v>293</v>
      </c>
      <c r="X388" s="56">
        <f t="shared" si="113"/>
        <v>3.4129692832764505E-3</v>
      </c>
      <c r="Y388" s="56">
        <f t="shared" si="104"/>
        <v>-9.4668299302249217</v>
      </c>
    </row>
    <row r="389" spans="1:25" x14ac:dyDescent="0.25">
      <c r="A389">
        <v>7</v>
      </c>
      <c r="B389">
        <v>11</v>
      </c>
      <c r="C389" t="s">
        <v>4</v>
      </c>
      <c r="D389">
        <v>4</v>
      </c>
      <c r="E389">
        <v>20</v>
      </c>
      <c r="F389">
        <v>20</v>
      </c>
      <c r="G389">
        <v>254.68</v>
      </c>
      <c r="H389">
        <v>121.32</v>
      </c>
      <c r="I389" s="76">
        <f t="shared" ref="I389:I397" si="114">AVERAGE(I380,I371,I362)</f>
        <v>4697.5333333333338</v>
      </c>
      <c r="J389">
        <v>-4.9000000000000004</v>
      </c>
      <c r="K389">
        <v>371.1</v>
      </c>
      <c r="L389">
        <v>21.3</v>
      </c>
      <c r="M389">
        <v>1.64</v>
      </c>
      <c r="N389">
        <v>24.120166138613865</v>
      </c>
      <c r="O389">
        <v>176.02439024390245</v>
      </c>
      <c r="P389">
        <v>95.478839999999991</v>
      </c>
      <c r="Q389">
        <v>484.84240603945125</v>
      </c>
      <c r="R389">
        <v>1616.3239946569179</v>
      </c>
      <c r="S389">
        <v>23.14</v>
      </c>
      <c r="T389">
        <v>4.4848797456407137E-2</v>
      </c>
      <c r="U389" s="56">
        <f t="shared" ref="U389:U397" si="115">T389*24*A389</f>
        <v>7.5345979726763996</v>
      </c>
      <c r="V389" s="26">
        <f t="shared" si="102"/>
        <v>2.2931934872942155E-4</v>
      </c>
      <c r="W389" s="56">
        <f t="shared" si="103"/>
        <v>293</v>
      </c>
      <c r="X389" s="56">
        <f t="shared" si="113"/>
        <v>3.4129692832764505E-3</v>
      </c>
      <c r="Y389" s="56">
        <f t="shared" si="104"/>
        <v>-8.3803949899358798</v>
      </c>
    </row>
    <row r="390" spans="1:25" x14ac:dyDescent="0.25">
      <c r="A390">
        <v>14</v>
      </c>
      <c r="B390">
        <v>11</v>
      </c>
      <c r="C390" t="s">
        <v>4</v>
      </c>
      <c r="D390">
        <v>4</v>
      </c>
      <c r="E390">
        <v>20</v>
      </c>
      <c r="F390">
        <v>20</v>
      </c>
      <c r="G390">
        <v>254.68</v>
      </c>
      <c r="H390">
        <v>121.32</v>
      </c>
      <c r="I390" s="76">
        <f t="shared" si="114"/>
        <v>4697.5333333333338</v>
      </c>
      <c r="J390">
        <v>-4.9000000000000004</v>
      </c>
      <c r="K390">
        <v>371.1</v>
      </c>
      <c r="L390">
        <v>21.3</v>
      </c>
      <c r="M390">
        <v>1.64</v>
      </c>
      <c r="N390">
        <v>24.120166138613865</v>
      </c>
      <c r="O390">
        <v>176.02439024390245</v>
      </c>
      <c r="P390">
        <v>95.478839999999991</v>
      </c>
      <c r="Q390">
        <v>477.19154260373773</v>
      </c>
      <c r="R390">
        <v>1149.8259898637948</v>
      </c>
      <c r="S390">
        <v>25.27</v>
      </c>
      <c r="T390">
        <v>2.4414089294020266E-2</v>
      </c>
      <c r="U390" s="56">
        <f t="shared" si="115"/>
        <v>8.2031340027908097</v>
      </c>
      <c r="V390" s="26">
        <f t="shared" si="102"/>
        <v>1.2484218827226172E-4</v>
      </c>
      <c r="W390" s="56">
        <f t="shared" si="103"/>
        <v>293</v>
      </c>
      <c r="X390" s="56">
        <f t="shared" si="113"/>
        <v>3.4129692832764505E-3</v>
      </c>
      <c r="Y390" s="56">
        <f t="shared" si="104"/>
        <v>-8.9884601121005989</v>
      </c>
    </row>
    <row r="391" spans="1:25" x14ac:dyDescent="0.25">
      <c r="A391">
        <v>21</v>
      </c>
      <c r="B391">
        <v>11</v>
      </c>
      <c r="C391" t="s">
        <v>4</v>
      </c>
      <c r="D391">
        <v>4</v>
      </c>
      <c r="E391">
        <v>20</v>
      </c>
      <c r="F391">
        <v>20</v>
      </c>
      <c r="G391">
        <v>254.68</v>
      </c>
      <c r="H391">
        <v>121.32</v>
      </c>
      <c r="I391" s="76">
        <f t="shared" si="114"/>
        <v>4697.5333333333338</v>
      </c>
      <c r="J391">
        <v>-4.9000000000000004</v>
      </c>
      <c r="K391">
        <v>371.1</v>
      </c>
      <c r="L391">
        <v>21.3</v>
      </c>
      <c r="M391">
        <v>1.64</v>
      </c>
      <c r="N391">
        <v>24.120166138613865</v>
      </c>
      <c r="O391">
        <v>176.02439024390245</v>
      </c>
      <c r="P391">
        <v>95.478839999999991</v>
      </c>
      <c r="Q391">
        <v>485.14801627670397</v>
      </c>
      <c r="R391">
        <v>1150.2915506607928</v>
      </c>
      <c r="S391">
        <v>25.31</v>
      </c>
      <c r="T391">
        <v>2.4104043055142462E-2</v>
      </c>
      <c r="U391" s="56">
        <f t="shared" si="115"/>
        <v>12.148437699791801</v>
      </c>
      <c r="V391" s="26">
        <f t="shared" si="102"/>
        <v>1.2330862157415167E-4</v>
      </c>
      <c r="W391" s="56">
        <f t="shared" si="103"/>
        <v>293</v>
      </c>
      <c r="X391" s="56">
        <f t="shared" si="113"/>
        <v>3.4129692832764505E-3</v>
      </c>
      <c r="Y391" s="56">
        <f t="shared" si="104"/>
        <v>-9.0008202266849722</v>
      </c>
    </row>
    <row r="392" spans="1:25" x14ac:dyDescent="0.25">
      <c r="A392">
        <v>35</v>
      </c>
      <c r="B392">
        <v>11</v>
      </c>
      <c r="C392" t="s">
        <v>4</v>
      </c>
      <c r="D392">
        <v>4</v>
      </c>
      <c r="E392">
        <v>20</v>
      </c>
      <c r="F392">
        <v>20</v>
      </c>
      <c r="G392">
        <v>254.68</v>
      </c>
      <c r="H392">
        <v>121.32</v>
      </c>
      <c r="I392" s="76">
        <f t="shared" si="114"/>
        <v>4697.5333333333338</v>
      </c>
      <c r="J392">
        <v>-4.9000000000000004</v>
      </c>
      <c r="K392">
        <v>371.1</v>
      </c>
      <c r="L392">
        <v>21.3</v>
      </c>
      <c r="M392">
        <v>1.64</v>
      </c>
      <c r="N392">
        <v>24.120166138613865</v>
      </c>
      <c r="O392">
        <v>176.02439024390245</v>
      </c>
      <c r="P392">
        <v>95.478839999999991</v>
      </c>
      <c r="Q392">
        <v>504.92146957520094</v>
      </c>
      <c r="R392">
        <v>1154.2635804494014</v>
      </c>
      <c r="S392">
        <v>24.17</v>
      </c>
      <c r="T392">
        <v>4.5175713303335363E-2</v>
      </c>
      <c r="U392" s="56">
        <f t="shared" si="115"/>
        <v>37.947599174801702</v>
      </c>
      <c r="V392" s="26">
        <f t="shared" si="102"/>
        <v>2.3174292333467088E-4</v>
      </c>
      <c r="W392" s="56">
        <f t="shared" si="103"/>
        <v>293</v>
      </c>
      <c r="X392" s="56">
        <f t="shared" si="113"/>
        <v>3.4129692832764505E-3</v>
      </c>
      <c r="Y392" s="56">
        <f t="shared" si="104"/>
        <v>-8.3698818897572611</v>
      </c>
    </row>
    <row r="393" spans="1:25" x14ac:dyDescent="0.25">
      <c r="A393">
        <v>49</v>
      </c>
      <c r="B393">
        <v>11</v>
      </c>
      <c r="C393" t="s">
        <v>4</v>
      </c>
      <c r="D393">
        <v>4</v>
      </c>
      <c r="E393">
        <v>20</v>
      </c>
      <c r="F393">
        <v>20</v>
      </c>
      <c r="G393">
        <v>254.68</v>
      </c>
      <c r="H393">
        <v>121.32</v>
      </c>
      <c r="I393" s="76">
        <f t="shared" si="114"/>
        <v>4697.5333333333338</v>
      </c>
      <c r="J393">
        <v>-4.9000000000000004</v>
      </c>
      <c r="K393">
        <v>371.1</v>
      </c>
      <c r="L393">
        <v>21.3</v>
      </c>
      <c r="M393">
        <v>1.64</v>
      </c>
      <c r="N393">
        <v>24.120166138613865</v>
      </c>
      <c r="O393">
        <v>176.02439024390245</v>
      </c>
      <c r="P393">
        <v>95.478839999999991</v>
      </c>
      <c r="Q393">
        <v>481.64579957356074</v>
      </c>
      <c r="R393">
        <v>918.30810234541582</v>
      </c>
      <c r="S393">
        <v>24.59</v>
      </c>
      <c r="T393">
        <v>1.6287477836126281E-2</v>
      </c>
      <c r="U393" s="56">
        <f t="shared" si="115"/>
        <v>19.154073935284508</v>
      </c>
      <c r="V393" s="26">
        <f t="shared" si="102"/>
        <v>8.338388567556686E-5</v>
      </c>
      <c r="W393" s="56">
        <f t="shared" si="103"/>
        <v>293</v>
      </c>
      <c r="X393" s="56">
        <f t="shared" si="113"/>
        <v>3.4129692832764505E-3</v>
      </c>
      <c r="Y393" s="56">
        <f t="shared" si="104"/>
        <v>-9.3920554845877859</v>
      </c>
    </row>
    <row r="394" spans="1:25" x14ac:dyDescent="0.25">
      <c r="A394">
        <v>63</v>
      </c>
      <c r="B394">
        <v>11</v>
      </c>
      <c r="C394" t="s">
        <v>4</v>
      </c>
      <c r="D394">
        <v>4</v>
      </c>
      <c r="E394">
        <v>20</v>
      </c>
      <c r="F394">
        <v>20</v>
      </c>
      <c r="G394">
        <v>254.68</v>
      </c>
      <c r="H394">
        <v>121.32</v>
      </c>
      <c r="I394" s="76">
        <f t="shared" si="114"/>
        <v>4697.5333333333338</v>
      </c>
      <c r="J394">
        <v>-4.9000000000000004</v>
      </c>
      <c r="K394">
        <v>371.1</v>
      </c>
      <c r="L394">
        <v>21.3</v>
      </c>
      <c r="M394">
        <v>1.64</v>
      </c>
      <c r="N394">
        <v>24.120166138613865</v>
      </c>
      <c r="O394">
        <v>176.02439024390245</v>
      </c>
      <c r="P394">
        <v>95.478839999999991</v>
      </c>
      <c r="Q394">
        <v>678.60722665415301</v>
      </c>
      <c r="R394">
        <v>965.72893647881926</v>
      </c>
      <c r="S394">
        <v>23.06</v>
      </c>
      <c r="T394">
        <v>1.1420191708040997E-2</v>
      </c>
      <c r="U394" s="56">
        <f t="shared" si="115"/>
        <v>17.267329862557986</v>
      </c>
      <c r="V394" s="26">
        <f t="shared" si="102"/>
        <v>5.8453993501084411E-5</v>
      </c>
      <c r="W394" s="56">
        <f t="shared" si="103"/>
        <v>293</v>
      </c>
      <c r="X394" s="56">
        <f t="shared" si="113"/>
        <v>3.4129692832764505E-3</v>
      </c>
      <c r="Y394" s="56">
        <f t="shared" si="104"/>
        <v>-9.7472705490082863</v>
      </c>
    </row>
    <row r="395" spans="1:25" x14ac:dyDescent="0.25">
      <c r="A395">
        <v>77</v>
      </c>
      <c r="B395">
        <v>11</v>
      </c>
      <c r="C395" t="s">
        <v>4</v>
      </c>
      <c r="D395">
        <v>4</v>
      </c>
      <c r="E395">
        <v>20</v>
      </c>
      <c r="F395">
        <v>20</v>
      </c>
      <c r="G395">
        <v>254.68</v>
      </c>
      <c r="H395">
        <v>121.32</v>
      </c>
      <c r="I395" s="76">
        <f t="shared" si="114"/>
        <v>4697.5333333333338</v>
      </c>
      <c r="J395">
        <v>-4.9000000000000004</v>
      </c>
      <c r="K395">
        <v>371.1</v>
      </c>
      <c r="L395">
        <v>21.3</v>
      </c>
      <c r="M395">
        <v>1.64</v>
      </c>
      <c r="N395">
        <v>24.120166138613865</v>
      </c>
      <c r="O395">
        <v>176.02439024390245</v>
      </c>
      <c r="P395">
        <v>95.478839999999991</v>
      </c>
      <c r="Q395">
        <v>475.87848960543067</v>
      </c>
      <c r="R395">
        <v>863.28905388205351</v>
      </c>
      <c r="S395">
        <v>22.97</v>
      </c>
      <c r="T395">
        <v>1.5469530385337644E-2</v>
      </c>
      <c r="U395" s="56">
        <f t="shared" si="115"/>
        <v>28.587692152103966</v>
      </c>
      <c r="V395" s="26">
        <f t="shared" si="102"/>
        <v>7.927629648540634E-5</v>
      </c>
      <c r="W395" s="56">
        <f t="shared" si="103"/>
        <v>293</v>
      </c>
      <c r="X395" s="56">
        <f t="shared" si="113"/>
        <v>3.4129692832764505E-3</v>
      </c>
      <c r="Y395" s="56">
        <f t="shared" si="104"/>
        <v>-9.4425713833953679</v>
      </c>
    </row>
    <row r="396" spans="1:25" x14ac:dyDescent="0.25">
      <c r="A396">
        <v>91</v>
      </c>
      <c r="B396">
        <v>11</v>
      </c>
      <c r="C396" t="s">
        <v>4</v>
      </c>
      <c r="D396">
        <v>4</v>
      </c>
      <c r="E396">
        <v>20</v>
      </c>
      <c r="F396">
        <v>20</v>
      </c>
      <c r="G396">
        <v>254.68</v>
      </c>
      <c r="H396">
        <v>121.32</v>
      </c>
      <c r="I396" s="76">
        <f t="shared" si="114"/>
        <v>4697.5333333333338</v>
      </c>
      <c r="J396">
        <v>-4.9000000000000004</v>
      </c>
      <c r="K396">
        <v>371.1</v>
      </c>
      <c r="L396">
        <v>21.3</v>
      </c>
      <c r="M396">
        <v>1.64</v>
      </c>
      <c r="N396">
        <v>24.120166138613865</v>
      </c>
      <c r="O396">
        <v>176.02439024390245</v>
      </c>
      <c r="P396">
        <v>95.478839999999991</v>
      </c>
      <c r="Q396">
        <v>502.58020027309965</v>
      </c>
      <c r="R396">
        <v>937.62234865725986</v>
      </c>
      <c r="S396">
        <v>24.79</v>
      </c>
      <c r="T396">
        <v>1.6096130109812333E-2</v>
      </c>
      <c r="U396" s="56">
        <f t="shared" si="115"/>
        <v>35.153948159830136</v>
      </c>
      <c r="V396" s="26">
        <f t="shared" si="102"/>
        <v>8.2545414831961618E-5</v>
      </c>
      <c r="W396" s="56">
        <f t="shared" si="103"/>
        <v>293</v>
      </c>
      <c r="X396" s="56">
        <f t="shared" si="113"/>
        <v>3.4129692832764505E-3</v>
      </c>
      <c r="Y396" s="56">
        <f t="shared" si="104"/>
        <v>-9.4021619332720636</v>
      </c>
    </row>
    <row r="397" spans="1:25" s="61" customFormat="1" x14ac:dyDescent="0.25">
      <c r="A397" s="61">
        <v>105</v>
      </c>
      <c r="B397" s="61">
        <v>11</v>
      </c>
      <c r="C397" s="61" t="s">
        <v>4</v>
      </c>
      <c r="D397" s="61">
        <v>4</v>
      </c>
      <c r="E397" s="61">
        <v>20</v>
      </c>
      <c r="F397" s="61">
        <v>20</v>
      </c>
      <c r="G397" s="61">
        <v>254.68</v>
      </c>
      <c r="H397" s="61">
        <v>121.32</v>
      </c>
      <c r="I397" s="76">
        <f t="shared" si="114"/>
        <v>4697.5333333333338</v>
      </c>
      <c r="J397" s="61">
        <v>-4.9000000000000004</v>
      </c>
      <c r="K397" s="61">
        <v>371.1</v>
      </c>
      <c r="L397" s="61">
        <v>21.3</v>
      </c>
      <c r="M397" s="61">
        <v>1.64</v>
      </c>
      <c r="N397" s="61">
        <v>24.120166138613865</v>
      </c>
      <c r="O397" s="61">
        <v>176.02439024390245</v>
      </c>
      <c r="P397" s="61">
        <v>95.478839999999991</v>
      </c>
      <c r="Q397" s="61">
        <v>433.68286601814765</v>
      </c>
      <c r="R397" s="61">
        <v>585.10356904603066</v>
      </c>
      <c r="S397" s="61">
        <v>26.14</v>
      </c>
      <c r="T397" s="61">
        <v>5.3130798229102244E-3</v>
      </c>
      <c r="U397" s="61">
        <f t="shared" si="115"/>
        <v>13.388961153733765</v>
      </c>
      <c r="V397" s="26">
        <f t="shared" si="102"/>
        <v>2.7183624576091045E-5</v>
      </c>
      <c r="W397" s="56">
        <f t="shared" si="103"/>
        <v>293</v>
      </c>
      <c r="X397" s="56">
        <f t="shared" si="113"/>
        <v>3.4129692832764505E-3</v>
      </c>
      <c r="Y397" s="56">
        <f t="shared" si="104"/>
        <v>-10.512895803603465</v>
      </c>
    </row>
    <row r="398" spans="1:25" x14ac:dyDescent="0.25">
      <c r="A398">
        <v>7</v>
      </c>
      <c r="B398">
        <v>30</v>
      </c>
      <c r="C398" t="s">
        <v>4</v>
      </c>
      <c r="D398">
        <v>1</v>
      </c>
      <c r="E398">
        <v>30</v>
      </c>
      <c r="F398">
        <v>20</v>
      </c>
      <c r="G398">
        <v>254.57</v>
      </c>
      <c r="H398">
        <v>111.81</v>
      </c>
      <c r="I398" s="57">
        <f t="shared" ref="I398:I406" si="116">0.26563*10000</f>
        <v>2656.2999999999997</v>
      </c>
      <c r="J398">
        <v>5.6</v>
      </c>
      <c r="K398">
        <v>371.98</v>
      </c>
      <c r="L398">
        <v>11.8</v>
      </c>
      <c r="M398">
        <v>1.6</v>
      </c>
      <c r="N398">
        <v>24.120166138613865</v>
      </c>
      <c r="O398">
        <v>180.11875000000001</v>
      </c>
      <c r="P398">
        <v>98.616420000000005</v>
      </c>
      <c r="Q398">
        <v>489.89015342154391</v>
      </c>
      <c r="R398">
        <v>587.60074521934757</v>
      </c>
      <c r="S398">
        <v>23.14</v>
      </c>
      <c r="T398">
        <v>3.836974667984942E-3</v>
      </c>
      <c r="U398" s="56">
        <f t="shared" ref="U398:U406" si="117">T398*24*A398</f>
        <v>0.64461174422147027</v>
      </c>
      <c r="V398" s="26">
        <f t="shared" si="102"/>
        <v>3.4671749197023397E-5</v>
      </c>
      <c r="W398" s="56">
        <f t="shared" si="103"/>
        <v>293</v>
      </c>
      <c r="X398" s="56">
        <f t="shared" si="113"/>
        <v>3.4129692832764505E-3</v>
      </c>
      <c r="Y398" s="56">
        <f t="shared" si="104"/>
        <v>-10.269585346784822</v>
      </c>
    </row>
    <row r="399" spans="1:25" x14ac:dyDescent="0.25">
      <c r="A399">
        <v>14</v>
      </c>
      <c r="B399">
        <v>30</v>
      </c>
      <c r="C399" t="s">
        <v>4</v>
      </c>
      <c r="D399">
        <v>1</v>
      </c>
      <c r="E399">
        <v>30</v>
      </c>
      <c r="F399">
        <v>20</v>
      </c>
      <c r="G399">
        <v>254.57</v>
      </c>
      <c r="H399">
        <v>111.81</v>
      </c>
      <c r="I399" s="60">
        <f t="shared" si="116"/>
        <v>2656.2999999999997</v>
      </c>
      <c r="J399">
        <v>5.6</v>
      </c>
      <c r="K399">
        <v>371.98</v>
      </c>
      <c r="L399">
        <v>11.8</v>
      </c>
      <c r="M399">
        <v>1.6</v>
      </c>
      <c r="N399">
        <v>24.120166138613865</v>
      </c>
      <c r="O399">
        <v>180.11875000000001</v>
      </c>
      <c r="P399">
        <v>98.616420000000005</v>
      </c>
      <c r="Q399">
        <v>483.50300918593604</v>
      </c>
      <c r="R399">
        <v>514.19309471016788</v>
      </c>
      <c r="S399">
        <v>25.27</v>
      </c>
      <c r="T399">
        <v>1.1035791829210608E-3</v>
      </c>
      <c r="U399" s="56">
        <f t="shared" si="117"/>
        <v>0.37080260546147648</v>
      </c>
      <c r="V399" s="26">
        <f t="shared" si="102"/>
        <v>9.971670818008807E-6</v>
      </c>
      <c r="W399" s="56">
        <f t="shared" si="103"/>
        <v>293</v>
      </c>
      <c r="X399" s="56">
        <f t="shared" si="113"/>
        <v>3.4129692832764505E-3</v>
      </c>
      <c r="Y399" s="56">
        <f t="shared" si="104"/>
        <v>-11.515762403476705</v>
      </c>
    </row>
    <row r="400" spans="1:25" x14ac:dyDescent="0.25">
      <c r="A400">
        <v>21</v>
      </c>
      <c r="B400">
        <v>30</v>
      </c>
      <c r="C400" t="s">
        <v>4</v>
      </c>
      <c r="D400">
        <v>1</v>
      </c>
      <c r="E400">
        <v>30</v>
      </c>
      <c r="F400">
        <v>20</v>
      </c>
      <c r="G400">
        <v>254.57</v>
      </c>
      <c r="H400">
        <v>111.81</v>
      </c>
      <c r="I400" s="59">
        <f t="shared" si="116"/>
        <v>2656.2999999999997</v>
      </c>
      <c r="J400">
        <v>5.6</v>
      </c>
      <c r="K400">
        <v>371.98</v>
      </c>
      <c r="L400">
        <v>11.8</v>
      </c>
      <c r="M400">
        <v>1.6</v>
      </c>
      <c r="N400">
        <v>24.120166138613865</v>
      </c>
      <c r="O400">
        <v>180.11875000000001</v>
      </c>
      <c r="P400">
        <v>98.616420000000005</v>
      </c>
      <c r="Q400">
        <v>473.22466090200066</v>
      </c>
      <c r="R400">
        <v>516.08450220264319</v>
      </c>
      <c r="S400">
        <v>25.31</v>
      </c>
      <c r="T400">
        <v>1.5387535092538979E-3</v>
      </c>
      <c r="U400" s="56">
        <f t="shared" si="117"/>
        <v>0.77553176866396445</v>
      </c>
      <c r="V400" s="26">
        <f t="shared" si="102"/>
        <v>1.3904858756297428E-5</v>
      </c>
      <c r="W400" s="56">
        <f t="shared" si="103"/>
        <v>293</v>
      </c>
      <c r="X400" s="56">
        <f t="shared" si="113"/>
        <v>3.4129692832764505E-3</v>
      </c>
      <c r="Y400" s="56">
        <f t="shared" si="104"/>
        <v>-11.183272228093516</v>
      </c>
    </row>
    <row r="401" spans="1:25" x14ac:dyDescent="0.25">
      <c r="A401">
        <v>35</v>
      </c>
      <c r="B401">
        <v>30</v>
      </c>
      <c r="C401" t="s">
        <v>4</v>
      </c>
      <c r="D401">
        <v>1</v>
      </c>
      <c r="E401">
        <v>30</v>
      </c>
      <c r="F401">
        <v>20</v>
      </c>
      <c r="G401">
        <v>254.57</v>
      </c>
      <c r="H401">
        <v>111.81</v>
      </c>
      <c r="I401" s="60">
        <f t="shared" si="116"/>
        <v>2656.2999999999997</v>
      </c>
      <c r="J401">
        <v>5.6</v>
      </c>
      <c r="K401">
        <v>371.98</v>
      </c>
      <c r="L401">
        <v>11.8</v>
      </c>
      <c r="M401">
        <v>1.6</v>
      </c>
      <c r="N401">
        <v>24.120166138613865</v>
      </c>
      <c r="O401">
        <v>180.11875000000001</v>
      </c>
      <c r="P401">
        <v>98.616420000000005</v>
      </c>
      <c r="Q401">
        <v>501.51097260948006</v>
      </c>
      <c r="R401">
        <v>583.26365425619156</v>
      </c>
      <c r="S401">
        <v>24.17</v>
      </c>
      <c r="T401">
        <v>5.6347860993380449E-3</v>
      </c>
      <c r="U401" s="56">
        <f t="shared" si="117"/>
        <v>4.733220323443958</v>
      </c>
      <c r="V401" s="26">
        <f t="shared" si="102"/>
        <v>5.0956404086081278E-5</v>
      </c>
      <c r="W401" s="56">
        <f t="shared" si="103"/>
        <v>293</v>
      </c>
      <c r="X401" s="56">
        <f t="shared" si="113"/>
        <v>3.4129692832764505E-3</v>
      </c>
      <c r="Y401" s="56">
        <f t="shared" si="104"/>
        <v>-9.8845401126500274</v>
      </c>
    </row>
    <row r="402" spans="1:25" x14ac:dyDescent="0.25">
      <c r="A402">
        <v>49</v>
      </c>
      <c r="B402">
        <v>30</v>
      </c>
      <c r="C402" t="s">
        <v>4</v>
      </c>
      <c r="D402">
        <v>1</v>
      </c>
      <c r="E402">
        <v>30</v>
      </c>
      <c r="F402">
        <v>20</v>
      </c>
      <c r="G402">
        <v>254.57</v>
      </c>
      <c r="H402">
        <v>111.81</v>
      </c>
      <c r="I402" s="57">
        <f t="shared" si="116"/>
        <v>2656.2999999999997</v>
      </c>
      <c r="J402">
        <v>5.6</v>
      </c>
      <c r="K402">
        <v>371.98</v>
      </c>
      <c r="L402">
        <v>11.8</v>
      </c>
      <c r="M402">
        <v>1.6</v>
      </c>
      <c r="N402">
        <v>24.120166138613865</v>
      </c>
      <c r="O402">
        <v>180.11875000000001</v>
      </c>
      <c r="P402">
        <v>98.616420000000005</v>
      </c>
      <c r="Q402">
        <v>502.56191897654583</v>
      </c>
      <c r="R402">
        <v>555.7285714285714</v>
      </c>
      <c r="S402">
        <v>24.59</v>
      </c>
      <c r="T402">
        <v>1.9646782202750461E-3</v>
      </c>
      <c r="U402" s="56">
        <f t="shared" si="117"/>
        <v>2.3104615870434544</v>
      </c>
      <c r="V402" s="26">
        <f t="shared" si="102"/>
        <v>1.775883590560995E-5</v>
      </c>
      <c r="W402" s="56">
        <f t="shared" si="103"/>
        <v>293</v>
      </c>
      <c r="X402" s="56">
        <f t="shared" si="113"/>
        <v>3.4129692832764505E-3</v>
      </c>
      <c r="Y402" s="56">
        <f t="shared" si="104"/>
        <v>-10.938627368403768</v>
      </c>
    </row>
    <row r="403" spans="1:25" x14ac:dyDescent="0.25">
      <c r="A403">
        <v>63</v>
      </c>
      <c r="B403">
        <v>30</v>
      </c>
      <c r="C403" t="s">
        <v>4</v>
      </c>
      <c r="D403">
        <v>1</v>
      </c>
      <c r="E403">
        <v>30</v>
      </c>
      <c r="F403">
        <v>20</v>
      </c>
      <c r="G403">
        <v>254.57</v>
      </c>
      <c r="H403">
        <v>111.81</v>
      </c>
      <c r="I403" s="57">
        <f t="shared" si="116"/>
        <v>2656.2999999999997</v>
      </c>
      <c r="J403">
        <v>5.6</v>
      </c>
      <c r="K403">
        <v>371.98</v>
      </c>
      <c r="L403">
        <v>11.8</v>
      </c>
      <c r="M403">
        <v>1.6</v>
      </c>
      <c r="N403">
        <v>24.120166138613865</v>
      </c>
      <c r="O403">
        <v>180.11875000000001</v>
      </c>
      <c r="P403">
        <v>98.616420000000005</v>
      </c>
      <c r="Q403">
        <v>480.48270124994667</v>
      </c>
      <c r="R403">
        <v>532.97542766946799</v>
      </c>
      <c r="S403">
        <v>23.06</v>
      </c>
      <c r="T403">
        <v>2.0684759232284492E-3</v>
      </c>
      <c r="U403" s="56">
        <f t="shared" si="117"/>
        <v>3.1275355959214153</v>
      </c>
      <c r="V403" s="26">
        <f t="shared" si="102"/>
        <v>1.8699947398552416E-5</v>
      </c>
      <c r="W403" s="56">
        <f t="shared" si="103"/>
        <v>293</v>
      </c>
      <c r="X403" s="56">
        <f t="shared" si="113"/>
        <v>3.4129692832764505E-3</v>
      </c>
      <c r="Y403" s="56">
        <f t="shared" si="104"/>
        <v>-10.886989847019326</v>
      </c>
    </row>
    <row r="404" spans="1:25" x14ac:dyDescent="0.25">
      <c r="A404">
        <v>77</v>
      </c>
      <c r="B404">
        <v>30</v>
      </c>
      <c r="C404" t="s">
        <v>4</v>
      </c>
      <c r="D404">
        <v>1</v>
      </c>
      <c r="E404">
        <v>30</v>
      </c>
      <c r="F404">
        <v>20</v>
      </c>
      <c r="G404">
        <v>254.57</v>
      </c>
      <c r="H404">
        <v>111.81</v>
      </c>
      <c r="I404" s="57">
        <f t="shared" si="116"/>
        <v>2656.2999999999997</v>
      </c>
      <c r="J404">
        <v>5.6</v>
      </c>
      <c r="K404">
        <v>371.98</v>
      </c>
      <c r="L404">
        <v>11.8</v>
      </c>
      <c r="M404">
        <v>1.6</v>
      </c>
      <c r="N404">
        <v>24.120166138613865</v>
      </c>
      <c r="O404">
        <v>180.11875000000001</v>
      </c>
      <c r="P404">
        <v>98.616420000000005</v>
      </c>
      <c r="Q404">
        <v>530.39775137887148</v>
      </c>
      <c r="R404">
        <v>577.96020364870594</v>
      </c>
      <c r="S404">
        <v>22.97</v>
      </c>
      <c r="T404">
        <v>1.8815418651612777E-3</v>
      </c>
      <c r="U404" s="56">
        <f t="shared" si="117"/>
        <v>3.4770893668180411</v>
      </c>
      <c r="V404" s="26">
        <f t="shared" si="102"/>
        <v>1.7011100319346692E-5</v>
      </c>
      <c r="W404" s="56">
        <f t="shared" si="103"/>
        <v>293</v>
      </c>
      <c r="X404" s="56">
        <f t="shared" si="113"/>
        <v>3.4129692832764505E-3</v>
      </c>
      <c r="Y404" s="56">
        <f t="shared" si="104"/>
        <v>-10.981644467032091</v>
      </c>
    </row>
    <row r="405" spans="1:25" x14ac:dyDescent="0.25">
      <c r="A405">
        <v>91</v>
      </c>
      <c r="B405">
        <v>30</v>
      </c>
      <c r="C405" t="s">
        <v>4</v>
      </c>
      <c r="D405">
        <v>1</v>
      </c>
      <c r="E405">
        <v>30</v>
      </c>
      <c r="F405">
        <v>20</v>
      </c>
      <c r="G405">
        <v>254.57</v>
      </c>
      <c r="H405">
        <v>111.81</v>
      </c>
      <c r="I405" s="65">
        <f t="shared" si="116"/>
        <v>2656.2999999999997</v>
      </c>
      <c r="J405">
        <v>5.6</v>
      </c>
      <c r="K405">
        <v>371.98</v>
      </c>
      <c r="L405">
        <v>11.8</v>
      </c>
      <c r="M405">
        <v>1.6</v>
      </c>
      <c r="N405">
        <v>24.120166138613865</v>
      </c>
      <c r="O405">
        <v>180.11875000000001</v>
      </c>
      <c r="P405">
        <v>98.616420000000005</v>
      </c>
      <c r="Q405">
        <v>507.961902594447</v>
      </c>
      <c r="R405">
        <v>573.49053254437865</v>
      </c>
      <c r="S405">
        <v>24.79</v>
      </c>
      <c r="T405">
        <v>2.4019568659121721E-3</v>
      </c>
      <c r="U405" s="56">
        <f t="shared" si="117"/>
        <v>5.2458737951521837</v>
      </c>
      <c r="V405" s="26">
        <f t="shared" si="102"/>
        <v>2.17234358907063E-5</v>
      </c>
      <c r="W405" s="56">
        <f t="shared" si="103"/>
        <v>293</v>
      </c>
      <c r="X405" s="56">
        <f t="shared" si="113"/>
        <v>3.4129692832764505E-3</v>
      </c>
      <c r="Y405" s="56">
        <f t="shared" si="104"/>
        <v>-10.737118885229439</v>
      </c>
    </row>
    <row r="406" spans="1:25" s="61" customFormat="1" x14ac:dyDescent="0.25">
      <c r="A406" s="61">
        <v>105</v>
      </c>
      <c r="B406" s="61">
        <v>30</v>
      </c>
      <c r="C406" s="61" t="s">
        <v>4</v>
      </c>
      <c r="D406" s="61">
        <v>1</v>
      </c>
      <c r="E406" s="61">
        <v>30</v>
      </c>
      <c r="F406" s="61">
        <v>20</v>
      </c>
      <c r="G406" s="61">
        <v>254.57</v>
      </c>
      <c r="H406" s="61">
        <v>111.81</v>
      </c>
      <c r="I406" s="62">
        <f t="shared" si="116"/>
        <v>2656.2999999999997</v>
      </c>
      <c r="J406" s="61">
        <v>5.6</v>
      </c>
      <c r="K406" s="61">
        <v>371.98</v>
      </c>
      <c r="L406" s="61">
        <v>11.8</v>
      </c>
      <c r="M406" s="61">
        <v>1.6</v>
      </c>
      <c r="N406" s="61">
        <v>24.120166138613865</v>
      </c>
      <c r="O406" s="61">
        <v>180.11875000000001</v>
      </c>
      <c r="P406" s="61">
        <v>98.616420000000005</v>
      </c>
      <c r="Q406" s="61">
        <v>434.29228316847872</v>
      </c>
      <c r="R406" s="61">
        <v>504.42749332888587</v>
      </c>
      <c r="S406" s="61">
        <v>26.14</v>
      </c>
      <c r="T406" s="61">
        <v>2.4380418846695093E-3</v>
      </c>
      <c r="U406" s="61">
        <f t="shared" si="117"/>
        <v>6.1438655493671632</v>
      </c>
      <c r="V406" s="26">
        <f t="shared" si="102"/>
        <v>2.2053524949811888E-5</v>
      </c>
      <c r="W406" s="56">
        <f t="shared" si="103"/>
        <v>293</v>
      </c>
      <c r="X406" s="56">
        <f t="shared" si="113"/>
        <v>3.4129692832764505E-3</v>
      </c>
      <c r="Y406" s="56">
        <f t="shared" si="104"/>
        <v>-10.722038107178461</v>
      </c>
    </row>
    <row r="407" spans="1:25" x14ac:dyDescent="0.25">
      <c r="A407">
        <v>7</v>
      </c>
      <c r="B407">
        <v>69</v>
      </c>
      <c r="C407" t="s">
        <v>4</v>
      </c>
      <c r="D407">
        <v>2</v>
      </c>
      <c r="E407">
        <v>30</v>
      </c>
      <c r="F407">
        <v>20</v>
      </c>
      <c r="G407">
        <v>254.6</v>
      </c>
      <c r="H407">
        <v>113.9</v>
      </c>
      <c r="I407" s="57">
        <f t="shared" ref="I407:I415" si="118">0.16842*10000</f>
        <v>1684.1999999999998</v>
      </c>
      <c r="J407">
        <v>3.5</v>
      </c>
      <c r="K407">
        <v>372</v>
      </c>
      <c r="L407">
        <v>13.9</v>
      </c>
      <c r="M407">
        <v>1.6</v>
      </c>
      <c r="N407">
        <v>24.120166138613865</v>
      </c>
      <c r="O407">
        <v>178.8125</v>
      </c>
      <c r="P407">
        <v>98.067900000000009</v>
      </c>
      <c r="Q407">
        <v>475.59050247585031</v>
      </c>
      <c r="R407">
        <v>614.97701068616425</v>
      </c>
      <c r="S407">
        <v>23.14</v>
      </c>
      <c r="T407">
        <v>5.4642345732031821E-3</v>
      </c>
      <c r="U407" s="56">
        <f t="shared" ref="U407:U415" si="119">T407*24*A407</f>
        <v>0.91799140829813464</v>
      </c>
      <c r="V407" s="26">
        <f t="shared" ref="V407:V463" si="120">LN(I407/(I407-U407))/A407</f>
        <v>7.788705784964041E-5</v>
      </c>
      <c r="W407" s="56">
        <f t="shared" ref="W407:W463" si="121">F407+273</f>
        <v>293</v>
      </c>
      <c r="X407" s="56">
        <f t="shared" si="113"/>
        <v>3.4129692832764505E-3</v>
      </c>
      <c r="Y407" s="56">
        <f t="shared" ref="Y407:Y463" si="122">LN(V407)</f>
        <v>-9.4602507568920675</v>
      </c>
    </row>
    <row r="408" spans="1:25" x14ac:dyDescent="0.25">
      <c r="A408">
        <v>14</v>
      </c>
      <c r="B408">
        <v>69</v>
      </c>
      <c r="C408" t="s">
        <v>4</v>
      </c>
      <c r="D408">
        <v>2</v>
      </c>
      <c r="E408">
        <v>30</v>
      </c>
      <c r="F408">
        <v>20</v>
      </c>
      <c r="G408">
        <v>254.6</v>
      </c>
      <c r="H408">
        <v>113.9</v>
      </c>
      <c r="I408" s="59">
        <f t="shared" si="118"/>
        <v>1684.1999999999998</v>
      </c>
      <c r="J408">
        <v>3.5</v>
      </c>
      <c r="K408">
        <v>372</v>
      </c>
      <c r="L408">
        <v>13.9</v>
      </c>
      <c r="M408">
        <v>1.6</v>
      </c>
      <c r="N408">
        <v>24.120166138613865</v>
      </c>
      <c r="O408">
        <v>178.8125</v>
      </c>
      <c r="P408">
        <v>98.067900000000009</v>
      </c>
      <c r="Q408">
        <v>488.73740893253091</v>
      </c>
      <c r="R408">
        <v>591.74070319923976</v>
      </c>
      <c r="S408">
        <v>25.27</v>
      </c>
      <c r="T408">
        <v>3.6975820807865728E-3</v>
      </c>
      <c r="U408" s="56">
        <f t="shared" si="119"/>
        <v>1.2423875791442884</v>
      </c>
      <c r="V408" s="26">
        <f t="shared" si="120"/>
        <v>5.2710317829283991E-5</v>
      </c>
      <c r="W408" s="56">
        <f t="shared" si="121"/>
        <v>293</v>
      </c>
      <c r="X408" s="56">
        <f t="shared" si="113"/>
        <v>3.4129692832764505E-3</v>
      </c>
      <c r="Y408" s="56">
        <f t="shared" si="122"/>
        <v>-9.8506993373433023</v>
      </c>
    </row>
    <row r="409" spans="1:25" x14ac:dyDescent="0.25">
      <c r="A409">
        <v>21</v>
      </c>
      <c r="B409">
        <v>69</v>
      </c>
      <c r="C409" t="s">
        <v>4</v>
      </c>
      <c r="D409">
        <v>2</v>
      </c>
      <c r="E409">
        <v>30</v>
      </c>
      <c r="F409">
        <v>20</v>
      </c>
      <c r="G409">
        <v>254.6</v>
      </c>
      <c r="H409">
        <v>113.9</v>
      </c>
      <c r="I409" s="57">
        <f t="shared" si="118"/>
        <v>1684.1999999999998</v>
      </c>
      <c r="J409">
        <v>3.5</v>
      </c>
      <c r="K409">
        <v>372</v>
      </c>
      <c r="L409">
        <v>13.9</v>
      </c>
      <c r="M409">
        <v>1.6</v>
      </c>
      <c r="N409">
        <v>24.120166138613865</v>
      </c>
      <c r="O409">
        <v>178.8125</v>
      </c>
      <c r="P409">
        <v>98.067900000000009</v>
      </c>
      <c r="Q409">
        <v>476.84758392675479</v>
      </c>
      <c r="R409">
        <v>523.84870484581495</v>
      </c>
      <c r="S409">
        <v>25.31</v>
      </c>
      <c r="T409">
        <v>1.6845659616082586E-3</v>
      </c>
      <c r="U409" s="56">
        <f t="shared" si="119"/>
        <v>0.84902124465056228</v>
      </c>
      <c r="V409" s="26">
        <f t="shared" si="120"/>
        <v>2.4011267648375059E-5</v>
      </c>
      <c r="W409" s="56">
        <f t="shared" si="121"/>
        <v>293</v>
      </c>
      <c r="X409" s="56">
        <f t="shared" si="113"/>
        <v>3.4129692832764505E-3</v>
      </c>
      <c r="Y409" s="56">
        <f t="shared" si="122"/>
        <v>-10.636987352441132</v>
      </c>
    </row>
    <row r="410" spans="1:25" x14ac:dyDescent="0.25">
      <c r="A410">
        <v>35</v>
      </c>
      <c r="B410">
        <v>69</v>
      </c>
      <c r="C410" t="s">
        <v>4</v>
      </c>
      <c r="D410">
        <v>2</v>
      </c>
      <c r="E410">
        <v>30</v>
      </c>
      <c r="F410">
        <v>20</v>
      </c>
      <c r="G410">
        <v>254.6</v>
      </c>
      <c r="H410">
        <v>113.9</v>
      </c>
      <c r="I410" s="59">
        <f t="shared" si="118"/>
        <v>1684.1999999999998</v>
      </c>
      <c r="J410">
        <v>3.5</v>
      </c>
      <c r="K410">
        <v>372</v>
      </c>
      <c r="L410">
        <v>13.9</v>
      </c>
      <c r="M410">
        <v>1.6</v>
      </c>
      <c r="N410">
        <v>24.120166138613865</v>
      </c>
      <c r="O410">
        <v>178.8125</v>
      </c>
      <c r="P410">
        <v>98.067900000000009</v>
      </c>
      <c r="Q410">
        <v>487.22959652288012</v>
      </c>
      <c r="R410">
        <v>578.48585369854027</v>
      </c>
      <c r="S410">
        <v>24.17</v>
      </c>
      <c r="T410">
        <v>6.2791287427007318E-3</v>
      </c>
      <c r="U410" s="56">
        <f t="shared" si="119"/>
        <v>5.2744681438686145</v>
      </c>
      <c r="V410" s="26">
        <f t="shared" si="120"/>
        <v>8.9618547956427067E-5</v>
      </c>
      <c r="W410" s="56">
        <f t="shared" si="121"/>
        <v>293</v>
      </c>
      <c r="X410" s="56">
        <f t="shared" si="113"/>
        <v>3.4129692832764505E-3</v>
      </c>
      <c r="Y410" s="56">
        <f t="shared" si="122"/>
        <v>-9.3199482509644138</v>
      </c>
    </row>
    <row r="411" spans="1:25" x14ac:dyDescent="0.25">
      <c r="A411">
        <v>49</v>
      </c>
      <c r="B411">
        <v>69</v>
      </c>
      <c r="C411" t="s">
        <v>4</v>
      </c>
      <c r="D411">
        <v>2</v>
      </c>
      <c r="E411">
        <v>30</v>
      </c>
      <c r="F411">
        <v>20</v>
      </c>
      <c r="G411">
        <v>254.6</v>
      </c>
      <c r="H411">
        <v>113.9</v>
      </c>
      <c r="I411" s="60">
        <f t="shared" si="118"/>
        <v>1684.1999999999998</v>
      </c>
      <c r="J411">
        <v>3.5</v>
      </c>
      <c r="K411">
        <v>372</v>
      </c>
      <c r="L411">
        <v>13.9</v>
      </c>
      <c r="M411">
        <v>1.6</v>
      </c>
      <c r="N411">
        <v>24.120166138613865</v>
      </c>
      <c r="O411">
        <v>178.8125</v>
      </c>
      <c r="P411">
        <v>98.067900000000009</v>
      </c>
      <c r="Q411">
        <v>493.06456289978672</v>
      </c>
      <c r="R411">
        <v>573.76818763326219</v>
      </c>
      <c r="S411">
        <v>24.59</v>
      </c>
      <c r="T411">
        <v>2.9771893938918548E-3</v>
      </c>
      <c r="U411" s="56">
        <f t="shared" si="119"/>
        <v>3.5011747272168212</v>
      </c>
      <c r="V411" s="26">
        <f t="shared" si="120"/>
        <v>4.2469372750539645E-5</v>
      </c>
      <c r="W411" s="56">
        <f t="shared" si="121"/>
        <v>293</v>
      </c>
      <c r="X411" s="56">
        <f t="shared" si="113"/>
        <v>3.4129692832764505E-3</v>
      </c>
      <c r="Y411" s="56">
        <f t="shared" si="122"/>
        <v>-10.066727382984336</v>
      </c>
    </row>
    <row r="412" spans="1:25" x14ac:dyDescent="0.25">
      <c r="A412">
        <v>63</v>
      </c>
      <c r="B412">
        <v>69</v>
      </c>
      <c r="C412" t="s">
        <v>4</v>
      </c>
      <c r="D412">
        <v>2</v>
      </c>
      <c r="E412">
        <v>30</v>
      </c>
      <c r="F412">
        <v>20</v>
      </c>
      <c r="G412">
        <v>254.6</v>
      </c>
      <c r="H412">
        <v>113.9</v>
      </c>
      <c r="I412" s="57">
        <f t="shared" si="118"/>
        <v>1684.1999999999998</v>
      </c>
      <c r="J412">
        <v>3.5</v>
      </c>
      <c r="K412">
        <v>372</v>
      </c>
      <c r="L412">
        <v>13.9</v>
      </c>
      <c r="M412">
        <v>1.6</v>
      </c>
      <c r="N412">
        <v>24.120166138613865</v>
      </c>
      <c r="O412">
        <v>178.8125</v>
      </c>
      <c r="P412">
        <v>98.067900000000009</v>
      </c>
      <c r="Q412">
        <v>470.28049144661065</v>
      </c>
      <c r="R412">
        <v>518.29759822533163</v>
      </c>
      <c r="S412">
        <v>23.06</v>
      </c>
      <c r="T412">
        <v>1.8888985636895444E-3</v>
      </c>
      <c r="U412" s="56">
        <f t="shared" si="119"/>
        <v>2.856014628298591</v>
      </c>
      <c r="V412" s="26">
        <f t="shared" si="120"/>
        <v>2.6939821085448707E-5</v>
      </c>
      <c r="W412" s="56">
        <f t="shared" si="121"/>
        <v>293</v>
      </c>
      <c r="X412" s="56">
        <f t="shared" si="113"/>
        <v>3.4129692832764505E-3</v>
      </c>
      <c r="Y412" s="56">
        <f t="shared" si="122"/>
        <v>-10.521905028227245</v>
      </c>
    </row>
    <row r="413" spans="1:25" x14ac:dyDescent="0.25">
      <c r="A413">
        <v>77</v>
      </c>
      <c r="B413">
        <v>69</v>
      </c>
      <c r="C413" t="s">
        <v>4</v>
      </c>
      <c r="D413">
        <v>2</v>
      </c>
      <c r="E413">
        <v>30</v>
      </c>
      <c r="F413">
        <v>20</v>
      </c>
      <c r="G413">
        <v>254.6</v>
      </c>
      <c r="H413">
        <v>113.9</v>
      </c>
      <c r="I413" s="57">
        <f t="shared" si="118"/>
        <v>1684.1999999999998</v>
      </c>
      <c r="J413">
        <v>3.5</v>
      </c>
      <c r="K413">
        <v>372</v>
      </c>
      <c r="L413">
        <v>13.9</v>
      </c>
      <c r="M413">
        <v>1.6</v>
      </c>
      <c r="N413">
        <v>24.120166138613865</v>
      </c>
      <c r="O413">
        <v>178.8125</v>
      </c>
      <c r="P413">
        <v>98.067900000000009</v>
      </c>
      <c r="Q413">
        <v>475.50229104794226</v>
      </c>
      <c r="R413">
        <v>561.41463725074254</v>
      </c>
      <c r="S413">
        <v>22.97</v>
      </c>
      <c r="T413">
        <v>3.3928646513294376E-3</v>
      </c>
      <c r="U413" s="56">
        <f t="shared" si="119"/>
        <v>6.2700138756568009</v>
      </c>
      <c r="V413" s="26">
        <f t="shared" si="120"/>
        <v>4.8438844641069434E-5</v>
      </c>
      <c r="W413" s="56">
        <f t="shared" si="121"/>
        <v>293</v>
      </c>
      <c r="X413" s="56">
        <f t="shared" si="113"/>
        <v>3.4129692832764505E-3</v>
      </c>
      <c r="Y413" s="56">
        <f t="shared" si="122"/>
        <v>-9.9352084909042624</v>
      </c>
    </row>
    <row r="414" spans="1:25" x14ac:dyDescent="0.25">
      <c r="A414">
        <v>91</v>
      </c>
      <c r="B414">
        <v>69</v>
      </c>
      <c r="C414" t="s">
        <v>4</v>
      </c>
      <c r="D414">
        <v>2</v>
      </c>
      <c r="E414">
        <v>30</v>
      </c>
      <c r="F414">
        <v>20</v>
      </c>
      <c r="G414">
        <v>254.6</v>
      </c>
      <c r="H414">
        <v>113.9</v>
      </c>
      <c r="I414" s="57">
        <f t="shared" si="118"/>
        <v>1684.1999999999998</v>
      </c>
      <c r="J414">
        <v>3.5</v>
      </c>
      <c r="K414">
        <v>372</v>
      </c>
      <c r="L414">
        <v>13.9</v>
      </c>
      <c r="M414">
        <v>1.6</v>
      </c>
      <c r="N414">
        <v>24.120166138613865</v>
      </c>
      <c r="O414">
        <v>178.8125</v>
      </c>
      <c r="P414">
        <v>98.067900000000009</v>
      </c>
      <c r="Q414">
        <v>509.77232589895311</v>
      </c>
      <c r="R414">
        <v>595.08097405553019</v>
      </c>
      <c r="S414">
        <v>24.79</v>
      </c>
      <c r="T414">
        <v>3.1216807333467934E-3</v>
      </c>
      <c r="U414" s="56">
        <f t="shared" si="119"/>
        <v>6.8177507216293973</v>
      </c>
      <c r="V414" s="26">
        <f t="shared" si="120"/>
        <v>4.4574509721408199E-5</v>
      </c>
      <c r="W414" s="56">
        <f t="shared" si="121"/>
        <v>293</v>
      </c>
      <c r="X414" s="56">
        <f t="shared" si="113"/>
        <v>3.4129692832764505E-3</v>
      </c>
      <c r="Y414" s="56">
        <f t="shared" si="122"/>
        <v>-10.018348393234433</v>
      </c>
    </row>
    <row r="415" spans="1:25" s="61" customFormat="1" x14ac:dyDescent="0.25">
      <c r="A415" s="61">
        <v>105</v>
      </c>
      <c r="B415" s="61">
        <v>69</v>
      </c>
      <c r="C415" s="61" t="s">
        <v>4</v>
      </c>
      <c r="D415" s="61">
        <v>2</v>
      </c>
      <c r="E415" s="61">
        <v>30</v>
      </c>
      <c r="F415" s="61">
        <v>20</v>
      </c>
      <c r="G415" s="61">
        <v>254.6</v>
      </c>
      <c r="H415" s="61">
        <v>113.9</v>
      </c>
      <c r="I415" s="62">
        <f t="shared" si="118"/>
        <v>1684.1999999999998</v>
      </c>
      <c r="J415" s="61">
        <v>3.5</v>
      </c>
      <c r="K415" s="61">
        <v>372</v>
      </c>
      <c r="L415" s="61">
        <v>13.9</v>
      </c>
      <c r="M415" s="61">
        <v>1.6</v>
      </c>
      <c r="N415" s="61">
        <v>24.120166138613865</v>
      </c>
      <c r="O415" s="61">
        <v>178.8125</v>
      </c>
      <c r="P415" s="61">
        <v>98.067900000000009</v>
      </c>
      <c r="Q415" s="61">
        <v>431.33123518351999</v>
      </c>
      <c r="R415" s="61">
        <v>505.17282354903267</v>
      </c>
      <c r="S415" s="61">
        <v>26.14</v>
      </c>
      <c r="T415" s="61">
        <v>2.5625207898355229E-3</v>
      </c>
      <c r="U415" s="61">
        <f t="shared" si="119"/>
        <v>6.4575523903855174</v>
      </c>
      <c r="V415" s="26">
        <f t="shared" si="120"/>
        <v>3.6586333970820839E-5</v>
      </c>
      <c r="W415" s="56">
        <f t="shared" si="121"/>
        <v>293</v>
      </c>
      <c r="X415" s="56">
        <f t="shared" si="113"/>
        <v>3.4129692832764505E-3</v>
      </c>
      <c r="Y415" s="56">
        <f t="shared" si="122"/>
        <v>-10.215835776059286</v>
      </c>
    </row>
    <row r="416" spans="1:25" x14ac:dyDescent="0.25">
      <c r="A416">
        <v>7</v>
      </c>
      <c r="B416">
        <v>46</v>
      </c>
      <c r="C416" t="s">
        <v>4</v>
      </c>
      <c r="D416">
        <v>3</v>
      </c>
      <c r="E416">
        <v>30</v>
      </c>
      <c r="F416">
        <v>20</v>
      </c>
      <c r="G416">
        <v>254.41</v>
      </c>
      <c r="H416">
        <v>119.52</v>
      </c>
      <c r="I416" s="57">
        <f t="shared" ref="I416:I424" si="123">0.13235*10000</f>
        <v>1323.5</v>
      </c>
      <c r="J416">
        <v>-2</v>
      </c>
      <c r="K416">
        <v>371.93</v>
      </c>
      <c r="L416">
        <v>19.5</v>
      </c>
      <c r="M416">
        <v>1.6</v>
      </c>
      <c r="N416">
        <v>24.120166138613865</v>
      </c>
      <c r="O416">
        <v>175.3</v>
      </c>
      <c r="P416">
        <v>96.2136</v>
      </c>
      <c r="Q416">
        <v>510.52187677571231</v>
      </c>
      <c r="R416">
        <v>596.13593222722159</v>
      </c>
      <c r="S416">
        <v>23.14</v>
      </c>
      <c r="T416">
        <v>3.353730167328981E-3</v>
      </c>
      <c r="U416" s="56">
        <f t="shared" ref="U416:U424" si="124">T416*24*A416</f>
        <v>0.56342666811126874</v>
      </c>
      <c r="V416" s="26">
        <f t="shared" si="120"/>
        <v>6.0828607073463284E-5</v>
      </c>
      <c r="W416" s="56">
        <f t="shared" si="121"/>
        <v>293</v>
      </c>
      <c r="X416" s="56">
        <f t="shared" si="113"/>
        <v>3.4129692832764505E-3</v>
      </c>
      <c r="Y416" s="56">
        <f t="shared" si="122"/>
        <v>-9.7074503685710827</v>
      </c>
    </row>
    <row r="417" spans="1:25" x14ac:dyDescent="0.25">
      <c r="A417">
        <v>14</v>
      </c>
      <c r="B417">
        <v>46</v>
      </c>
      <c r="C417" t="s">
        <v>4</v>
      </c>
      <c r="D417">
        <v>3</v>
      </c>
      <c r="E417">
        <v>30</v>
      </c>
      <c r="F417">
        <v>20</v>
      </c>
      <c r="G417">
        <v>254.41</v>
      </c>
      <c r="H417">
        <v>119.52</v>
      </c>
      <c r="I417" s="60">
        <f t="shared" si="123"/>
        <v>1323.5</v>
      </c>
      <c r="J417">
        <v>-2</v>
      </c>
      <c r="K417">
        <v>371.93</v>
      </c>
      <c r="L417">
        <v>19.5</v>
      </c>
      <c r="M417">
        <v>1.6</v>
      </c>
      <c r="N417">
        <v>24.120166138613865</v>
      </c>
      <c r="O417">
        <v>175.3</v>
      </c>
      <c r="P417">
        <v>96.2136</v>
      </c>
      <c r="Q417">
        <v>501.52917326575869</v>
      </c>
      <c r="R417">
        <v>563.80709534368066</v>
      </c>
      <c r="S417">
        <v>25.27</v>
      </c>
      <c r="T417">
        <v>2.2339593912166856E-3</v>
      </c>
      <c r="U417" s="56">
        <f t="shared" si="124"/>
        <v>0.75061035544880639</v>
      </c>
      <c r="V417" s="26">
        <f t="shared" si="120"/>
        <v>4.0521522300146682E-5</v>
      </c>
      <c r="W417" s="56">
        <f t="shared" si="121"/>
        <v>293</v>
      </c>
      <c r="X417" s="56">
        <f t="shared" si="113"/>
        <v>3.4129692832764505E-3</v>
      </c>
      <c r="Y417" s="56">
        <f t="shared" si="122"/>
        <v>-10.113677310184194</v>
      </c>
    </row>
    <row r="418" spans="1:25" x14ac:dyDescent="0.25">
      <c r="A418">
        <v>21</v>
      </c>
      <c r="B418">
        <v>46</v>
      </c>
      <c r="C418" t="s">
        <v>4</v>
      </c>
      <c r="D418">
        <v>3</v>
      </c>
      <c r="E418">
        <v>30</v>
      </c>
      <c r="F418">
        <v>20</v>
      </c>
      <c r="G418">
        <v>254.41</v>
      </c>
      <c r="H418">
        <v>119.52</v>
      </c>
      <c r="I418" s="57">
        <f t="shared" si="123"/>
        <v>1323.5</v>
      </c>
      <c r="J418">
        <v>-2</v>
      </c>
      <c r="K418">
        <v>371.93</v>
      </c>
      <c r="L418">
        <v>19.5</v>
      </c>
      <c r="M418">
        <v>1.6</v>
      </c>
      <c r="N418">
        <v>24.120166138613865</v>
      </c>
      <c r="O418">
        <v>175.3</v>
      </c>
      <c r="P418">
        <v>96.2136</v>
      </c>
      <c r="Q418">
        <v>485.51340284842314</v>
      </c>
      <c r="R418">
        <v>501.62823788546257</v>
      </c>
      <c r="S418">
        <v>25.31</v>
      </c>
      <c r="T418">
        <v>5.7713859968396529E-4</v>
      </c>
      <c r="U418" s="56">
        <f t="shared" si="124"/>
        <v>0.29087785424071849</v>
      </c>
      <c r="V418" s="26">
        <f t="shared" si="120"/>
        <v>1.0466829416413173E-5</v>
      </c>
      <c r="W418" s="56">
        <f t="shared" si="121"/>
        <v>293</v>
      </c>
      <c r="X418" s="56">
        <f t="shared" si="113"/>
        <v>3.4129692832764505E-3</v>
      </c>
      <c r="Y418" s="56">
        <f t="shared" si="122"/>
        <v>-11.467299404500228</v>
      </c>
    </row>
    <row r="419" spans="1:25" x14ac:dyDescent="0.25">
      <c r="A419">
        <v>35</v>
      </c>
      <c r="B419">
        <v>46</v>
      </c>
      <c r="C419" t="s">
        <v>4</v>
      </c>
      <c r="D419">
        <v>3</v>
      </c>
      <c r="E419">
        <v>30</v>
      </c>
      <c r="F419">
        <v>20</v>
      </c>
      <c r="G419">
        <v>254.41</v>
      </c>
      <c r="H419">
        <v>119.52</v>
      </c>
      <c r="I419" s="59">
        <f t="shared" si="123"/>
        <v>1323.5</v>
      </c>
      <c r="J419">
        <v>-2</v>
      </c>
      <c r="K419">
        <v>371.93</v>
      </c>
      <c r="L419">
        <v>19.5</v>
      </c>
      <c r="M419">
        <v>1.6</v>
      </c>
      <c r="N419">
        <v>24.120166138613865</v>
      </c>
      <c r="O419">
        <v>175.3</v>
      </c>
      <c r="P419">
        <v>96.2136</v>
      </c>
      <c r="Q419">
        <v>474.82981794325076</v>
      </c>
      <c r="R419">
        <v>544.93836312940789</v>
      </c>
      <c r="S419">
        <v>24.17</v>
      </c>
      <c r="T419">
        <v>4.8203896134813981E-3</v>
      </c>
      <c r="U419" s="56">
        <f t="shared" si="124"/>
        <v>4.0491272753243743</v>
      </c>
      <c r="V419" s="26">
        <f t="shared" si="120"/>
        <v>8.7545661504204918E-5</v>
      </c>
      <c r="W419" s="56">
        <f t="shared" si="121"/>
        <v>293</v>
      </c>
      <c r="X419" s="56">
        <f t="shared" si="113"/>
        <v>3.4129692832764505E-3</v>
      </c>
      <c r="Y419" s="56">
        <f t="shared" si="122"/>
        <v>-9.343350054952511</v>
      </c>
    </row>
    <row r="420" spans="1:25" x14ac:dyDescent="0.25">
      <c r="A420">
        <v>49</v>
      </c>
      <c r="B420">
        <v>46</v>
      </c>
      <c r="C420" t="s">
        <v>4</v>
      </c>
      <c r="D420">
        <v>3</v>
      </c>
      <c r="E420">
        <v>30</v>
      </c>
      <c r="F420">
        <v>20</v>
      </c>
      <c r="G420">
        <v>254.41</v>
      </c>
      <c r="H420">
        <v>119.52</v>
      </c>
      <c r="I420" s="60">
        <f t="shared" si="123"/>
        <v>1323.5</v>
      </c>
      <c r="J420">
        <v>-2</v>
      </c>
      <c r="K420">
        <v>371.93</v>
      </c>
      <c r="L420">
        <v>19.5</v>
      </c>
      <c r="M420">
        <v>1.6</v>
      </c>
      <c r="N420">
        <v>24.120166138613865</v>
      </c>
      <c r="O420">
        <v>175.3</v>
      </c>
      <c r="P420">
        <v>96.2136</v>
      </c>
      <c r="Q420">
        <v>466.33901918976545</v>
      </c>
      <c r="R420">
        <v>541.18805970149253</v>
      </c>
      <c r="S420">
        <v>24.59</v>
      </c>
      <c r="T420">
        <v>2.7591423751430469E-3</v>
      </c>
      <c r="U420" s="56">
        <f t="shared" si="124"/>
        <v>3.2447514331682226</v>
      </c>
      <c r="V420" s="26">
        <f t="shared" si="120"/>
        <v>5.0094992937646234E-5</v>
      </c>
      <c r="W420" s="56">
        <f t="shared" si="121"/>
        <v>293</v>
      </c>
      <c r="X420" s="56">
        <f t="shared" si="113"/>
        <v>3.4129692832764505E-3</v>
      </c>
      <c r="Y420" s="56">
        <f t="shared" si="122"/>
        <v>-9.9015894962322726</v>
      </c>
    </row>
    <row r="421" spans="1:25" x14ac:dyDescent="0.25">
      <c r="A421">
        <v>63</v>
      </c>
      <c r="B421">
        <v>46</v>
      </c>
      <c r="C421" t="s">
        <v>4</v>
      </c>
      <c r="D421">
        <v>3</v>
      </c>
      <c r="E421">
        <v>30</v>
      </c>
      <c r="F421">
        <v>20</v>
      </c>
      <c r="G421">
        <v>254.41</v>
      </c>
      <c r="H421">
        <v>119.52</v>
      </c>
      <c r="I421" s="57">
        <f t="shared" si="123"/>
        <v>1323.5</v>
      </c>
      <c r="J421">
        <v>-2</v>
      </c>
      <c r="K421">
        <v>371.93</v>
      </c>
      <c r="L421">
        <v>19.5</v>
      </c>
      <c r="M421">
        <v>1.6</v>
      </c>
      <c r="N421">
        <v>24.120166138613865</v>
      </c>
      <c r="O421">
        <v>175.3</v>
      </c>
      <c r="P421">
        <v>96.2136</v>
      </c>
      <c r="Q421">
        <v>526.82961477752656</v>
      </c>
      <c r="R421">
        <v>532.08041465807776</v>
      </c>
      <c r="S421">
        <v>23.06</v>
      </c>
      <c r="T421">
        <v>2.0640136550336758E-4</v>
      </c>
      <c r="U421" s="56">
        <f t="shared" si="124"/>
        <v>0.3120788646410918</v>
      </c>
      <c r="V421" s="26">
        <f t="shared" si="120"/>
        <v>3.7432692804331741E-6</v>
      </c>
      <c r="W421" s="56">
        <f t="shared" si="121"/>
        <v>293</v>
      </c>
      <c r="X421" s="56">
        <f t="shared" si="113"/>
        <v>3.4129692832764505E-3</v>
      </c>
      <c r="Y421" s="56">
        <f t="shared" si="122"/>
        <v>-12.495551189221706</v>
      </c>
    </row>
    <row r="422" spans="1:25" x14ac:dyDescent="0.25">
      <c r="A422">
        <v>77</v>
      </c>
      <c r="B422">
        <v>46</v>
      </c>
      <c r="C422" t="s">
        <v>4</v>
      </c>
      <c r="D422">
        <v>3</v>
      </c>
      <c r="E422">
        <v>30</v>
      </c>
      <c r="F422">
        <v>20</v>
      </c>
      <c r="G422">
        <v>254.41</v>
      </c>
      <c r="H422">
        <v>119.52</v>
      </c>
      <c r="I422" s="57">
        <f t="shared" si="123"/>
        <v>1323.5</v>
      </c>
      <c r="J422">
        <v>-2</v>
      </c>
      <c r="K422">
        <v>371.93</v>
      </c>
      <c r="L422">
        <v>19.5</v>
      </c>
      <c r="M422">
        <v>1.6</v>
      </c>
      <c r="N422">
        <v>24.120166138613865</v>
      </c>
      <c r="O422">
        <v>175.3</v>
      </c>
      <c r="P422">
        <v>96.2136</v>
      </c>
      <c r="Q422">
        <v>496.99113279592706</v>
      </c>
      <c r="R422">
        <v>544.74484514212986</v>
      </c>
      <c r="S422">
        <v>22.97</v>
      </c>
      <c r="T422">
        <v>1.8844843982996978E-3</v>
      </c>
      <c r="U422" s="56">
        <f t="shared" si="124"/>
        <v>3.4825271680578416</v>
      </c>
      <c r="V422" s="26">
        <f t="shared" si="120"/>
        <v>3.4217781564314455E-5</v>
      </c>
      <c r="W422" s="56">
        <f t="shared" si="121"/>
        <v>293</v>
      </c>
      <c r="X422" s="56">
        <f t="shared" si="113"/>
        <v>3.4129692832764505E-3</v>
      </c>
      <c r="Y422" s="56">
        <f t="shared" si="122"/>
        <v>-10.282765120230728</v>
      </c>
    </row>
    <row r="423" spans="1:25" x14ac:dyDescent="0.25">
      <c r="A423">
        <v>91</v>
      </c>
      <c r="B423">
        <v>46</v>
      </c>
      <c r="C423" t="s">
        <v>4</v>
      </c>
      <c r="D423">
        <v>3</v>
      </c>
      <c r="E423">
        <v>30</v>
      </c>
      <c r="F423">
        <v>20</v>
      </c>
      <c r="G423">
        <v>254.41</v>
      </c>
      <c r="H423">
        <v>119.52</v>
      </c>
      <c r="I423" s="57">
        <f t="shared" si="123"/>
        <v>1323.5</v>
      </c>
      <c r="J423">
        <v>-2</v>
      </c>
      <c r="K423">
        <v>371.93</v>
      </c>
      <c r="L423">
        <v>19.5</v>
      </c>
      <c r="M423">
        <v>1.6</v>
      </c>
      <c r="N423">
        <v>24.120166138613865</v>
      </c>
      <c r="O423">
        <v>175.3</v>
      </c>
      <c r="P423">
        <v>96.2136</v>
      </c>
      <c r="Q423">
        <v>504.94852071005914</v>
      </c>
      <c r="R423">
        <v>563.63199817933548</v>
      </c>
      <c r="S423">
        <v>24.79</v>
      </c>
      <c r="T423">
        <v>2.145782588800479E-3</v>
      </c>
      <c r="U423" s="56">
        <f t="shared" si="124"/>
        <v>4.6863891739402455</v>
      </c>
      <c r="V423" s="26">
        <f t="shared" si="120"/>
        <v>3.8980108885680789E-5</v>
      </c>
      <c r="W423" s="56">
        <f t="shared" si="121"/>
        <v>293</v>
      </c>
      <c r="X423" s="56">
        <f t="shared" si="113"/>
        <v>3.4129692832764505E-3</v>
      </c>
      <c r="Y423" s="56">
        <f t="shared" si="122"/>
        <v>-10.152459070515729</v>
      </c>
    </row>
    <row r="424" spans="1:25" s="61" customFormat="1" x14ac:dyDescent="0.25">
      <c r="A424" s="61">
        <v>105</v>
      </c>
      <c r="B424" s="61">
        <v>46</v>
      </c>
      <c r="C424" s="61" t="s">
        <v>4</v>
      </c>
      <c r="D424" s="61">
        <v>3</v>
      </c>
      <c r="E424" s="61">
        <v>30</v>
      </c>
      <c r="F424" s="61">
        <v>20</v>
      </c>
      <c r="G424" s="61">
        <v>254.41</v>
      </c>
      <c r="H424" s="61">
        <v>119.52</v>
      </c>
      <c r="I424" s="62">
        <f t="shared" si="123"/>
        <v>1323.5</v>
      </c>
      <c r="J424" s="61">
        <v>-2</v>
      </c>
      <c r="K424" s="61">
        <v>371.93</v>
      </c>
      <c r="L424" s="61">
        <v>19.5</v>
      </c>
      <c r="M424" s="61">
        <v>1.6</v>
      </c>
      <c r="N424" s="61">
        <v>24.120166138613865</v>
      </c>
      <c r="O424" s="61">
        <v>175.3</v>
      </c>
      <c r="P424" s="61">
        <v>96.2136</v>
      </c>
      <c r="Q424" s="61">
        <v>429.80842802256194</v>
      </c>
      <c r="R424" s="61">
        <v>500.80741327551698</v>
      </c>
      <c r="S424" s="61">
        <v>26.14</v>
      </c>
      <c r="T424" s="61">
        <v>2.4620278474103675E-3</v>
      </c>
      <c r="U424" s="61">
        <f t="shared" si="124"/>
        <v>6.2043101754741254</v>
      </c>
      <c r="V424" s="26">
        <f t="shared" si="120"/>
        <v>4.4750737274837451E-5</v>
      </c>
      <c r="W424" s="56">
        <f t="shared" si="121"/>
        <v>293</v>
      </c>
      <c r="X424" s="56">
        <f t="shared" si="113"/>
        <v>3.4129692832764505E-3</v>
      </c>
      <c r="Y424" s="56">
        <f t="shared" si="122"/>
        <v>-10.014402637963766</v>
      </c>
    </row>
    <row r="425" spans="1:25" x14ac:dyDescent="0.25">
      <c r="A425">
        <v>7</v>
      </c>
      <c r="B425">
        <v>47</v>
      </c>
      <c r="C425" t="s">
        <v>4</v>
      </c>
      <c r="D425">
        <v>4</v>
      </c>
      <c r="E425">
        <v>30</v>
      </c>
      <c r="F425">
        <v>20</v>
      </c>
      <c r="G425">
        <v>254.77</v>
      </c>
      <c r="H425">
        <v>120.34</v>
      </c>
      <c r="I425" s="76">
        <f t="shared" ref="I425:I433" si="125">AVERAGE(I416,I407,I398)</f>
        <v>1888</v>
      </c>
      <c r="J425">
        <v>-2.8</v>
      </c>
      <c r="K425">
        <v>372.31</v>
      </c>
      <c r="L425">
        <v>20.3</v>
      </c>
      <c r="M425">
        <v>1.6</v>
      </c>
      <c r="N425">
        <v>24.120166138613865</v>
      </c>
      <c r="O425">
        <v>174.78750000000002</v>
      </c>
      <c r="P425">
        <v>95.910979999999995</v>
      </c>
      <c r="Q425">
        <v>469.91083691858103</v>
      </c>
      <c r="R425">
        <v>618.69113821709789</v>
      </c>
      <c r="S425">
        <v>23.14</v>
      </c>
      <c r="T425">
        <v>5.8294163207479478E-3</v>
      </c>
      <c r="U425" s="56">
        <f t="shared" ref="U425:U433" si="126">T425*24*A425</f>
        <v>0.97934194188565526</v>
      </c>
      <c r="V425" s="26">
        <f t="shared" si="120"/>
        <v>7.4121975750239048E-5</v>
      </c>
      <c r="W425" s="56">
        <f t="shared" si="121"/>
        <v>293</v>
      </c>
      <c r="X425" s="56">
        <f t="shared" si="113"/>
        <v>3.4129692832764505E-3</v>
      </c>
      <c r="Y425" s="56">
        <f t="shared" si="122"/>
        <v>-9.5097985008009385</v>
      </c>
    </row>
    <row r="426" spans="1:25" x14ac:dyDescent="0.25">
      <c r="A426">
        <v>14</v>
      </c>
      <c r="B426">
        <v>47</v>
      </c>
      <c r="C426" t="s">
        <v>4</v>
      </c>
      <c r="D426">
        <v>4</v>
      </c>
      <c r="E426">
        <v>30</v>
      </c>
      <c r="F426">
        <v>20</v>
      </c>
      <c r="G426">
        <v>254.77</v>
      </c>
      <c r="H426">
        <v>120.34</v>
      </c>
      <c r="I426" s="76">
        <f t="shared" si="125"/>
        <v>1888</v>
      </c>
      <c r="J426">
        <v>-2.8</v>
      </c>
      <c r="K426">
        <v>372.31</v>
      </c>
      <c r="L426">
        <v>20.3</v>
      </c>
      <c r="M426">
        <v>1.6</v>
      </c>
      <c r="N426">
        <v>24.120166138613865</v>
      </c>
      <c r="O426">
        <v>174.78750000000002</v>
      </c>
      <c r="P426">
        <v>95.910979999999995</v>
      </c>
      <c r="Q426">
        <v>462.70454545454544</v>
      </c>
      <c r="R426">
        <v>542.50082356667724</v>
      </c>
      <c r="S426">
        <v>25.27</v>
      </c>
      <c r="T426">
        <v>2.8629936623852828E-3</v>
      </c>
      <c r="U426" s="56">
        <f t="shared" si="126"/>
        <v>0.96196587056145499</v>
      </c>
      <c r="V426" s="26">
        <f t="shared" si="120"/>
        <v>3.6403262040427602E-5</v>
      </c>
      <c r="W426" s="56">
        <f t="shared" si="121"/>
        <v>293</v>
      </c>
      <c r="X426" s="56">
        <f t="shared" si="113"/>
        <v>3.4129692832764505E-3</v>
      </c>
      <c r="Y426" s="56">
        <f t="shared" si="122"/>
        <v>-10.220852170841633</v>
      </c>
    </row>
    <row r="427" spans="1:25" x14ac:dyDescent="0.25">
      <c r="A427">
        <v>21</v>
      </c>
      <c r="B427">
        <v>47</v>
      </c>
      <c r="C427" t="s">
        <v>4</v>
      </c>
      <c r="D427">
        <v>4</v>
      </c>
      <c r="E427">
        <v>30</v>
      </c>
      <c r="F427">
        <v>20</v>
      </c>
      <c r="G427">
        <v>254.77</v>
      </c>
      <c r="H427">
        <v>120.34</v>
      </c>
      <c r="I427" s="76">
        <f t="shared" si="125"/>
        <v>1888</v>
      </c>
      <c r="J427">
        <v>-2.8</v>
      </c>
      <c r="K427">
        <v>372.31</v>
      </c>
      <c r="L427">
        <v>20.3</v>
      </c>
      <c r="M427">
        <v>1.6</v>
      </c>
      <c r="N427">
        <v>24.120166138613865</v>
      </c>
      <c r="O427">
        <v>174.78750000000002</v>
      </c>
      <c r="P427">
        <v>95.910979999999995</v>
      </c>
      <c r="Q427">
        <v>482.03773312987448</v>
      </c>
      <c r="R427">
        <v>512.40334801762117</v>
      </c>
      <c r="S427">
        <v>25.31</v>
      </c>
      <c r="T427">
        <v>1.087759607671148E-3</v>
      </c>
      <c r="U427" s="56">
        <f t="shared" si="126"/>
        <v>0.54823084226625862</v>
      </c>
      <c r="V427" s="26">
        <f t="shared" si="120"/>
        <v>1.3829460612296159E-5</v>
      </c>
      <c r="W427" s="56">
        <f t="shared" si="121"/>
        <v>293</v>
      </c>
      <c r="X427" s="56">
        <f t="shared" si="113"/>
        <v>3.4129692832764505E-3</v>
      </c>
      <c r="Y427" s="56">
        <f t="shared" si="122"/>
        <v>-11.188709414328281</v>
      </c>
    </row>
    <row r="428" spans="1:25" x14ac:dyDescent="0.25">
      <c r="A428">
        <v>35</v>
      </c>
      <c r="B428">
        <v>47</v>
      </c>
      <c r="C428" t="s">
        <v>4</v>
      </c>
      <c r="D428">
        <v>4</v>
      </c>
      <c r="E428">
        <v>30</v>
      </c>
      <c r="F428">
        <v>20</v>
      </c>
      <c r="G428">
        <v>254.77</v>
      </c>
      <c r="H428">
        <v>120.34</v>
      </c>
      <c r="I428" s="76">
        <f t="shared" si="125"/>
        <v>1888</v>
      </c>
      <c r="J428">
        <v>-2.8</v>
      </c>
      <c r="K428">
        <v>372.31</v>
      </c>
      <c r="L428">
        <v>20.3</v>
      </c>
      <c r="M428">
        <v>1.6</v>
      </c>
      <c r="N428">
        <v>24.120166138613865</v>
      </c>
      <c r="O428">
        <v>174.78750000000002</v>
      </c>
      <c r="P428">
        <v>95.910979999999995</v>
      </c>
      <c r="Q428">
        <v>525.2624979498114</v>
      </c>
      <c r="R428">
        <v>585.83301623749378</v>
      </c>
      <c r="S428">
        <v>24.17</v>
      </c>
      <c r="T428">
        <v>4.1655184987500335E-3</v>
      </c>
      <c r="U428" s="56">
        <f t="shared" si="126"/>
        <v>3.4990355389500278</v>
      </c>
      <c r="V428" s="26">
        <f t="shared" si="120"/>
        <v>5.3000634634576967E-5</v>
      </c>
      <c r="W428" s="56">
        <f t="shared" si="121"/>
        <v>293</v>
      </c>
      <c r="X428" s="56">
        <f t="shared" si="113"/>
        <v>3.4129692832764505E-3</v>
      </c>
      <c r="Y428" s="56">
        <f t="shared" si="122"/>
        <v>-9.8452066702465419</v>
      </c>
    </row>
    <row r="429" spans="1:25" x14ac:dyDescent="0.25">
      <c r="A429">
        <v>49</v>
      </c>
      <c r="B429">
        <v>47</v>
      </c>
      <c r="C429" t="s">
        <v>4</v>
      </c>
      <c r="D429">
        <v>4</v>
      </c>
      <c r="E429">
        <v>30</v>
      </c>
      <c r="F429">
        <v>20</v>
      </c>
      <c r="G429">
        <v>254.77</v>
      </c>
      <c r="H429">
        <v>120.34</v>
      </c>
      <c r="I429" s="76">
        <f t="shared" si="125"/>
        <v>1888</v>
      </c>
      <c r="J429">
        <v>-2.8</v>
      </c>
      <c r="K429">
        <v>372.31</v>
      </c>
      <c r="L429">
        <v>20.3</v>
      </c>
      <c r="M429">
        <v>1.6</v>
      </c>
      <c r="N429">
        <v>24.120166138613865</v>
      </c>
      <c r="O429">
        <v>174.78750000000002</v>
      </c>
      <c r="P429">
        <v>95.910979999999995</v>
      </c>
      <c r="Q429">
        <v>494.48093816631132</v>
      </c>
      <c r="R429">
        <v>534.94272921108745</v>
      </c>
      <c r="S429">
        <v>24.59</v>
      </c>
      <c r="T429">
        <v>1.4918651449842683E-3</v>
      </c>
      <c r="U429" s="56">
        <f t="shared" si="126"/>
        <v>1.7544334105014996</v>
      </c>
      <c r="V429" s="26">
        <f t="shared" si="120"/>
        <v>1.8973204274500756E-5</v>
      </c>
      <c r="W429" s="56">
        <f t="shared" si="121"/>
        <v>293</v>
      </c>
      <c r="X429" s="56">
        <f t="shared" si="113"/>
        <v>3.4129692832764505E-3</v>
      </c>
      <c r="Y429" s="56">
        <f t="shared" si="122"/>
        <v>-10.872482875550833</v>
      </c>
    </row>
    <row r="430" spans="1:25" x14ac:dyDescent="0.25">
      <c r="A430">
        <v>63</v>
      </c>
      <c r="B430">
        <v>47</v>
      </c>
      <c r="C430" t="s">
        <v>4</v>
      </c>
      <c r="D430">
        <v>4</v>
      </c>
      <c r="E430">
        <v>30</v>
      </c>
      <c r="F430">
        <v>20</v>
      </c>
      <c r="G430">
        <v>254.77</v>
      </c>
      <c r="H430">
        <v>120.34</v>
      </c>
      <c r="I430" s="76">
        <f t="shared" si="125"/>
        <v>1888</v>
      </c>
      <c r="J430">
        <v>-2.8</v>
      </c>
      <c r="K430">
        <v>372.31</v>
      </c>
      <c r="L430">
        <v>20.3</v>
      </c>
      <c r="M430">
        <v>1.6</v>
      </c>
      <c r="N430">
        <v>24.120166138613865</v>
      </c>
      <c r="O430">
        <v>174.78750000000002</v>
      </c>
      <c r="P430">
        <v>95.910979999999995</v>
      </c>
      <c r="Q430">
        <v>509.13779275628173</v>
      </c>
      <c r="R430">
        <v>548.57224521138176</v>
      </c>
      <c r="S430">
        <v>23.06</v>
      </c>
      <c r="T430">
        <v>1.5504562119042714E-3</v>
      </c>
      <c r="U430" s="56">
        <f t="shared" si="126"/>
        <v>2.3442897923992585</v>
      </c>
      <c r="V430" s="26">
        <f t="shared" si="120"/>
        <v>1.972143551510147E-5</v>
      </c>
      <c r="W430" s="56">
        <f t="shared" si="121"/>
        <v>293</v>
      </c>
      <c r="X430" s="56">
        <f t="shared" si="113"/>
        <v>3.4129692832764505E-3</v>
      </c>
      <c r="Y430" s="56">
        <f t="shared" si="122"/>
        <v>-10.833804416555761</v>
      </c>
    </row>
    <row r="431" spans="1:25" x14ac:dyDescent="0.25">
      <c r="A431">
        <v>77</v>
      </c>
      <c r="B431">
        <v>47</v>
      </c>
      <c r="C431" t="s">
        <v>4</v>
      </c>
      <c r="D431">
        <v>4</v>
      </c>
      <c r="E431">
        <v>30</v>
      </c>
      <c r="F431">
        <v>20</v>
      </c>
      <c r="G431">
        <v>254.77</v>
      </c>
      <c r="H431">
        <v>120.34</v>
      </c>
      <c r="I431" s="76">
        <f t="shared" si="125"/>
        <v>1888</v>
      </c>
      <c r="J431">
        <v>-2.8</v>
      </c>
      <c r="K431">
        <v>372.31</v>
      </c>
      <c r="L431">
        <v>20.3</v>
      </c>
      <c r="M431">
        <v>1.6</v>
      </c>
      <c r="N431">
        <v>24.120166138613865</v>
      </c>
      <c r="O431">
        <v>174.78750000000002</v>
      </c>
      <c r="P431">
        <v>95.910979999999995</v>
      </c>
      <c r="Q431">
        <v>517.01985574883327</v>
      </c>
      <c r="R431">
        <v>654.35600339414509</v>
      </c>
      <c r="S431">
        <v>22.97</v>
      </c>
      <c r="T431">
        <v>5.4208433720758223E-3</v>
      </c>
      <c r="U431" s="56">
        <f t="shared" si="126"/>
        <v>10.017718551596118</v>
      </c>
      <c r="V431" s="26">
        <f t="shared" si="120"/>
        <v>6.90924906526326E-5</v>
      </c>
      <c r="W431" s="56">
        <f t="shared" si="121"/>
        <v>293</v>
      </c>
      <c r="X431" s="56">
        <f t="shared" si="113"/>
        <v>3.4129692832764505E-3</v>
      </c>
      <c r="Y431" s="56">
        <f t="shared" si="122"/>
        <v>-9.5800645067193173</v>
      </c>
    </row>
    <row r="432" spans="1:25" x14ac:dyDescent="0.25">
      <c r="A432">
        <v>91</v>
      </c>
      <c r="B432">
        <v>47</v>
      </c>
      <c r="C432" t="s">
        <v>4</v>
      </c>
      <c r="D432">
        <v>4</v>
      </c>
      <c r="E432">
        <v>30</v>
      </c>
      <c r="F432">
        <v>20</v>
      </c>
      <c r="G432">
        <v>254.77</v>
      </c>
      <c r="H432">
        <v>120.34</v>
      </c>
      <c r="I432" s="76">
        <f t="shared" si="125"/>
        <v>1888</v>
      </c>
      <c r="J432">
        <v>-2.8</v>
      </c>
      <c r="K432">
        <v>372.31</v>
      </c>
      <c r="L432">
        <v>20.3</v>
      </c>
      <c r="M432">
        <v>1.6</v>
      </c>
      <c r="N432">
        <v>24.120166138613865</v>
      </c>
      <c r="O432">
        <v>174.78750000000002</v>
      </c>
      <c r="P432">
        <v>95.910979999999995</v>
      </c>
      <c r="Q432">
        <v>504.16017296313152</v>
      </c>
      <c r="R432">
        <v>530.88315885298141</v>
      </c>
      <c r="S432">
        <v>24.79</v>
      </c>
      <c r="T432">
        <v>9.7735299661148444E-4</v>
      </c>
      <c r="U432" s="56">
        <f t="shared" si="126"/>
        <v>2.1345389445994822</v>
      </c>
      <c r="V432" s="26">
        <f t="shared" si="120"/>
        <v>1.243100723229167E-5</v>
      </c>
      <c r="W432" s="56">
        <f t="shared" si="121"/>
        <v>293</v>
      </c>
      <c r="X432" s="56">
        <f t="shared" si="113"/>
        <v>3.4129692832764505E-3</v>
      </c>
      <c r="Y432" s="56">
        <f t="shared" si="122"/>
        <v>-11.295316623360025</v>
      </c>
    </row>
    <row r="433" spans="1:25" s="61" customFormat="1" x14ac:dyDescent="0.25">
      <c r="A433" s="61">
        <v>105</v>
      </c>
      <c r="B433" s="61">
        <v>47</v>
      </c>
      <c r="C433" s="61" t="s">
        <v>4</v>
      </c>
      <c r="D433" s="61">
        <v>4</v>
      </c>
      <c r="E433" s="61">
        <v>30</v>
      </c>
      <c r="F433" s="61">
        <v>20</v>
      </c>
      <c r="G433" s="61">
        <v>254.77</v>
      </c>
      <c r="H433" s="61">
        <v>120.34</v>
      </c>
      <c r="I433" s="76">
        <f t="shared" si="125"/>
        <v>1888</v>
      </c>
      <c r="J433" s="61">
        <v>-2.8</v>
      </c>
      <c r="K433" s="61">
        <v>372.31</v>
      </c>
      <c r="L433" s="61">
        <v>20.3</v>
      </c>
      <c r="M433" s="61">
        <v>1.6</v>
      </c>
      <c r="N433" s="61">
        <v>24.120166138613865</v>
      </c>
      <c r="O433" s="61">
        <v>174.78750000000002</v>
      </c>
      <c r="P433" s="61">
        <v>95.910979999999995</v>
      </c>
      <c r="Q433" s="61">
        <v>427.80286928799154</v>
      </c>
      <c r="R433" s="61">
        <v>453.66265010006668</v>
      </c>
      <c r="S433" s="61">
        <v>26.14</v>
      </c>
      <c r="T433" s="61">
        <v>8.9693763986430758E-4</v>
      </c>
      <c r="U433" s="61">
        <f t="shared" si="126"/>
        <v>2.2602828524580549</v>
      </c>
      <c r="V433" s="26">
        <f t="shared" si="120"/>
        <v>1.1408580105871278E-5</v>
      </c>
      <c r="W433" s="56">
        <f t="shared" si="121"/>
        <v>293</v>
      </c>
      <c r="X433" s="56">
        <f t="shared" si="113"/>
        <v>3.4129692832764505E-3</v>
      </c>
      <c r="Y433" s="56">
        <f t="shared" si="122"/>
        <v>-11.381144844790024</v>
      </c>
    </row>
    <row r="434" spans="1:25" x14ac:dyDescent="0.25">
      <c r="A434">
        <v>7</v>
      </c>
      <c r="B434">
        <v>54</v>
      </c>
      <c r="C434" t="s">
        <v>3</v>
      </c>
      <c r="D434">
        <v>1</v>
      </c>
      <c r="E434">
        <v>10</v>
      </c>
      <c r="F434">
        <v>30</v>
      </c>
      <c r="G434">
        <v>249.63</v>
      </c>
      <c r="H434">
        <v>110.33</v>
      </c>
      <c r="I434" s="60">
        <f t="shared" ref="I434:I442" si="127">1.8428*10000</f>
        <v>18428</v>
      </c>
      <c r="J434">
        <v>42.1</v>
      </c>
      <c r="K434">
        <v>402.06</v>
      </c>
      <c r="L434">
        <v>10.3</v>
      </c>
      <c r="M434">
        <v>0.89</v>
      </c>
      <c r="N434">
        <v>24.943379999999998</v>
      </c>
      <c r="O434">
        <v>126.03370786516854</v>
      </c>
      <c r="P434">
        <v>98.966009999999997</v>
      </c>
      <c r="Q434">
        <v>583.65786183943499</v>
      </c>
      <c r="R434">
        <v>10515.663684617548</v>
      </c>
      <c r="S434">
        <v>22.63</v>
      </c>
      <c r="T434">
        <v>0.26889269663923754</v>
      </c>
      <c r="U434" s="56">
        <f t="shared" ref="U434:U442" si="128">T434*24*A434</f>
        <v>45.17397303539191</v>
      </c>
      <c r="V434" s="26">
        <f t="shared" si="120"/>
        <v>3.506266311024878E-4</v>
      </c>
      <c r="W434" s="56">
        <f t="shared" si="121"/>
        <v>303</v>
      </c>
      <c r="X434" s="56">
        <f t="shared" si="113"/>
        <v>3.3003300330033004E-3</v>
      </c>
      <c r="Y434" s="56">
        <f t="shared" si="122"/>
        <v>-7.9557886297124289</v>
      </c>
    </row>
    <row r="435" spans="1:25" x14ac:dyDescent="0.25">
      <c r="A435">
        <v>14</v>
      </c>
      <c r="B435">
        <v>54</v>
      </c>
      <c r="C435" t="s">
        <v>3</v>
      </c>
      <c r="D435">
        <v>1</v>
      </c>
      <c r="E435">
        <v>10</v>
      </c>
      <c r="F435">
        <v>30</v>
      </c>
      <c r="G435">
        <v>249.63</v>
      </c>
      <c r="H435">
        <v>110.33</v>
      </c>
      <c r="I435" s="60">
        <f t="shared" si="127"/>
        <v>18428</v>
      </c>
      <c r="J435">
        <v>42.1</v>
      </c>
      <c r="K435">
        <v>402.06</v>
      </c>
      <c r="L435">
        <v>10.3</v>
      </c>
      <c r="M435">
        <v>0.89</v>
      </c>
      <c r="N435">
        <v>24.943379999999998</v>
      </c>
      <c r="O435">
        <v>126.03370786516854</v>
      </c>
      <c r="P435">
        <v>98.966009999999997</v>
      </c>
      <c r="Q435">
        <v>539.94862210959775</v>
      </c>
      <c r="R435">
        <v>8465.4684193854937</v>
      </c>
      <c r="S435">
        <v>25.16</v>
      </c>
      <c r="T435">
        <v>0.19299395821827817</v>
      </c>
      <c r="U435" s="56">
        <f t="shared" si="128"/>
        <v>64.845969961341467</v>
      </c>
      <c r="V435" s="26">
        <f t="shared" si="120"/>
        <v>2.5179203619641157E-4</v>
      </c>
      <c r="W435" s="56">
        <f t="shared" si="121"/>
        <v>303</v>
      </c>
      <c r="X435" s="56">
        <f t="shared" si="113"/>
        <v>3.3003300330033004E-3</v>
      </c>
      <c r="Y435" s="56">
        <f t="shared" si="122"/>
        <v>-8.2869070643505669</v>
      </c>
    </row>
    <row r="436" spans="1:25" x14ac:dyDescent="0.25">
      <c r="A436">
        <v>21</v>
      </c>
      <c r="B436">
        <v>54</v>
      </c>
      <c r="C436" t="s">
        <v>3</v>
      </c>
      <c r="D436">
        <v>1</v>
      </c>
      <c r="E436">
        <v>10</v>
      </c>
      <c r="F436">
        <v>30</v>
      </c>
      <c r="G436">
        <v>249.63</v>
      </c>
      <c r="H436">
        <v>110.33</v>
      </c>
      <c r="I436" s="60">
        <f t="shared" si="127"/>
        <v>18428</v>
      </c>
      <c r="J436">
        <v>42.1</v>
      </c>
      <c r="K436">
        <v>402.06</v>
      </c>
      <c r="L436">
        <v>10.3</v>
      </c>
      <c r="M436">
        <v>0.89</v>
      </c>
      <c r="N436">
        <v>24.943379999999998</v>
      </c>
      <c r="O436">
        <v>126.03370786516854</v>
      </c>
      <c r="P436">
        <v>98.966009999999997</v>
      </c>
      <c r="Q436">
        <v>522.45953713123095</v>
      </c>
      <c r="R436">
        <v>9202.5477533039648</v>
      </c>
      <c r="S436">
        <v>25.19</v>
      </c>
      <c r="T436">
        <v>0.2111166891828207</v>
      </c>
      <c r="U436" s="56">
        <f t="shared" si="128"/>
        <v>106.40281134814164</v>
      </c>
      <c r="V436" s="26">
        <f t="shared" si="120"/>
        <v>2.7574804005767319E-4</v>
      </c>
      <c r="W436" s="56">
        <f t="shared" si="121"/>
        <v>303</v>
      </c>
      <c r="X436" s="56">
        <f t="shared" si="113"/>
        <v>3.3003300330033004E-3</v>
      </c>
      <c r="Y436" s="56">
        <f t="shared" si="122"/>
        <v>-8.1960230075343503</v>
      </c>
    </row>
    <row r="437" spans="1:25" x14ac:dyDescent="0.25">
      <c r="A437">
        <v>35</v>
      </c>
      <c r="B437">
        <v>54</v>
      </c>
      <c r="C437" t="s">
        <v>3</v>
      </c>
      <c r="D437">
        <v>1</v>
      </c>
      <c r="E437">
        <v>10</v>
      </c>
      <c r="F437">
        <v>30</v>
      </c>
      <c r="G437">
        <v>249.63</v>
      </c>
      <c r="H437">
        <v>110.33</v>
      </c>
      <c r="I437" s="60">
        <f t="shared" si="127"/>
        <v>18428</v>
      </c>
      <c r="J437">
        <v>42.1</v>
      </c>
      <c r="K437">
        <v>402.06</v>
      </c>
      <c r="L437">
        <v>10.3</v>
      </c>
      <c r="M437">
        <v>0.89</v>
      </c>
      <c r="N437">
        <v>24.943379999999998</v>
      </c>
      <c r="O437">
        <v>126.03370786516854</v>
      </c>
      <c r="P437">
        <v>98.966009999999997</v>
      </c>
      <c r="Q437">
        <v>592.27796457274064</v>
      </c>
      <c r="R437">
        <v>8315.9596522880111</v>
      </c>
      <c r="S437">
        <v>24.14</v>
      </c>
      <c r="T437">
        <v>0.35938101518372445</v>
      </c>
      <c r="U437" s="56">
        <f t="shared" si="128"/>
        <v>301.88005275432852</v>
      </c>
      <c r="V437" s="26">
        <f t="shared" si="120"/>
        <v>4.7192165854293647E-4</v>
      </c>
      <c r="W437" s="56">
        <f t="shared" si="121"/>
        <v>303</v>
      </c>
      <c r="X437" s="56">
        <f t="shared" si="113"/>
        <v>3.3003300330033004E-3</v>
      </c>
      <c r="Y437" s="56">
        <f t="shared" si="122"/>
        <v>-7.6586975638178059</v>
      </c>
    </row>
    <row r="438" spans="1:25" x14ac:dyDescent="0.25">
      <c r="A438">
        <v>49</v>
      </c>
      <c r="B438">
        <v>54</v>
      </c>
      <c r="C438" t="s">
        <v>3</v>
      </c>
      <c r="D438">
        <v>1</v>
      </c>
      <c r="E438">
        <v>10</v>
      </c>
      <c r="F438">
        <v>30</v>
      </c>
      <c r="G438">
        <v>249.63</v>
      </c>
      <c r="H438">
        <v>110.33</v>
      </c>
      <c r="I438" s="59">
        <f t="shared" si="127"/>
        <v>18428</v>
      </c>
      <c r="J438">
        <v>42.1</v>
      </c>
      <c r="K438">
        <v>402.06</v>
      </c>
      <c r="L438">
        <v>10.3</v>
      </c>
      <c r="M438">
        <v>0.89</v>
      </c>
      <c r="N438">
        <v>24.943379999999998</v>
      </c>
      <c r="O438">
        <v>126.03370786516854</v>
      </c>
      <c r="P438">
        <v>98.966009999999997</v>
      </c>
      <c r="Q438">
        <v>698.05492537313432</v>
      </c>
      <c r="R438">
        <v>4577.1959061833686</v>
      </c>
      <c r="S438">
        <v>24.39</v>
      </c>
      <c r="T438">
        <v>9.7442935398884864E-2</v>
      </c>
      <c r="U438" s="56">
        <f t="shared" si="128"/>
        <v>114.59289202908859</v>
      </c>
      <c r="V438" s="26">
        <f t="shared" si="120"/>
        <v>1.2730258401910563E-4</v>
      </c>
      <c r="W438" s="56">
        <f t="shared" si="121"/>
        <v>303</v>
      </c>
      <c r="X438" s="56">
        <f t="shared" si="113"/>
        <v>3.3003300330033004E-3</v>
      </c>
      <c r="Y438" s="56">
        <f t="shared" si="122"/>
        <v>-8.9689437539493824</v>
      </c>
    </row>
    <row r="439" spans="1:25" x14ac:dyDescent="0.25">
      <c r="A439">
        <v>63</v>
      </c>
      <c r="B439">
        <v>54</v>
      </c>
      <c r="C439" t="s">
        <v>3</v>
      </c>
      <c r="D439">
        <v>1</v>
      </c>
      <c r="E439">
        <v>10</v>
      </c>
      <c r="F439">
        <v>30</v>
      </c>
      <c r="G439">
        <v>249.63</v>
      </c>
      <c r="H439">
        <v>110.33</v>
      </c>
      <c r="I439" s="60">
        <f t="shared" si="127"/>
        <v>18428</v>
      </c>
      <c r="J439">
        <v>42.1</v>
      </c>
      <c r="K439">
        <v>402.06</v>
      </c>
      <c r="L439">
        <v>10.3</v>
      </c>
      <c r="M439">
        <v>0.89</v>
      </c>
      <c r="N439">
        <v>24.943379999999998</v>
      </c>
      <c r="O439">
        <v>126.03370786516854</v>
      </c>
      <c r="P439">
        <v>98.966009999999997</v>
      </c>
      <c r="Q439">
        <v>632.53619726120905</v>
      </c>
      <c r="R439">
        <v>4507.7898127213002</v>
      </c>
      <c r="S439">
        <v>24.16</v>
      </c>
      <c r="T439">
        <v>9.8272000097694462E-2</v>
      </c>
      <c r="U439" s="56">
        <f t="shared" si="128"/>
        <v>148.58726414771405</v>
      </c>
      <c r="V439" s="26">
        <f t="shared" si="120"/>
        <v>1.285048827172544E-4</v>
      </c>
      <c r="W439" s="56">
        <f t="shared" si="121"/>
        <v>303</v>
      </c>
      <c r="X439" s="56">
        <f t="shared" si="113"/>
        <v>3.3003300330033004E-3</v>
      </c>
      <c r="Y439" s="56">
        <f t="shared" si="122"/>
        <v>-8.9595436565512525</v>
      </c>
    </row>
    <row r="440" spans="1:25" x14ac:dyDescent="0.25">
      <c r="A440">
        <v>77</v>
      </c>
      <c r="B440">
        <v>54</v>
      </c>
      <c r="C440" t="s">
        <v>3</v>
      </c>
      <c r="D440">
        <v>1</v>
      </c>
      <c r="E440">
        <v>10</v>
      </c>
      <c r="F440">
        <v>30</v>
      </c>
      <c r="G440">
        <v>249.63</v>
      </c>
      <c r="H440">
        <v>110.33</v>
      </c>
      <c r="I440" s="60">
        <f t="shared" si="127"/>
        <v>18428</v>
      </c>
      <c r="J440">
        <v>42.1</v>
      </c>
      <c r="K440">
        <v>402.06</v>
      </c>
      <c r="L440">
        <v>10.3</v>
      </c>
      <c r="M440">
        <v>0.89</v>
      </c>
      <c r="N440">
        <v>24.943379999999998</v>
      </c>
      <c r="O440">
        <v>126.03370786516854</v>
      </c>
      <c r="P440">
        <v>98.966009999999997</v>
      </c>
      <c r="Q440">
        <v>656.50326686465849</v>
      </c>
      <c r="R440">
        <v>4214.5405176071281</v>
      </c>
      <c r="S440">
        <v>22.93</v>
      </c>
      <c r="T440">
        <v>9.5067709603633713E-2</v>
      </c>
      <c r="U440" s="56">
        <f t="shared" si="128"/>
        <v>175.68512734751511</v>
      </c>
      <c r="V440" s="26">
        <f t="shared" si="120"/>
        <v>1.2440691885528147E-4</v>
      </c>
      <c r="W440" s="56">
        <f t="shared" si="121"/>
        <v>303</v>
      </c>
      <c r="X440" s="56">
        <f t="shared" si="113"/>
        <v>3.3003300330033004E-3</v>
      </c>
      <c r="Y440" s="56">
        <f t="shared" si="122"/>
        <v>-8.9919527613980783</v>
      </c>
    </row>
    <row r="441" spans="1:25" x14ac:dyDescent="0.25">
      <c r="A441">
        <v>91</v>
      </c>
      <c r="B441">
        <v>54</v>
      </c>
      <c r="C441" t="s">
        <v>3</v>
      </c>
      <c r="D441">
        <v>1</v>
      </c>
      <c r="E441">
        <v>10</v>
      </c>
      <c r="F441">
        <v>30</v>
      </c>
      <c r="G441">
        <v>249.63</v>
      </c>
      <c r="H441">
        <v>110.33</v>
      </c>
      <c r="I441" s="60">
        <f t="shared" si="127"/>
        <v>18428</v>
      </c>
      <c r="J441">
        <v>42.1</v>
      </c>
      <c r="K441">
        <v>402.06</v>
      </c>
      <c r="L441">
        <v>10.3</v>
      </c>
      <c r="M441">
        <v>0.89</v>
      </c>
      <c r="N441">
        <v>24.943379999999998</v>
      </c>
      <c r="O441">
        <v>126.03370786516854</v>
      </c>
      <c r="P441">
        <v>98.966009999999997</v>
      </c>
      <c r="Q441">
        <v>584.96540737369139</v>
      </c>
      <c r="R441">
        <v>4363.061766044606</v>
      </c>
      <c r="S441">
        <v>24.78</v>
      </c>
      <c r="T441">
        <v>9.3411064915525116E-2</v>
      </c>
      <c r="U441" s="56">
        <f t="shared" si="128"/>
        <v>204.00976577550688</v>
      </c>
      <c r="V441" s="26">
        <f t="shared" si="120"/>
        <v>1.2233380487265927E-4</v>
      </c>
      <c r="W441" s="56">
        <f t="shared" si="121"/>
        <v>303</v>
      </c>
      <c r="X441" s="56">
        <f t="shared" si="113"/>
        <v>3.3003300330033004E-3</v>
      </c>
      <c r="Y441" s="56">
        <f t="shared" si="122"/>
        <v>-9.0087571440403433</v>
      </c>
    </row>
    <row r="442" spans="1:25" s="61" customFormat="1" x14ac:dyDescent="0.25">
      <c r="A442" s="61">
        <v>105</v>
      </c>
      <c r="B442" s="61">
        <v>54</v>
      </c>
      <c r="C442" s="61" t="s">
        <v>3</v>
      </c>
      <c r="D442" s="61">
        <v>1</v>
      </c>
      <c r="E442" s="61">
        <v>10</v>
      </c>
      <c r="F442" s="61">
        <v>30</v>
      </c>
      <c r="G442" s="61">
        <v>249.63</v>
      </c>
      <c r="H442" s="61">
        <v>110.33</v>
      </c>
      <c r="I442" s="62">
        <f t="shared" si="127"/>
        <v>18428</v>
      </c>
      <c r="J442" s="61">
        <v>42.1</v>
      </c>
      <c r="K442" s="61">
        <v>402.06</v>
      </c>
      <c r="L442" s="61">
        <v>10.3</v>
      </c>
      <c r="M442" s="61">
        <v>0.89</v>
      </c>
      <c r="N442" s="61">
        <v>24.943379999999998</v>
      </c>
      <c r="O442" s="61">
        <v>126.03370786516854</v>
      </c>
      <c r="P442" s="61">
        <v>98.966009999999997</v>
      </c>
      <c r="Q442" s="61">
        <v>437.72194065233384</v>
      </c>
      <c r="R442" s="61">
        <v>3088.9358322214807</v>
      </c>
      <c r="S442" s="61">
        <v>26.13</v>
      </c>
      <c r="T442" s="61">
        <v>6.2162998068860748E-2</v>
      </c>
      <c r="U442" s="61">
        <f t="shared" si="128"/>
        <v>156.65075513352909</v>
      </c>
      <c r="V442" s="26">
        <f t="shared" si="120"/>
        <v>8.1305039207834402E-5</v>
      </c>
      <c r="W442" s="56">
        <f t="shared" si="121"/>
        <v>303</v>
      </c>
      <c r="X442" s="56">
        <f t="shared" si="113"/>
        <v>3.3003300330033004E-3</v>
      </c>
      <c r="Y442" s="56">
        <f t="shared" si="122"/>
        <v>-9.4173025604551768</v>
      </c>
    </row>
    <row r="443" spans="1:25" x14ac:dyDescent="0.25">
      <c r="A443">
        <v>7</v>
      </c>
      <c r="B443">
        <v>60</v>
      </c>
      <c r="C443" t="s">
        <v>3</v>
      </c>
      <c r="D443">
        <v>2</v>
      </c>
      <c r="E443">
        <v>10</v>
      </c>
      <c r="F443">
        <v>30</v>
      </c>
      <c r="G443">
        <v>255.03</v>
      </c>
      <c r="H443">
        <v>124.9</v>
      </c>
      <c r="I443" s="57">
        <f t="shared" ref="I443:I451" si="129">2.4425*10000</f>
        <v>24425</v>
      </c>
      <c r="J443">
        <v>27.5</v>
      </c>
      <c r="K443">
        <v>407.43</v>
      </c>
      <c r="L443">
        <v>24.9</v>
      </c>
      <c r="M443">
        <v>0.89</v>
      </c>
      <c r="N443">
        <v>24.943379999999998</v>
      </c>
      <c r="O443">
        <v>109.6629213483146</v>
      </c>
      <c r="P443">
        <v>93.799900000000008</v>
      </c>
      <c r="Q443">
        <v>549.85424141569933</v>
      </c>
      <c r="R443">
        <v>13288.493110236221</v>
      </c>
      <c r="S443">
        <v>22.63</v>
      </c>
      <c r="T443">
        <v>0.31660797536959606</v>
      </c>
      <c r="U443" s="56">
        <f t="shared" ref="U443:U451" si="130">T443*24*A443</f>
        <v>53.190139862092138</v>
      </c>
      <c r="V443" s="26">
        <f t="shared" si="120"/>
        <v>3.1143816327873719E-4</v>
      </c>
      <c r="W443" s="56">
        <f t="shared" si="121"/>
        <v>303</v>
      </c>
      <c r="X443" s="56">
        <f t="shared" si="113"/>
        <v>3.3003300330033004E-3</v>
      </c>
      <c r="Y443" s="56">
        <f t="shared" si="122"/>
        <v>-8.0743097521918674</v>
      </c>
    </row>
    <row r="444" spans="1:25" x14ac:dyDescent="0.25">
      <c r="A444">
        <v>14</v>
      </c>
      <c r="B444">
        <v>60</v>
      </c>
      <c r="C444" t="s">
        <v>3</v>
      </c>
      <c r="D444">
        <v>2</v>
      </c>
      <c r="E444">
        <v>10</v>
      </c>
      <c r="F444">
        <v>30</v>
      </c>
      <c r="G444">
        <v>255.03</v>
      </c>
      <c r="H444">
        <v>124.9</v>
      </c>
      <c r="I444" s="59">
        <f t="shared" si="129"/>
        <v>24425</v>
      </c>
      <c r="J444">
        <v>27.5</v>
      </c>
      <c r="K444">
        <v>407.43</v>
      </c>
      <c r="L444">
        <v>24.9</v>
      </c>
      <c r="M444">
        <v>0.89</v>
      </c>
      <c r="N444">
        <v>24.943379999999998</v>
      </c>
      <c r="O444">
        <v>109.6629213483146</v>
      </c>
      <c r="P444">
        <v>93.799900000000008</v>
      </c>
      <c r="Q444">
        <v>515.14065568577769</v>
      </c>
      <c r="R444">
        <v>8411.5827684510605</v>
      </c>
      <c r="S444">
        <v>25.16</v>
      </c>
      <c r="T444">
        <v>0.17652417801720474</v>
      </c>
      <c r="U444" s="56">
        <f t="shared" si="130"/>
        <v>59.312123813780786</v>
      </c>
      <c r="V444" s="26">
        <f t="shared" si="120"/>
        <v>1.7366356342803424E-4</v>
      </c>
      <c r="W444" s="56">
        <f t="shared" si="121"/>
        <v>303</v>
      </c>
      <c r="X444" s="56">
        <f t="shared" si="113"/>
        <v>3.3003300330033004E-3</v>
      </c>
      <c r="Y444" s="56">
        <f t="shared" si="122"/>
        <v>-8.6583906739751306</v>
      </c>
    </row>
    <row r="445" spans="1:25" x14ac:dyDescent="0.25">
      <c r="A445">
        <v>21</v>
      </c>
      <c r="B445">
        <v>60</v>
      </c>
      <c r="C445" t="s">
        <v>3</v>
      </c>
      <c r="D445">
        <v>2</v>
      </c>
      <c r="E445">
        <v>10</v>
      </c>
      <c r="F445">
        <v>30</v>
      </c>
      <c r="G445">
        <v>255.03</v>
      </c>
      <c r="H445">
        <v>124.9</v>
      </c>
      <c r="I445" s="59">
        <f t="shared" si="129"/>
        <v>24425</v>
      </c>
      <c r="J445">
        <v>27.5</v>
      </c>
      <c r="K445">
        <v>407.43</v>
      </c>
      <c r="L445">
        <v>24.9</v>
      </c>
      <c r="M445">
        <v>0.89</v>
      </c>
      <c r="N445">
        <v>24.943379999999998</v>
      </c>
      <c r="O445">
        <v>109.6629213483146</v>
      </c>
      <c r="P445">
        <v>93.799900000000008</v>
      </c>
      <c r="Q445">
        <v>482.86216514072566</v>
      </c>
      <c r="R445">
        <v>12258.611145374449</v>
      </c>
      <c r="S445">
        <v>25.19</v>
      </c>
      <c r="T445">
        <v>0.26293218504280025</v>
      </c>
      <c r="U445" s="56">
        <f t="shared" si="130"/>
        <v>132.51782126157133</v>
      </c>
      <c r="V445" s="26">
        <f t="shared" si="120"/>
        <v>2.5906051473008557E-4</v>
      </c>
      <c r="W445" s="56">
        <f t="shared" si="121"/>
        <v>303</v>
      </c>
      <c r="X445" s="56">
        <f t="shared" si="113"/>
        <v>3.3003300330033004E-3</v>
      </c>
      <c r="Y445" s="56">
        <f t="shared" si="122"/>
        <v>-8.2584488759495791</v>
      </c>
    </row>
    <row r="446" spans="1:25" x14ac:dyDescent="0.25">
      <c r="A446">
        <v>35</v>
      </c>
      <c r="B446">
        <v>60</v>
      </c>
      <c r="C446" t="s">
        <v>3</v>
      </c>
      <c r="D446">
        <v>2</v>
      </c>
      <c r="E446">
        <v>10</v>
      </c>
      <c r="F446">
        <v>30</v>
      </c>
      <c r="G446">
        <v>255.03</v>
      </c>
      <c r="H446">
        <v>124.9</v>
      </c>
      <c r="I446" s="60">
        <f t="shared" si="129"/>
        <v>24425</v>
      </c>
      <c r="J446">
        <v>27.5</v>
      </c>
      <c r="K446">
        <v>407.43</v>
      </c>
      <c r="L446">
        <v>24.9</v>
      </c>
      <c r="M446">
        <v>0.89</v>
      </c>
      <c r="N446">
        <v>24.943379999999998</v>
      </c>
      <c r="O446">
        <v>109.6629213483146</v>
      </c>
      <c r="P446">
        <v>93.799900000000008</v>
      </c>
      <c r="Q446">
        <v>546.77850582253564</v>
      </c>
      <c r="R446">
        <v>7553.483221256356</v>
      </c>
      <c r="S446">
        <v>24.14</v>
      </c>
      <c r="T446">
        <v>0.29929631036500581</v>
      </c>
      <c r="U446" s="56">
        <f t="shared" si="130"/>
        <v>251.4089007066049</v>
      </c>
      <c r="V446" s="26">
        <f t="shared" si="120"/>
        <v>2.9561250088806654E-4</v>
      </c>
      <c r="W446" s="56">
        <f t="shared" si="121"/>
        <v>303</v>
      </c>
      <c r="X446" s="56">
        <f t="shared" si="113"/>
        <v>3.3003300330033004E-3</v>
      </c>
      <c r="Y446" s="56">
        <f t="shared" si="122"/>
        <v>-8.1264610799059795</v>
      </c>
    </row>
    <row r="447" spans="1:25" x14ac:dyDescent="0.25">
      <c r="A447">
        <v>49</v>
      </c>
      <c r="B447">
        <v>60</v>
      </c>
      <c r="C447" t="s">
        <v>3</v>
      </c>
      <c r="D447">
        <v>2</v>
      </c>
      <c r="E447">
        <v>10</v>
      </c>
      <c r="F447">
        <v>30</v>
      </c>
      <c r="G447">
        <v>255.03</v>
      </c>
      <c r="H447">
        <v>124.9</v>
      </c>
      <c r="I447" s="57">
        <f t="shared" si="129"/>
        <v>24425</v>
      </c>
      <c r="J447">
        <v>27.5</v>
      </c>
      <c r="K447">
        <v>407.43</v>
      </c>
      <c r="L447">
        <v>24.9</v>
      </c>
      <c r="M447">
        <v>0.89</v>
      </c>
      <c r="N447">
        <v>24.943379999999998</v>
      </c>
      <c r="O447">
        <v>109.6629213483146</v>
      </c>
      <c r="P447">
        <v>93.799900000000008</v>
      </c>
      <c r="Q447">
        <v>549.82490405117267</v>
      </c>
      <c r="R447">
        <v>5690.4695522388056</v>
      </c>
      <c r="S447">
        <v>24.39</v>
      </c>
      <c r="T447">
        <v>0.11854661627573639</v>
      </c>
      <c r="U447" s="56">
        <f t="shared" si="130"/>
        <v>139.41082074026599</v>
      </c>
      <c r="V447" s="26">
        <f t="shared" si="120"/>
        <v>1.1681757937577545E-4</v>
      </c>
      <c r="W447" s="56">
        <f t="shared" si="121"/>
        <v>303</v>
      </c>
      <c r="X447" s="56">
        <f t="shared" si="113"/>
        <v>3.3003300330033004E-3</v>
      </c>
      <c r="Y447" s="56">
        <f t="shared" si="122"/>
        <v>-9.0548969905411507</v>
      </c>
    </row>
    <row r="448" spans="1:25" x14ac:dyDescent="0.25">
      <c r="A448">
        <v>63</v>
      </c>
      <c r="B448">
        <v>60</v>
      </c>
      <c r="C448" t="s">
        <v>3</v>
      </c>
      <c r="D448">
        <v>2</v>
      </c>
      <c r="E448">
        <v>10</v>
      </c>
      <c r="F448">
        <v>30</v>
      </c>
      <c r="G448">
        <v>255.03</v>
      </c>
      <c r="H448">
        <v>124.9</v>
      </c>
      <c r="I448" s="57">
        <f t="shared" si="129"/>
        <v>24425</v>
      </c>
      <c r="J448">
        <v>27.5</v>
      </c>
      <c r="K448">
        <v>407.43</v>
      </c>
      <c r="L448">
        <v>24.9</v>
      </c>
      <c r="M448">
        <v>0.89</v>
      </c>
      <c r="N448">
        <v>24.943379999999998</v>
      </c>
      <c r="O448">
        <v>109.6629213483146</v>
      </c>
      <c r="P448">
        <v>93.799900000000008</v>
      </c>
      <c r="Q448">
        <v>528.29926197687814</v>
      </c>
      <c r="R448">
        <v>6161.1358303826628</v>
      </c>
      <c r="S448">
        <v>24.16</v>
      </c>
      <c r="T448">
        <v>0.13113348388729412</v>
      </c>
      <c r="U448" s="56">
        <f t="shared" si="130"/>
        <v>198.27382763758871</v>
      </c>
      <c r="V448" s="26">
        <f t="shared" si="120"/>
        <v>1.2937756929394531E-4</v>
      </c>
      <c r="W448" s="56">
        <f t="shared" si="121"/>
        <v>303</v>
      </c>
      <c r="X448" s="56">
        <f t="shared" si="113"/>
        <v>3.3003300330033004E-3</v>
      </c>
      <c r="Y448" s="56">
        <f t="shared" si="122"/>
        <v>-8.952775534864962</v>
      </c>
    </row>
    <row r="449" spans="1:25" x14ac:dyDescent="0.25">
      <c r="A449">
        <v>77</v>
      </c>
      <c r="B449">
        <v>60</v>
      </c>
      <c r="C449" t="s">
        <v>3</v>
      </c>
      <c r="D449">
        <v>2</v>
      </c>
      <c r="E449">
        <v>10</v>
      </c>
      <c r="F449">
        <v>30</v>
      </c>
      <c r="G449">
        <v>255.03</v>
      </c>
      <c r="H449">
        <v>124.9</v>
      </c>
      <c r="I449" s="57">
        <f t="shared" si="129"/>
        <v>24425</v>
      </c>
      <c r="J449">
        <v>27.5</v>
      </c>
      <c r="K449">
        <v>407.43</v>
      </c>
      <c r="L449">
        <v>24.9</v>
      </c>
      <c r="M449">
        <v>0.89</v>
      </c>
      <c r="N449">
        <v>24.943379999999998</v>
      </c>
      <c r="O449">
        <v>109.6629213483146</v>
      </c>
      <c r="P449">
        <v>93.799900000000008</v>
      </c>
      <c r="Q449">
        <v>559.70746711921936</v>
      </c>
      <c r="R449">
        <v>5964.7084853627493</v>
      </c>
      <c r="S449">
        <v>22.93</v>
      </c>
      <c r="T449">
        <v>0.13257911145169635</v>
      </c>
      <c r="U449" s="56">
        <f t="shared" si="130"/>
        <v>245.00619796273486</v>
      </c>
      <c r="V449" s="26">
        <f t="shared" si="120"/>
        <v>1.3092998789915479E-4</v>
      </c>
      <c r="W449" s="56">
        <f t="shared" si="121"/>
        <v>303</v>
      </c>
      <c r="X449" s="56">
        <f t="shared" si="113"/>
        <v>3.3003300330033004E-3</v>
      </c>
      <c r="Y449" s="56">
        <f t="shared" si="122"/>
        <v>-8.9408478211468658</v>
      </c>
    </row>
    <row r="450" spans="1:25" x14ac:dyDescent="0.25">
      <c r="A450">
        <v>91</v>
      </c>
      <c r="B450">
        <v>60</v>
      </c>
      <c r="C450" t="s">
        <v>3</v>
      </c>
      <c r="D450">
        <v>2</v>
      </c>
      <c r="E450">
        <v>10</v>
      </c>
      <c r="F450">
        <v>30</v>
      </c>
      <c r="G450">
        <v>255.03</v>
      </c>
      <c r="H450">
        <v>124.9</v>
      </c>
      <c r="I450" s="57">
        <f t="shared" si="129"/>
        <v>24425</v>
      </c>
      <c r="J450">
        <v>27.5</v>
      </c>
      <c r="K450">
        <v>407.43</v>
      </c>
      <c r="L450">
        <v>24.9</v>
      </c>
      <c r="M450">
        <v>0.89</v>
      </c>
      <c r="N450">
        <v>24.943379999999998</v>
      </c>
      <c r="O450">
        <v>109.6629213483146</v>
      </c>
      <c r="P450">
        <v>93.799900000000008</v>
      </c>
      <c r="Q450">
        <v>563.49658625398274</v>
      </c>
      <c r="R450">
        <v>5685.2220300409654</v>
      </c>
      <c r="S450">
        <v>24.78</v>
      </c>
      <c r="T450">
        <v>0.11625144785073416</v>
      </c>
      <c r="U450" s="56">
        <f t="shared" si="130"/>
        <v>253.89316210600339</v>
      </c>
      <c r="V450" s="26">
        <f t="shared" si="120"/>
        <v>1.1482648779825474E-4</v>
      </c>
      <c r="W450" s="56">
        <f t="shared" si="121"/>
        <v>303</v>
      </c>
      <c r="X450" s="56">
        <f t="shared" ref="X450:X513" si="131">1/W450</f>
        <v>3.3003300330033004E-3</v>
      </c>
      <c r="Y450" s="56">
        <f t="shared" si="122"/>
        <v>-9.0720883707429145</v>
      </c>
    </row>
    <row r="451" spans="1:25" s="61" customFormat="1" x14ac:dyDescent="0.25">
      <c r="A451" s="61">
        <v>105</v>
      </c>
      <c r="B451" s="61">
        <v>60</v>
      </c>
      <c r="C451" s="61" t="s">
        <v>3</v>
      </c>
      <c r="D451" s="61">
        <v>2</v>
      </c>
      <c r="E451" s="61">
        <v>10</v>
      </c>
      <c r="F451" s="61">
        <v>30</v>
      </c>
      <c r="G451" s="61">
        <v>255.03</v>
      </c>
      <c r="H451" s="61">
        <v>124.9</v>
      </c>
      <c r="I451" s="62">
        <f t="shared" si="129"/>
        <v>24425</v>
      </c>
      <c r="J451" s="61">
        <v>27.5</v>
      </c>
      <c r="K451" s="61">
        <v>407.43</v>
      </c>
      <c r="L451" s="61">
        <v>24.9</v>
      </c>
      <c r="M451" s="61">
        <v>0.89</v>
      </c>
      <c r="N451" s="61">
        <v>24.943379999999998</v>
      </c>
      <c r="O451" s="61">
        <v>109.6629213483146</v>
      </c>
      <c r="P451" s="61">
        <v>93.799900000000008</v>
      </c>
      <c r="Q451" s="61">
        <v>491.08338101855639</v>
      </c>
      <c r="R451" s="61">
        <v>4225.1265843895926</v>
      </c>
      <c r="S451" s="61">
        <v>26.13</v>
      </c>
      <c r="T451" s="61">
        <v>8.0375429640045043E-2</v>
      </c>
      <c r="U451" s="61">
        <f t="shared" si="130"/>
        <v>202.5460826929135</v>
      </c>
      <c r="V451" s="26">
        <f t="shared" si="120"/>
        <v>7.9306163126790182E-5</v>
      </c>
      <c r="W451" s="56">
        <f t="shared" si="121"/>
        <v>303</v>
      </c>
      <c r="X451" s="56">
        <f t="shared" si="131"/>
        <v>3.3003300330033004E-3</v>
      </c>
      <c r="Y451" s="56">
        <f t="shared" si="122"/>
        <v>-9.4421947132162067</v>
      </c>
    </row>
    <row r="452" spans="1:25" x14ac:dyDescent="0.25">
      <c r="A452">
        <v>7</v>
      </c>
      <c r="B452">
        <v>61</v>
      </c>
      <c r="C452" t="s">
        <v>3</v>
      </c>
      <c r="D452">
        <v>3</v>
      </c>
      <c r="E452">
        <v>10</v>
      </c>
      <c r="F452">
        <v>30</v>
      </c>
      <c r="G452">
        <v>249.35</v>
      </c>
      <c r="H452">
        <v>116.9</v>
      </c>
      <c r="I452" s="57">
        <f t="shared" ref="I452:I460" si="132">1.6254*10000</f>
        <v>16254</v>
      </c>
      <c r="J452">
        <v>35.5</v>
      </c>
      <c r="K452">
        <v>401.75</v>
      </c>
      <c r="L452">
        <v>16.899999999999999</v>
      </c>
      <c r="M452">
        <v>0.89</v>
      </c>
      <c r="N452">
        <v>24.943379999999998</v>
      </c>
      <c r="O452">
        <v>118.65168539325842</v>
      </c>
      <c r="P452">
        <v>97.143900000000002</v>
      </c>
      <c r="Q452">
        <v>551.17067943826601</v>
      </c>
      <c r="R452">
        <v>16771.129323678291</v>
      </c>
      <c r="S452">
        <v>22.63</v>
      </c>
      <c r="T452">
        <v>0.42116231890921241</v>
      </c>
      <c r="U452" s="56">
        <f t="shared" ref="U452:U460" si="133">T452*24*A452</f>
        <v>70.755269576747679</v>
      </c>
      <c r="V452" s="26">
        <f t="shared" si="120"/>
        <v>6.2322874641087514E-4</v>
      </c>
      <c r="W452" s="56">
        <f t="shared" si="121"/>
        <v>303</v>
      </c>
      <c r="X452" s="56">
        <f t="shared" si="131"/>
        <v>3.3003300330033004E-3</v>
      </c>
      <c r="Y452" s="56">
        <f t="shared" si="122"/>
        <v>-7.3805969373680993</v>
      </c>
    </row>
    <row r="453" spans="1:25" x14ac:dyDescent="0.25">
      <c r="A453">
        <v>14</v>
      </c>
      <c r="B453">
        <v>61</v>
      </c>
      <c r="C453" t="s">
        <v>3</v>
      </c>
      <c r="D453">
        <v>3</v>
      </c>
      <c r="E453">
        <v>10</v>
      </c>
      <c r="F453">
        <v>30</v>
      </c>
      <c r="G453">
        <v>249.35</v>
      </c>
      <c r="H453">
        <v>116.9</v>
      </c>
      <c r="I453" s="57">
        <f t="shared" si="132"/>
        <v>16254</v>
      </c>
      <c r="J453">
        <v>35.5</v>
      </c>
      <c r="K453">
        <v>401.75</v>
      </c>
      <c r="L453">
        <v>16.899999999999999</v>
      </c>
      <c r="M453">
        <v>0.89</v>
      </c>
      <c r="N453">
        <v>24.943379999999998</v>
      </c>
      <c r="O453">
        <v>118.65168539325842</v>
      </c>
      <c r="P453">
        <v>97.143900000000002</v>
      </c>
      <c r="Q453">
        <v>542.62299651567946</v>
      </c>
      <c r="R453">
        <v>9332.2158061450755</v>
      </c>
      <c r="S453">
        <v>25.16</v>
      </c>
      <c r="T453">
        <v>0.20527801480160937</v>
      </c>
      <c r="U453" s="56">
        <f t="shared" si="133"/>
        <v>68.973412973340757</v>
      </c>
      <c r="V453" s="26">
        <f t="shared" si="120"/>
        <v>3.0375016133251309E-4</v>
      </c>
      <c r="W453" s="56">
        <f t="shared" si="121"/>
        <v>303</v>
      </c>
      <c r="X453" s="56">
        <f t="shared" si="131"/>
        <v>3.3003300330033004E-3</v>
      </c>
      <c r="Y453" s="56">
        <f t="shared" si="122"/>
        <v>-8.0993050321738114</v>
      </c>
    </row>
    <row r="454" spans="1:25" x14ac:dyDescent="0.25">
      <c r="A454">
        <v>21</v>
      </c>
      <c r="B454">
        <v>61</v>
      </c>
      <c r="C454" t="s">
        <v>3</v>
      </c>
      <c r="D454">
        <v>3</v>
      </c>
      <c r="E454">
        <v>10</v>
      </c>
      <c r="F454">
        <v>30</v>
      </c>
      <c r="G454">
        <v>249.35</v>
      </c>
      <c r="H454">
        <v>116.9</v>
      </c>
      <c r="I454" s="59">
        <f t="shared" si="132"/>
        <v>16254</v>
      </c>
      <c r="J454">
        <v>35.5</v>
      </c>
      <c r="K454">
        <v>401.75</v>
      </c>
      <c r="L454">
        <v>16.899999999999999</v>
      </c>
      <c r="M454">
        <v>0.89</v>
      </c>
      <c r="N454">
        <v>24.943379999999998</v>
      </c>
      <c r="O454">
        <v>118.65168539325842</v>
      </c>
      <c r="P454">
        <v>97.143900000000002</v>
      </c>
      <c r="Q454">
        <v>518.67719565954565</v>
      </c>
      <c r="R454">
        <v>9101.8229515418498</v>
      </c>
      <c r="S454">
        <v>25.19</v>
      </c>
      <c r="T454">
        <v>0.20021777912812638</v>
      </c>
      <c r="U454" s="56">
        <f t="shared" si="133"/>
        <v>100.9097606805757</v>
      </c>
      <c r="V454" s="26">
        <f t="shared" si="120"/>
        <v>2.9655499422786999E-4</v>
      </c>
      <c r="W454" s="56">
        <f t="shared" si="121"/>
        <v>303</v>
      </c>
      <c r="X454" s="56">
        <f t="shared" si="131"/>
        <v>3.3003300330033004E-3</v>
      </c>
      <c r="Y454" s="56">
        <f t="shared" si="122"/>
        <v>-8.1232778787224778</v>
      </c>
    </row>
    <row r="455" spans="1:25" x14ac:dyDescent="0.25">
      <c r="A455">
        <v>35</v>
      </c>
      <c r="B455">
        <v>61</v>
      </c>
      <c r="C455" t="s">
        <v>3</v>
      </c>
      <c r="D455">
        <v>3</v>
      </c>
      <c r="E455">
        <v>10</v>
      </c>
      <c r="F455">
        <v>30</v>
      </c>
      <c r="G455">
        <v>249.35</v>
      </c>
      <c r="H455">
        <v>116.9</v>
      </c>
      <c r="I455" s="57">
        <f t="shared" si="132"/>
        <v>16254</v>
      </c>
      <c r="J455">
        <v>35.5</v>
      </c>
      <c r="K455">
        <v>401.75</v>
      </c>
      <c r="L455">
        <v>16.899999999999999</v>
      </c>
      <c r="M455">
        <v>0.89</v>
      </c>
      <c r="N455">
        <v>24.943379999999998</v>
      </c>
      <c r="O455">
        <v>118.65168539325842</v>
      </c>
      <c r="P455">
        <v>97.143900000000002</v>
      </c>
      <c r="Q455">
        <v>552.15378054781047</v>
      </c>
      <c r="R455">
        <v>6582.9907495489588</v>
      </c>
      <c r="S455">
        <v>24.14</v>
      </c>
      <c r="T455">
        <v>0.26913245749518688</v>
      </c>
      <c r="U455" s="56">
        <f t="shared" si="133"/>
        <v>226.07126429595698</v>
      </c>
      <c r="V455" s="26">
        <f t="shared" si="120"/>
        <v>4.0017959441660119E-4</v>
      </c>
      <c r="W455" s="56">
        <f t="shared" si="121"/>
        <v>303</v>
      </c>
      <c r="X455" s="56">
        <f t="shared" si="131"/>
        <v>3.3003300330033004E-3</v>
      </c>
      <c r="Y455" s="56">
        <f t="shared" si="122"/>
        <v>-7.8235971255788623</v>
      </c>
    </row>
    <row r="456" spans="1:25" x14ac:dyDescent="0.25">
      <c r="A456">
        <v>49</v>
      </c>
      <c r="B456">
        <v>61</v>
      </c>
      <c r="C456" t="s">
        <v>3</v>
      </c>
      <c r="D456">
        <v>3</v>
      </c>
      <c r="E456">
        <v>10</v>
      </c>
      <c r="F456">
        <v>30</v>
      </c>
      <c r="G456">
        <v>249.35</v>
      </c>
      <c r="H456">
        <v>116.9</v>
      </c>
      <c r="I456" s="59">
        <f t="shared" si="132"/>
        <v>16254</v>
      </c>
      <c r="J456">
        <v>35.5</v>
      </c>
      <c r="K456">
        <v>401.75</v>
      </c>
      <c r="L456">
        <v>16.899999999999999</v>
      </c>
      <c r="M456">
        <v>0.89</v>
      </c>
      <c r="N456">
        <v>24.943379999999998</v>
      </c>
      <c r="O456">
        <v>118.65168539325842</v>
      </c>
      <c r="P456">
        <v>97.143900000000002</v>
      </c>
      <c r="Q456">
        <v>550.75479744136464</v>
      </c>
      <c r="R456">
        <v>6372.1978678038377</v>
      </c>
      <c r="S456">
        <v>24.39</v>
      </c>
      <c r="T456">
        <v>0.14025009820720119</v>
      </c>
      <c r="U456" s="56">
        <f t="shared" si="133"/>
        <v>164.93411549166859</v>
      </c>
      <c r="V456" s="26">
        <f t="shared" si="120"/>
        <v>2.0814548300377605E-4</v>
      </c>
      <c r="W456" s="56">
        <f t="shared" si="121"/>
        <v>303</v>
      </c>
      <c r="X456" s="56">
        <f t="shared" si="131"/>
        <v>3.3003300330033004E-3</v>
      </c>
      <c r="Y456" s="56">
        <f t="shared" si="122"/>
        <v>-8.4772732852372243</v>
      </c>
    </row>
    <row r="457" spans="1:25" x14ac:dyDescent="0.25">
      <c r="A457">
        <v>63</v>
      </c>
      <c r="B457">
        <v>61</v>
      </c>
      <c r="C457" t="s">
        <v>3</v>
      </c>
      <c r="D457">
        <v>3</v>
      </c>
      <c r="E457">
        <v>10</v>
      </c>
      <c r="F457">
        <v>30</v>
      </c>
      <c r="G457">
        <v>249.35</v>
      </c>
      <c r="H457">
        <v>116.9</v>
      </c>
      <c r="I457" s="57">
        <f t="shared" si="132"/>
        <v>16254</v>
      </c>
      <c r="J457">
        <v>35.5</v>
      </c>
      <c r="K457">
        <v>401.75</v>
      </c>
      <c r="L457">
        <v>16.899999999999999</v>
      </c>
      <c r="M457">
        <v>0.89</v>
      </c>
      <c r="N457">
        <v>24.943379999999998</v>
      </c>
      <c r="O457">
        <v>118.65168539325842</v>
      </c>
      <c r="P457">
        <v>97.143900000000002</v>
      </c>
      <c r="Q457">
        <v>596.24900814811656</v>
      </c>
      <c r="R457">
        <v>6060.4506633676037</v>
      </c>
      <c r="S457">
        <v>24.16</v>
      </c>
      <c r="T457">
        <v>0.13289667283322579</v>
      </c>
      <c r="U457" s="56">
        <f t="shared" si="133"/>
        <v>200.93976932383737</v>
      </c>
      <c r="V457" s="26">
        <f t="shared" si="120"/>
        <v>1.9745289447582707E-4</v>
      </c>
      <c r="W457" s="56">
        <f t="shared" si="121"/>
        <v>303</v>
      </c>
      <c r="X457" s="56">
        <f t="shared" si="131"/>
        <v>3.3003300330033004E-3</v>
      </c>
      <c r="Y457" s="56">
        <f t="shared" si="122"/>
        <v>-8.5300105110540425</v>
      </c>
    </row>
    <row r="458" spans="1:25" x14ac:dyDescent="0.25">
      <c r="A458">
        <v>77</v>
      </c>
      <c r="B458">
        <v>61</v>
      </c>
      <c r="C458" t="s">
        <v>3</v>
      </c>
      <c r="D458">
        <v>3</v>
      </c>
      <c r="E458">
        <v>10</v>
      </c>
      <c r="F458">
        <v>30</v>
      </c>
      <c r="G458">
        <v>249.35</v>
      </c>
      <c r="H458">
        <v>116.9</v>
      </c>
      <c r="I458" s="57">
        <f t="shared" si="132"/>
        <v>16254</v>
      </c>
      <c r="J458">
        <v>35.5</v>
      </c>
      <c r="K458">
        <v>401.75</v>
      </c>
      <c r="L458">
        <v>16.899999999999999</v>
      </c>
      <c r="M458">
        <v>0.89</v>
      </c>
      <c r="N458">
        <v>24.943379999999998</v>
      </c>
      <c r="O458">
        <v>118.65168539325842</v>
      </c>
      <c r="P458">
        <v>97.143900000000002</v>
      </c>
      <c r="Q458">
        <v>684.77696224013573</v>
      </c>
      <c r="R458">
        <v>4953.1850233347477</v>
      </c>
      <c r="S458">
        <v>22.93</v>
      </c>
      <c r="T458">
        <v>0.10938208470848944</v>
      </c>
      <c r="U458" s="56">
        <f t="shared" si="133"/>
        <v>202.1380925412885</v>
      </c>
      <c r="V458" s="26">
        <f t="shared" si="120"/>
        <v>1.6252185438957967E-4</v>
      </c>
      <c r="W458" s="56">
        <f t="shared" si="121"/>
        <v>303</v>
      </c>
      <c r="X458" s="56">
        <f t="shared" si="131"/>
        <v>3.3003300330033004E-3</v>
      </c>
      <c r="Y458" s="56">
        <f t="shared" si="122"/>
        <v>-8.7246980766859963</v>
      </c>
    </row>
    <row r="459" spans="1:25" x14ac:dyDescent="0.25">
      <c r="A459">
        <v>91</v>
      </c>
      <c r="B459">
        <v>61</v>
      </c>
      <c r="C459" t="s">
        <v>3</v>
      </c>
      <c r="D459">
        <v>3</v>
      </c>
      <c r="E459">
        <v>10</v>
      </c>
      <c r="F459">
        <v>30</v>
      </c>
      <c r="G459">
        <v>249.35</v>
      </c>
      <c r="H459">
        <v>116.9</v>
      </c>
      <c r="I459" s="57">
        <f t="shared" si="132"/>
        <v>16254</v>
      </c>
      <c r="J459">
        <v>35.5</v>
      </c>
      <c r="K459">
        <v>401.75</v>
      </c>
      <c r="L459">
        <v>16.899999999999999</v>
      </c>
      <c r="M459">
        <v>0.89</v>
      </c>
      <c r="N459">
        <v>24.943379999999998</v>
      </c>
      <c r="O459">
        <v>118.65168539325842</v>
      </c>
      <c r="P459">
        <v>97.143900000000002</v>
      </c>
      <c r="Q459">
        <v>599.75466545289032</v>
      </c>
      <c r="R459">
        <v>4919.2413746017301</v>
      </c>
      <c r="S459">
        <v>24.78</v>
      </c>
      <c r="T459">
        <v>0.10242716670633216</v>
      </c>
      <c r="U459" s="56">
        <f t="shared" si="133"/>
        <v>223.70093208662942</v>
      </c>
      <c r="V459" s="26">
        <f t="shared" si="120"/>
        <v>1.5229021011463578E-4</v>
      </c>
      <c r="W459" s="56">
        <f t="shared" si="121"/>
        <v>303</v>
      </c>
      <c r="X459" s="56">
        <f t="shared" si="131"/>
        <v>3.3003300330033004E-3</v>
      </c>
      <c r="Y459" s="56">
        <f t="shared" si="122"/>
        <v>-8.7897225804008201</v>
      </c>
    </row>
    <row r="460" spans="1:25" s="61" customFormat="1" x14ac:dyDescent="0.25">
      <c r="A460" s="61">
        <v>105</v>
      </c>
      <c r="B460" s="61">
        <v>61</v>
      </c>
      <c r="C460" s="61" t="s">
        <v>3</v>
      </c>
      <c r="D460" s="61">
        <v>3</v>
      </c>
      <c r="E460" s="61">
        <v>10</v>
      </c>
      <c r="F460" s="61">
        <v>30</v>
      </c>
      <c r="G460" s="61">
        <v>249.35</v>
      </c>
      <c r="H460" s="61">
        <v>116.9</v>
      </c>
      <c r="I460" s="62">
        <f t="shared" si="132"/>
        <v>16254</v>
      </c>
      <c r="J460" s="61">
        <v>35.5</v>
      </c>
      <c r="K460" s="61">
        <v>401.75</v>
      </c>
      <c r="L460" s="61">
        <v>16.899999999999999</v>
      </c>
      <c r="M460" s="61">
        <v>0.89</v>
      </c>
      <c r="N460" s="61">
        <v>24.943379999999998</v>
      </c>
      <c r="O460" s="61">
        <v>118.65168539325842</v>
      </c>
      <c r="P460" s="61">
        <v>97.143900000000002</v>
      </c>
      <c r="Q460" s="61">
        <v>458.81713398185241</v>
      </c>
      <c r="R460" s="61">
        <v>3799.8716227484988</v>
      </c>
      <c r="S460" s="61">
        <v>26.13</v>
      </c>
      <c r="T460" s="61">
        <v>7.5132608713971233E-2</v>
      </c>
      <c r="U460" s="61">
        <f t="shared" si="133"/>
        <v>189.3341739592075</v>
      </c>
      <c r="V460" s="26">
        <f t="shared" si="120"/>
        <v>1.1158896520419153E-4</v>
      </c>
      <c r="W460" s="56">
        <f t="shared" si="121"/>
        <v>303</v>
      </c>
      <c r="X460" s="56">
        <f t="shared" si="131"/>
        <v>3.3003300330033004E-3</v>
      </c>
      <c r="Y460" s="56">
        <f t="shared" si="122"/>
        <v>-9.1006883910044678</v>
      </c>
    </row>
    <row r="461" spans="1:25" x14ac:dyDescent="0.25">
      <c r="A461">
        <v>7</v>
      </c>
      <c r="B461">
        <v>42</v>
      </c>
      <c r="C461" t="s">
        <v>3</v>
      </c>
      <c r="D461">
        <v>4</v>
      </c>
      <c r="E461">
        <v>10</v>
      </c>
      <c r="F461">
        <v>30</v>
      </c>
      <c r="G461">
        <v>243.92</v>
      </c>
      <c r="H461">
        <v>122.74</v>
      </c>
      <c r="I461" s="76">
        <f t="shared" ref="I461:I469" si="134">AVERAGE(I452,I443,I434)</f>
        <v>19702.333333333332</v>
      </c>
      <c r="J461">
        <v>28.7</v>
      </c>
      <c r="K461">
        <v>395.35999999999996</v>
      </c>
      <c r="L461">
        <v>23.7</v>
      </c>
      <c r="M461">
        <v>0.89</v>
      </c>
      <c r="N461">
        <v>24.943379999999998</v>
      </c>
      <c r="O461">
        <v>112.08988764044943</v>
      </c>
      <c r="P461">
        <v>93.650620000000004</v>
      </c>
      <c r="Q461">
        <v>532.86321941716051</v>
      </c>
      <c r="R461">
        <v>12359.391697131608</v>
      </c>
      <c r="S461">
        <v>22.63</v>
      </c>
      <c r="T461">
        <v>0.30092235219547669</v>
      </c>
      <c r="U461" s="56">
        <f t="shared" ref="U461:U469" si="135">T461*24*A461</f>
        <v>50.554955168840081</v>
      </c>
      <c r="V461" s="26">
        <f t="shared" si="120"/>
        <v>3.6703358868291454E-4</v>
      </c>
      <c r="W461" s="56">
        <f t="shared" si="121"/>
        <v>303</v>
      </c>
      <c r="X461" s="56">
        <f t="shared" si="131"/>
        <v>3.3003300330033004E-3</v>
      </c>
      <c r="Y461" s="56">
        <f t="shared" si="122"/>
        <v>-7.9100571918008438</v>
      </c>
    </row>
    <row r="462" spans="1:25" x14ac:dyDescent="0.25">
      <c r="A462">
        <v>14</v>
      </c>
      <c r="B462">
        <v>42</v>
      </c>
      <c r="C462" t="s">
        <v>3</v>
      </c>
      <c r="D462">
        <v>4</v>
      </c>
      <c r="E462">
        <v>10</v>
      </c>
      <c r="F462">
        <v>30</v>
      </c>
      <c r="G462">
        <v>243.92</v>
      </c>
      <c r="H462">
        <v>122.74</v>
      </c>
      <c r="I462" s="76">
        <f t="shared" si="134"/>
        <v>19702.333333333332</v>
      </c>
      <c r="J462">
        <v>28.7</v>
      </c>
      <c r="K462">
        <v>395.35999999999996</v>
      </c>
      <c r="L462">
        <v>23.7</v>
      </c>
      <c r="M462">
        <v>0.89</v>
      </c>
      <c r="N462">
        <v>24.943379999999998</v>
      </c>
      <c r="O462">
        <v>112.08988764044943</v>
      </c>
      <c r="P462">
        <v>93.650620000000004</v>
      </c>
      <c r="Q462">
        <v>522.54067152359835</v>
      </c>
      <c r="R462">
        <v>9852.8023598352866</v>
      </c>
      <c r="S462">
        <v>25.16</v>
      </c>
      <c r="T462">
        <v>0.21353295388111129</v>
      </c>
      <c r="U462" s="56">
        <f t="shared" si="135"/>
        <v>71.747072504053392</v>
      </c>
      <c r="V462" s="26">
        <f t="shared" si="120"/>
        <v>2.6058561784857197E-4</v>
      </c>
      <c r="W462" s="56">
        <f t="shared" si="121"/>
        <v>303</v>
      </c>
      <c r="X462" s="56">
        <f t="shared" si="131"/>
        <v>3.3003300330033004E-3</v>
      </c>
      <c r="Y462" s="56">
        <f t="shared" si="122"/>
        <v>-8.2525790834051804</v>
      </c>
    </row>
    <row r="463" spans="1:25" x14ac:dyDescent="0.25">
      <c r="A463">
        <v>21</v>
      </c>
      <c r="B463">
        <v>42</v>
      </c>
      <c r="C463" t="s">
        <v>3</v>
      </c>
      <c r="D463">
        <v>4</v>
      </c>
      <c r="E463">
        <v>10</v>
      </c>
      <c r="F463">
        <v>30</v>
      </c>
      <c r="G463">
        <v>243.92</v>
      </c>
      <c r="H463">
        <v>122.74</v>
      </c>
      <c r="I463" s="76">
        <f t="shared" si="134"/>
        <v>19702.333333333332</v>
      </c>
      <c r="J463">
        <v>28.7</v>
      </c>
      <c r="K463">
        <v>395.35999999999996</v>
      </c>
      <c r="L463">
        <v>23.7</v>
      </c>
      <c r="M463">
        <v>0.89</v>
      </c>
      <c r="N463">
        <v>24.943379999999998</v>
      </c>
      <c r="O463">
        <v>112.08988764044943</v>
      </c>
      <c r="P463">
        <v>93.650620000000004</v>
      </c>
      <c r="Q463">
        <v>491.9572482197355</v>
      </c>
      <c r="R463">
        <v>11176.195903083701</v>
      </c>
      <c r="S463">
        <v>25.19</v>
      </c>
      <c r="T463">
        <v>0.24422894463057934</v>
      </c>
      <c r="U463" s="56">
        <f t="shared" si="135"/>
        <v>123.09138809381199</v>
      </c>
      <c r="V463" s="26">
        <f t="shared" si="120"/>
        <v>2.9843578394224055E-4</v>
      </c>
      <c r="W463" s="56">
        <f t="shared" si="121"/>
        <v>303</v>
      </c>
      <c r="X463" s="56">
        <f t="shared" si="131"/>
        <v>3.3003300330033004E-3</v>
      </c>
      <c r="Y463" s="56">
        <f t="shared" si="122"/>
        <v>-8.1169557774469396</v>
      </c>
    </row>
    <row r="464" spans="1:25" x14ac:dyDescent="0.25">
      <c r="A464">
        <v>35</v>
      </c>
      <c r="B464">
        <v>42</v>
      </c>
      <c r="C464" t="s">
        <v>3</v>
      </c>
      <c r="D464">
        <v>4</v>
      </c>
      <c r="E464">
        <v>10</v>
      </c>
      <c r="F464">
        <v>30</v>
      </c>
      <c r="G464">
        <v>243.92</v>
      </c>
      <c r="H464">
        <v>122.74</v>
      </c>
      <c r="I464" s="76">
        <f t="shared" si="134"/>
        <v>19702.333333333332</v>
      </c>
      <c r="J464">
        <v>28.7</v>
      </c>
      <c r="K464">
        <v>395.35999999999996</v>
      </c>
      <c r="L464">
        <v>23.7</v>
      </c>
      <c r="M464">
        <v>0.89</v>
      </c>
      <c r="N464">
        <v>24.943379999999998</v>
      </c>
      <c r="O464">
        <v>112.08988764044943</v>
      </c>
      <c r="P464">
        <v>93.650620000000004</v>
      </c>
      <c r="Q464">
        <v>530.03691979662131</v>
      </c>
      <c r="R464">
        <v>6755.58082663605</v>
      </c>
      <c r="S464">
        <v>24.14</v>
      </c>
      <c r="T464">
        <v>0.2722470542761567</v>
      </c>
      <c r="U464" s="56">
        <f t="shared" si="135"/>
        <v>228.68752559197162</v>
      </c>
      <c r="V464" s="26">
        <f t="shared" ref="V464:V521" si="136">LN(I464/(I464-U464))/A464</f>
        <v>3.3357193175765173E-4</v>
      </c>
      <c r="W464" s="56">
        <f t="shared" ref="W464:W521" si="137">F464+273</f>
        <v>303</v>
      </c>
      <c r="X464" s="56">
        <f t="shared" si="131"/>
        <v>3.3003300330033004E-3</v>
      </c>
      <c r="Y464" s="56">
        <f t="shared" ref="Y464:Y521" si="138">LN(V464)</f>
        <v>-8.0056520284365451</v>
      </c>
    </row>
    <row r="465" spans="1:25" x14ac:dyDescent="0.25">
      <c r="A465">
        <v>49</v>
      </c>
      <c r="B465">
        <v>42</v>
      </c>
      <c r="C465" t="s">
        <v>3</v>
      </c>
      <c r="D465">
        <v>4</v>
      </c>
      <c r="E465">
        <v>10</v>
      </c>
      <c r="F465">
        <v>30</v>
      </c>
      <c r="G465">
        <v>243.92</v>
      </c>
      <c r="H465">
        <v>122.74</v>
      </c>
      <c r="I465" s="76">
        <f t="shared" si="134"/>
        <v>19702.333333333332</v>
      </c>
      <c r="J465">
        <v>28.7</v>
      </c>
      <c r="K465">
        <v>395.35999999999996</v>
      </c>
      <c r="L465">
        <v>23.7</v>
      </c>
      <c r="M465">
        <v>0.89</v>
      </c>
      <c r="N465">
        <v>24.943379999999998</v>
      </c>
      <c r="O465">
        <v>112.08988764044943</v>
      </c>
      <c r="P465">
        <v>93.650620000000004</v>
      </c>
      <c r="Q465">
        <v>561.79773987206818</v>
      </c>
      <c r="R465">
        <v>7465.2995309168437</v>
      </c>
      <c r="S465">
        <v>24.39</v>
      </c>
      <c r="T465">
        <v>0.16298189440888361</v>
      </c>
      <c r="U465" s="56">
        <f t="shared" si="135"/>
        <v>191.66670782484712</v>
      </c>
      <c r="V465" s="26">
        <f t="shared" si="136"/>
        <v>1.9950509375411021E-4</v>
      </c>
      <c r="W465" s="56">
        <f t="shared" si="137"/>
        <v>303</v>
      </c>
      <c r="X465" s="56">
        <f t="shared" si="131"/>
        <v>3.3003300330033004E-3</v>
      </c>
      <c r="Y465" s="56">
        <f t="shared" si="138"/>
        <v>-8.5196707893582513</v>
      </c>
    </row>
    <row r="466" spans="1:25" x14ac:dyDescent="0.25">
      <c r="A466">
        <v>63</v>
      </c>
      <c r="B466">
        <v>42</v>
      </c>
      <c r="C466" t="s">
        <v>3</v>
      </c>
      <c r="D466">
        <v>4</v>
      </c>
      <c r="E466">
        <v>10</v>
      </c>
      <c r="F466">
        <v>30</v>
      </c>
      <c r="G466">
        <v>243.92</v>
      </c>
      <c r="H466">
        <v>122.74</v>
      </c>
      <c r="I466" s="76">
        <f t="shared" si="134"/>
        <v>19702.333333333332</v>
      </c>
      <c r="J466">
        <v>28.7</v>
      </c>
      <c r="K466">
        <v>395.35999999999996</v>
      </c>
      <c r="L466">
        <v>23.7</v>
      </c>
      <c r="M466">
        <v>0.89</v>
      </c>
      <c r="N466">
        <v>24.943379999999998</v>
      </c>
      <c r="O466">
        <v>112.08988764044943</v>
      </c>
      <c r="P466">
        <v>93.650620000000004</v>
      </c>
      <c r="Q466">
        <v>600.5428949276909</v>
      </c>
      <c r="R466">
        <v>7142.6089330659952</v>
      </c>
      <c r="S466">
        <v>24.16</v>
      </c>
      <c r="T466">
        <v>0.15591924162127624</v>
      </c>
      <c r="U466" s="56">
        <f t="shared" si="135"/>
        <v>235.74989333136966</v>
      </c>
      <c r="V466" s="26">
        <f t="shared" si="136"/>
        <v>1.9107533701480061E-4</v>
      </c>
      <c r="W466" s="56">
        <f t="shared" si="137"/>
        <v>303</v>
      </c>
      <c r="X466" s="56">
        <f t="shared" si="131"/>
        <v>3.3003300330033004E-3</v>
      </c>
      <c r="Y466" s="56">
        <f t="shared" si="138"/>
        <v>-8.5628427730540704</v>
      </c>
    </row>
    <row r="467" spans="1:25" x14ac:dyDescent="0.25">
      <c r="A467">
        <v>77</v>
      </c>
      <c r="B467">
        <v>42</v>
      </c>
      <c r="C467" t="s">
        <v>3</v>
      </c>
      <c r="D467">
        <v>4</v>
      </c>
      <c r="E467">
        <v>10</v>
      </c>
      <c r="F467">
        <v>30</v>
      </c>
      <c r="G467">
        <v>243.92</v>
      </c>
      <c r="H467">
        <v>122.74</v>
      </c>
      <c r="I467" s="76">
        <f t="shared" si="134"/>
        <v>19702.333333333332</v>
      </c>
      <c r="J467">
        <v>28.7</v>
      </c>
      <c r="K467">
        <v>395.35999999999996</v>
      </c>
      <c r="L467">
        <v>23.7</v>
      </c>
      <c r="M467">
        <v>0.89</v>
      </c>
      <c r="N467">
        <v>24.943379999999998</v>
      </c>
      <c r="O467">
        <v>112.08988764044943</v>
      </c>
      <c r="P467">
        <v>93.650620000000004</v>
      </c>
      <c r="Q467">
        <v>660.42545608824776</v>
      </c>
      <c r="R467">
        <v>6254.8403054730588</v>
      </c>
      <c r="S467">
        <v>22.93</v>
      </c>
      <c r="T467">
        <v>0.14048576903956139</v>
      </c>
      <c r="U467" s="56">
        <f t="shared" si="135"/>
        <v>259.61770118510947</v>
      </c>
      <c r="V467" s="26">
        <f t="shared" si="136"/>
        <v>1.7226739946268999E-4</v>
      </c>
      <c r="W467" s="56">
        <f t="shared" si="137"/>
        <v>303</v>
      </c>
      <c r="X467" s="56">
        <f t="shared" si="131"/>
        <v>3.3003300330033004E-3</v>
      </c>
      <c r="Y467" s="56">
        <f t="shared" si="138"/>
        <v>-8.666462640326154</v>
      </c>
    </row>
    <row r="468" spans="1:25" x14ac:dyDescent="0.25">
      <c r="A468">
        <v>91</v>
      </c>
      <c r="B468">
        <v>42</v>
      </c>
      <c r="C468" t="s">
        <v>3</v>
      </c>
      <c r="D468">
        <v>4</v>
      </c>
      <c r="E468">
        <v>10</v>
      </c>
      <c r="F468">
        <v>30</v>
      </c>
      <c r="G468">
        <v>243.92</v>
      </c>
      <c r="H468">
        <v>122.74</v>
      </c>
      <c r="I468" s="76">
        <f t="shared" si="134"/>
        <v>19702.333333333332</v>
      </c>
      <c r="J468">
        <v>28.7</v>
      </c>
      <c r="K468">
        <v>395.35999999999996</v>
      </c>
      <c r="L468">
        <v>23.7</v>
      </c>
      <c r="M468">
        <v>0.89</v>
      </c>
      <c r="N468">
        <v>24.943379999999998</v>
      </c>
      <c r="O468">
        <v>112.08988764044943</v>
      </c>
      <c r="P468">
        <v>93.650620000000004</v>
      </c>
      <c r="Q468">
        <v>564.86991351843426</v>
      </c>
      <c r="R468">
        <v>5756.53104233045</v>
      </c>
      <c r="S468">
        <v>24.78</v>
      </c>
      <c r="T468">
        <v>0.12063872962737879</v>
      </c>
      <c r="U468" s="56">
        <f t="shared" si="135"/>
        <v>263.47498550619531</v>
      </c>
      <c r="V468" s="26">
        <f t="shared" si="136"/>
        <v>1.4794507365194649E-4</v>
      </c>
      <c r="W468" s="56">
        <f t="shared" si="137"/>
        <v>303</v>
      </c>
      <c r="X468" s="56">
        <f t="shared" si="131"/>
        <v>3.3003300330033004E-3</v>
      </c>
      <c r="Y468" s="56">
        <f t="shared" si="138"/>
        <v>-8.8186694770570391</v>
      </c>
    </row>
    <row r="469" spans="1:25" s="61" customFormat="1" x14ac:dyDescent="0.25">
      <c r="A469" s="61">
        <v>105</v>
      </c>
      <c r="B469" s="61">
        <v>42</v>
      </c>
      <c r="C469" s="61" t="s">
        <v>3</v>
      </c>
      <c r="D469" s="61">
        <v>4</v>
      </c>
      <c r="E469" s="61">
        <v>10</v>
      </c>
      <c r="F469" s="61">
        <v>30</v>
      </c>
      <c r="G469" s="61">
        <v>243.92</v>
      </c>
      <c r="H469" s="61">
        <v>122.74</v>
      </c>
      <c r="I469" s="76">
        <f t="shared" si="134"/>
        <v>19702.333333333332</v>
      </c>
      <c r="J469" s="61">
        <v>28.7</v>
      </c>
      <c r="K469" s="61">
        <v>395.35999999999996</v>
      </c>
      <c r="L469" s="61">
        <v>23.7</v>
      </c>
      <c r="M469" s="61">
        <v>0.89</v>
      </c>
      <c r="N469" s="61">
        <v>24.943379999999998</v>
      </c>
      <c r="O469" s="61">
        <v>112.08988764044943</v>
      </c>
      <c r="P469" s="61">
        <v>93.650620000000004</v>
      </c>
      <c r="Q469" s="61">
        <v>486.21666802910158</v>
      </c>
      <c r="R469" s="61">
        <v>4828.8304286190796</v>
      </c>
      <c r="S469" s="61">
        <v>26.13</v>
      </c>
      <c r="T469" s="61">
        <v>9.5695940361038762E-2</v>
      </c>
      <c r="U469" s="61">
        <f t="shared" si="135"/>
        <v>241.15376970981765</v>
      </c>
      <c r="V469" s="26">
        <f t="shared" si="136"/>
        <v>1.1728935567047743E-4</v>
      </c>
      <c r="W469" s="56">
        <f t="shared" si="137"/>
        <v>303</v>
      </c>
      <c r="X469" s="56">
        <f t="shared" si="131"/>
        <v>3.3003300330033004E-3</v>
      </c>
      <c r="Y469" s="56">
        <f t="shared" si="138"/>
        <v>-9.0508665509195847</v>
      </c>
    </row>
    <row r="470" spans="1:25" x14ac:dyDescent="0.25">
      <c r="A470">
        <v>7</v>
      </c>
      <c r="B470">
        <v>35</v>
      </c>
      <c r="C470" t="s">
        <v>3</v>
      </c>
      <c r="D470">
        <v>1</v>
      </c>
      <c r="E470">
        <v>20</v>
      </c>
      <c r="F470">
        <v>30</v>
      </c>
      <c r="G470">
        <v>244.45</v>
      </c>
      <c r="H470">
        <v>114.24</v>
      </c>
      <c r="I470" s="57">
        <f t="shared" ref="I470:I478" si="139">1.1404*10000</f>
        <v>11404</v>
      </c>
      <c r="J470">
        <v>8.8000000000000007</v>
      </c>
      <c r="K470">
        <v>367.49</v>
      </c>
      <c r="L470">
        <v>14.2</v>
      </c>
      <c r="M470">
        <v>1.42</v>
      </c>
      <c r="N470">
        <v>24.943379999999998</v>
      </c>
      <c r="O470">
        <v>169.54929577464787</v>
      </c>
      <c r="P470">
        <v>98.017920000000004</v>
      </c>
      <c r="Q470">
        <v>595.50997645912821</v>
      </c>
      <c r="R470">
        <v>3427.4574662542182</v>
      </c>
      <c r="S470">
        <v>22.63</v>
      </c>
      <c r="T470">
        <v>0.10413988492015587</v>
      </c>
      <c r="U470" s="56">
        <f t="shared" ref="U470:U478" si="140">T470*24*A470</f>
        <v>17.495500666586189</v>
      </c>
      <c r="V470" s="26">
        <f t="shared" si="136"/>
        <v>2.1933325162885788E-4</v>
      </c>
      <c r="W470" s="56">
        <f t="shared" si="137"/>
        <v>303</v>
      </c>
      <c r="X470" s="56">
        <f t="shared" si="131"/>
        <v>3.3003300330033004E-3</v>
      </c>
      <c r="Y470" s="56">
        <f t="shared" si="138"/>
        <v>-8.424918287819942</v>
      </c>
    </row>
    <row r="471" spans="1:25" x14ac:dyDescent="0.25">
      <c r="A471">
        <v>14</v>
      </c>
      <c r="B471">
        <v>35</v>
      </c>
      <c r="C471" t="s">
        <v>3</v>
      </c>
      <c r="D471">
        <v>1</v>
      </c>
      <c r="E471">
        <v>20</v>
      </c>
      <c r="F471">
        <v>30</v>
      </c>
      <c r="G471">
        <v>244.45</v>
      </c>
      <c r="H471">
        <v>114.24</v>
      </c>
      <c r="I471" s="57">
        <f t="shared" si="139"/>
        <v>11404</v>
      </c>
      <c r="J471">
        <v>8.8000000000000007</v>
      </c>
      <c r="K471">
        <v>367.49</v>
      </c>
      <c r="L471">
        <v>14.2</v>
      </c>
      <c r="M471">
        <v>1.42</v>
      </c>
      <c r="N471">
        <v>24.943379999999998</v>
      </c>
      <c r="O471">
        <v>169.54929577464787</v>
      </c>
      <c r="P471">
        <v>98.017920000000004</v>
      </c>
      <c r="Q471">
        <v>473.11184668989551</v>
      </c>
      <c r="R471">
        <v>2694.496262274311</v>
      </c>
      <c r="S471">
        <v>25.16</v>
      </c>
      <c r="T471">
        <v>7.3473298075370744E-2</v>
      </c>
      <c r="U471" s="56">
        <f t="shared" si="140"/>
        <v>24.687028153324572</v>
      </c>
      <c r="V471" s="26">
        <f t="shared" si="136"/>
        <v>1.5479397979621947E-4</v>
      </c>
      <c r="W471" s="56">
        <f t="shared" si="137"/>
        <v>303</v>
      </c>
      <c r="X471" s="56">
        <f t="shared" si="131"/>
        <v>3.3003300330033004E-3</v>
      </c>
      <c r="Y471" s="56">
        <f t="shared" si="138"/>
        <v>-8.7734154877701922</v>
      </c>
    </row>
    <row r="472" spans="1:25" x14ac:dyDescent="0.25">
      <c r="A472">
        <v>21</v>
      </c>
      <c r="B472">
        <v>35</v>
      </c>
      <c r="C472" t="s">
        <v>3</v>
      </c>
      <c r="D472">
        <v>1</v>
      </c>
      <c r="E472">
        <v>20</v>
      </c>
      <c r="F472">
        <v>30</v>
      </c>
      <c r="G472">
        <v>244.45</v>
      </c>
      <c r="H472">
        <v>114.24</v>
      </c>
      <c r="I472" s="59">
        <f t="shared" si="139"/>
        <v>11404</v>
      </c>
      <c r="J472">
        <v>8.8000000000000007</v>
      </c>
      <c r="K472">
        <v>367.49</v>
      </c>
      <c r="L472">
        <v>14.2</v>
      </c>
      <c r="M472">
        <v>1.42</v>
      </c>
      <c r="N472">
        <v>24.943379999999998</v>
      </c>
      <c r="O472">
        <v>169.54929577464787</v>
      </c>
      <c r="P472">
        <v>98.017920000000004</v>
      </c>
      <c r="Q472">
        <v>510.53449474398104</v>
      </c>
      <c r="R472">
        <v>1982.6348634361232</v>
      </c>
      <c r="S472">
        <v>25.19</v>
      </c>
      <c r="T472">
        <v>4.8632400283551369E-2</v>
      </c>
      <c r="U472" s="56">
        <f t="shared" si="140"/>
        <v>24.510729742909891</v>
      </c>
      <c r="V472" s="26">
        <f t="shared" si="136"/>
        <v>1.0245823572024283E-4</v>
      </c>
      <c r="W472" s="56">
        <f t="shared" si="137"/>
        <v>303</v>
      </c>
      <c r="X472" s="56">
        <f t="shared" si="131"/>
        <v>3.3003300330033004E-3</v>
      </c>
      <c r="Y472" s="56">
        <f t="shared" si="138"/>
        <v>-9.1860552988065951</v>
      </c>
    </row>
    <row r="473" spans="1:25" x14ac:dyDescent="0.25">
      <c r="A473">
        <v>35</v>
      </c>
      <c r="B473">
        <v>35</v>
      </c>
      <c r="C473" t="s">
        <v>3</v>
      </c>
      <c r="D473">
        <v>1</v>
      </c>
      <c r="E473">
        <v>20</v>
      </c>
      <c r="F473">
        <v>30</v>
      </c>
      <c r="G473">
        <v>244.45</v>
      </c>
      <c r="H473">
        <v>114.24</v>
      </c>
      <c r="I473" s="60">
        <f t="shared" si="139"/>
        <v>11404</v>
      </c>
      <c r="J473">
        <v>8.8000000000000007</v>
      </c>
      <c r="K473">
        <v>367.49</v>
      </c>
      <c r="L473">
        <v>14.2</v>
      </c>
      <c r="M473">
        <v>1.42</v>
      </c>
      <c r="N473">
        <v>24.943379999999998</v>
      </c>
      <c r="O473">
        <v>169.54929577464787</v>
      </c>
      <c r="P473">
        <v>98.017920000000004</v>
      </c>
      <c r="Q473">
        <v>551.9818107265869</v>
      </c>
      <c r="R473">
        <v>2184.9565195998034</v>
      </c>
      <c r="S473">
        <v>24.14</v>
      </c>
      <c r="T473">
        <v>0.10320484324913361</v>
      </c>
      <c r="U473" s="56">
        <f t="shared" si="140"/>
        <v>86.692068329272232</v>
      </c>
      <c r="V473" s="26">
        <f t="shared" si="136"/>
        <v>2.1802690803848351E-4</v>
      </c>
      <c r="W473" s="56">
        <f t="shared" si="137"/>
        <v>303</v>
      </c>
      <c r="X473" s="56">
        <f t="shared" si="131"/>
        <v>3.3003300330033004E-3</v>
      </c>
      <c r="Y473" s="56">
        <f t="shared" si="138"/>
        <v>-8.4308920714230187</v>
      </c>
    </row>
    <row r="474" spans="1:25" x14ac:dyDescent="0.25">
      <c r="A474">
        <v>49</v>
      </c>
      <c r="B474">
        <v>35</v>
      </c>
      <c r="C474" t="s">
        <v>3</v>
      </c>
      <c r="D474">
        <v>1</v>
      </c>
      <c r="E474">
        <v>20</v>
      </c>
      <c r="F474">
        <v>30</v>
      </c>
      <c r="G474">
        <v>244.45</v>
      </c>
      <c r="H474">
        <v>114.24</v>
      </c>
      <c r="I474" s="57">
        <f t="shared" si="139"/>
        <v>11404</v>
      </c>
      <c r="J474">
        <v>8.8000000000000007</v>
      </c>
      <c r="K474">
        <v>367.49</v>
      </c>
      <c r="L474">
        <v>14.2</v>
      </c>
      <c r="M474">
        <v>1.42</v>
      </c>
      <c r="N474">
        <v>24.943379999999998</v>
      </c>
      <c r="O474">
        <v>169.54929577464787</v>
      </c>
      <c r="P474">
        <v>98.017920000000004</v>
      </c>
      <c r="Q474">
        <v>558.33641791044772</v>
      </c>
      <c r="R474">
        <v>1923.5205970149252</v>
      </c>
      <c r="S474">
        <v>24.39</v>
      </c>
      <c r="T474">
        <v>4.6579615297704498E-2</v>
      </c>
      <c r="U474" s="56">
        <f t="shared" si="140"/>
        <v>54.777627590100494</v>
      </c>
      <c r="V474" s="26">
        <f t="shared" si="136"/>
        <v>9.8264141106710619E-5</v>
      </c>
      <c r="W474" s="56">
        <f t="shared" si="137"/>
        <v>303</v>
      </c>
      <c r="X474" s="56">
        <f t="shared" si="131"/>
        <v>3.3003300330033004E-3</v>
      </c>
      <c r="Y474" s="56">
        <f t="shared" si="138"/>
        <v>-9.2278513877325157</v>
      </c>
    </row>
    <row r="475" spans="1:25" x14ac:dyDescent="0.25">
      <c r="A475">
        <v>63</v>
      </c>
      <c r="B475">
        <v>35</v>
      </c>
      <c r="C475" t="s">
        <v>3</v>
      </c>
      <c r="D475">
        <v>1</v>
      </c>
      <c r="E475">
        <v>20</v>
      </c>
      <c r="F475">
        <v>30</v>
      </c>
      <c r="G475">
        <v>244.45</v>
      </c>
      <c r="H475">
        <v>114.24</v>
      </c>
      <c r="I475" s="57">
        <f t="shared" si="139"/>
        <v>11404</v>
      </c>
      <c r="J475">
        <v>8.8000000000000007</v>
      </c>
      <c r="K475">
        <v>367.49</v>
      </c>
      <c r="L475">
        <v>14.2</v>
      </c>
      <c r="M475">
        <v>1.42</v>
      </c>
      <c r="N475">
        <v>24.943379999999998</v>
      </c>
      <c r="O475">
        <v>169.54929577464787</v>
      </c>
      <c r="P475">
        <v>98.017920000000004</v>
      </c>
      <c r="Q475">
        <v>581.93477240732057</v>
      </c>
      <c r="R475">
        <v>2052.6374728040614</v>
      </c>
      <c r="S475">
        <v>24.16</v>
      </c>
      <c r="T475">
        <v>5.065757672785097E-2</v>
      </c>
      <c r="U475" s="56">
        <f t="shared" si="140"/>
        <v>76.594256012510655</v>
      </c>
      <c r="V475" s="26">
        <f t="shared" si="136"/>
        <v>1.0696975421806009E-4</v>
      </c>
      <c r="W475" s="56">
        <f t="shared" si="137"/>
        <v>303</v>
      </c>
      <c r="X475" s="56">
        <f t="shared" si="131"/>
        <v>3.3003300330033004E-3</v>
      </c>
      <c r="Y475" s="56">
        <f t="shared" si="138"/>
        <v>-9.1429644343205574</v>
      </c>
    </row>
    <row r="476" spans="1:25" x14ac:dyDescent="0.25">
      <c r="A476">
        <v>77</v>
      </c>
      <c r="B476">
        <v>35</v>
      </c>
      <c r="C476" t="s">
        <v>3</v>
      </c>
      <c r="D476">
        <v>1</v>
      </c>
      <c r="E476">
        <v>20</v>
      </c>
      <c r="F476">
        <v>30</v>
      </c>
      <c r="G476">
        <v>244.45</v>
      </c>
      <c r="H476">
        <v>114.24</v>
      </c>
      <c r="I476" s="57">
        <f t="shared" si="139"/>
        <v>11404</v>
      </c>
      <c r="J476">
        <v>8.8000000000000007</v>
      </c>
      <c r="K476">
        <v>367.49</v>
      </c>
      <c r="L476">
        <v>14.2</v>
      </c>
      <c r="M476">
        <v>1.42</v>
      </c>
      <c r="N476">
        <v>24.943379999999998</v>
      </c>
      <c r="O476">
        <v>169.54929577464787</v>
      </c>
      <c r="P476">
        <v>98.017920000000004</v>
      </c>
      <c r="Q476">
        <v>686.21183708103524</v>
      </c>
      <c r="R476">
        <v>1998.7303775986422</v>
      </c>
      <c r="S476">
        <v>22.93</v>
      </c>
      <c r="T476">
        <v>4.7634086744513825E-2</v>
      </c>
      <c r="U476" s="56">
        <f t="shared" si="140"/>
        <v>88.027792303861546</v>
      </c>
      <c r="V476" s="26">
        <f t="shared" si="136"/>
        <v>1.0063602120116412E-4</v>
      </c>
      <c r="W476" s="56">
        <f t="shared" si="137"/>
        <v>303</v>
      </c>
      <c r="X476" s="56">
        <f t="shared" si="131"/>
        <v>3.3003300330033004E-3</v>
      </c>
      <c r="Y476" s="56">
        <f t="shared" si="138"/>
        <v>-9.2040003007582563</v>
      </c>
    </row>
    <row r="477" spans="1:25" x14ac:dyDescent="0.25">
      <c r="A477">
        <v>91</v>
      </c>
      <c r="B477">
        <v>35</v>
      </c>
      <c r="C477" t="s">
        <v>3</v>
      </c>
      <c r="D477">
        <v>1</v>
      </c>
      <c r="E477">
        <v>20</v>
      </c>
      <c r="F477">
        <v>30</v>
      </c>
      <c r="G477">
        <v>244.45</v>
      </c>
      <c r="H477">
        <v>114.24</v>
      </c>
      <c r="I477" s="65">
        <f t="shared" si="139"/>
        <v>11404</v>
      </c>
      <c r="J477">
        <v>8.8000000000000007</v>
      </c>
      <c r="K477">
        <v>367.49</v>
      </c>
      <c r="L477">
        <v>14.2</v>
      </c>
      <c r="M477">
        <v>1.42</v>
      </c>
      <c r="N477">
        <v>24.943379999999998</v>
      </c>
      <c r="O477">
        <v>169.54929577464787</v>
      </c>
      <c r="P477">
        <v>98.017920000000004</v>
      </c>
      <c r="Q477">
        <v>590.80259444697322</v>
      </c>
      <c r="R477">
        <v>2126.0246244879381</v>
      </c>
      <c r="S477">
        <v>24.78</v>
      </c>
      <c r="T477">
        <v>5.1556846155513793E-2</v>
      </c>
      <c r="U477" s="56">
        <f t="shared" si="140"/>
        <v>112.60015200364212</v>
      </c>
      <c r="V477" s="26">
        <f t="shared" si="136"/>
        <v>1.0904187357797411E-4</v>
      </c>
      <c r="W477" s="56">
        <f t="shared" si="137"/>
        <v>303</v>
      </c>
      <c r="X477" s="56">
        <f t="shared" si="131"/>
        <v>3.3003300330033004E-3</v>
      </c>
      <c r="Y477" s="56">
        <f t="shared" si="138"/>
        <v>-9.1237785882403593</v>
      </c>
    </row>
    <row r="478" spans="1:25" s="61" customFormat="1" x14ac:dyDescent="0.25">
      <c r="A478" s="61">
        <v>105</v>
      </c>
      <c r="B478" s="61">
        <v>35</v>
      </c>
      <c r="C478" s="61" t="s">
        <v>3</v>
      </c>
      <c r="D478" s="61">
        <v>1</v>
      </c>
      <c r="E478" s="61">
        <v>20</v>
      </c>
      <c r="F478" s="61">
        <v>30</v>
      </c>
      <c r="G478" s="61">
        <v>244.45</v>
      </c>
      <c r="H478" s="61">
        <v>114.24</v>
      </c>
      <c r="I478" s="62">
        <f t="shared" si="139"/>
        <v>11404</v>
      </c>
      <c r="J478" s="61">
        <v>8.8000000000000007</v>
      </c>
      <c r="K478" s="61">
        <v>367.49</v>
      </c>
      <c r="L478" s="61">
        <v>14.2</v>
      </c>
      <c r="M478" s="61">
        <v>1.42</v>
      </c>
      <c r="N478" s="61">
        <v>24.943379999999998</v>
      </c>
      <c r="O478" s="61">
        <v>169.54929577464787</v>
      </c>
      <c r="P478" s="61">
        <v>98.017920000000004</v>
      </c>
      <c r="Q478" s="61">
        <v>466.44089757214095</v>
      </c>
      <c r="R478" s="61">
        <v>1799.5212641761173</v>
      </c>
      <c r="S478" s="61">
        <v>26.13</v>
      </c>
      <c r="T478" s="61">
        <v>4.2455442673395981E-2</v>
      </c>
      <c r="U478" s="61">
        <f t="shared" si="140"/>
        <v>106.98771553695786</v>
      </c>
      <c r="V478" s="26">
        <f t="shared" si="136"/>
        <v>8.9770284732468766E-5</v>
      </c>
      <c r="W478" s="56">
        <f t="shared" si="137"/>
        <v>303</v>
      </c>
      <c r="X478" s="56">
        <f t="shared" si="131"/>
        <v>3.3003300330033004E-3</v>
      </c>
      <c r="Y478" s="56">
        <f t="shared" si="138"/>
        <v>-9.3182565424008992</v>
      </c>
    </row>
    <row r="479" spans="1:25" x14ac:dyDescent="0.25">
      <c r="A479">
        <v>7</v>
      </c>
      <c r="B479">
        <v>1</v>
      </c>
      <c r="C479" t="s">
        <v>3</v>
      </c>
      <c r="D479">
        <v>2</v>
      </c>
      <c r="E479">
        <v>20</v>
      </c>
      <c r="F479">
        <v>30</v>
      </c>
      <c r="G479">
        <v>251.4</v>
      </c>
      <c r="H479">
        <v>112.33</v>
      </c>
      <c r="I479" s="57">
        <f t="shared" ref="I479:I487" si="141">1.2352*10000</f>
        <v>12352</v>
      </c>
      <c r="J479">
        <v>10.7</v>
      </c>
      <c r="K479">
        <v>374.43</v>
      </c>
      <c r="L479">
        <v>12.3</v>
      </c>
      <c r="M479">
        <v>1.42</v>
      </c>
      <c r="N479">
        <v>24.943379999999998</v>
      </c>
      <c r="O479">
        <v>170.8943661971831</v>
      </c>
      <c r="P479">
        <v>98.513409999999993</v>
      </c>
      <c r="Q479">
        <v>514.73548177611826</v>
      </c>
      <c r="R479">
        <v>1324.2307543588299</v>
      </c>
      <c r="S479">
        <v>22.63</v>
      </c>
      <c r="T479">
        <v>2.9853008141839863E-2</v>
      </c>
      <c r="U479" s="56">
        <f t="shared" ref="U479:U487" si="142">T479*24*A479</f>
        <v>5.0153053678290975</v>
      </c>
      <c r="V479" s="26">
        <f t="shared" si="136"/>
        <v>5.8016328534116925E-5</v>
      </c>
      <c r="W479" s="56">
        <f t="shared" si="137"/>
        <v>303</v>
      </c>
      <c r="X479" s="56">
        <f t="shared" si="131"/>
        <v>3.3003300330033004E-3</v>
      </c>
      <c r="Y479" s="56">
        <f t="shared" si="138"/>
        <v>-9.7547860605886978</v>
      </c>
    </row>
    <row r="480" spans="1:25" x14ac:dyDescent="0.25">
      <c r="A480">
        <v>14</v>
      </c>
      <c r="B480">
        <v>1</v>
      </c>
      <c r="C480" t="s">
        <v>3</v>
      </c>
      <c r="D480">
        <v>2</v>
      </c>
      <c r="E480">
        <v>20</v>
      </c>
      <c r="F480">
        <v>30</v>
      </c>
      <c r="G480">
        <v>251.4</v>
      </c>
      <c r="H480">
        <v>112.33</v>
      </c>
      <c r="I480" s="59">
        <f t="shared" si="141"/>
        <v>12352</v>
      </c>
      <c r="J480">
        <v>10.7</v>
      </c>
      <c r="K480">
        <v>374.43</v>
      </c>
      <c r="L480">
        <v>12.3</v>
      </c>
      <c r="M480">
        <v>1.42</v>
      </c>
      <c r="N480">
        <v>24.943379999999998</v>
      </c>
      <c r="O480">
        <v>170.8943661971831</v>
      </c>
      <c r="P480">
        <v>98.513409999999993</v>
      </c>
      <c r="Q480">
        <v>495.75152043078873</v>
      </c>
      <c r="R480">
        <v>1489.4955337345582</v>
      </c>
      <c r="S480">
        <v>25.16</v>
      </c>
      <c r="T480">
        <v>3.2962658042045907E-2</v>
      </c>
      <c r="U480" s="56">
        <f t="shared" si="142"/>
        <v>11.075453102127426</v>
      </c>
      <c r="V480" s="26">
        <f t="shared" si="136"/>
        <v>6.4075346324990047E-5</v>
      </c>
      <c r="W480" s="56">
        <f t="shared" si="137"/>
        <v>303</v>
      </c>
      <c r="X480" s="56">
        <f t="shared" si="131"/>
        <v>3.3003300330033004E-3</v>
      </c>
      <c r="Y480" s="56">
        <f t="shared" si="138"/>
        <v>-9.6554508807347545</v>
      </c>
    </row>
    <row r="481" spans="1:25" x14ac:dyDescent="0.25">
      <c r="A481">
        <v>21</v>
      </c>
      <c r="B481">
        <v>1</v>
      </c>
      <c r="C481" t="s">
        <v>3</v>
      </c>
      <c r="D481">
        <v>2</v>
      </c>
      <c r="E481">
        <v>20</v>
      </c>
      <c r="F481">
        <v>30</v>
      </c>
      <c r="G481">
        <v>251.4</v>
      </c>
      <c r="H481">
        <v>112.33</v>
      </c>
      <c r="I481" s="60">
        <f t="shared" si="141"/>
        <v>12352</v>
      </c>
      <c r="J481">
        <v>10.7</v>
      </c>
      <c r="K481">
        <v>374.43</v>
      </c>
      <c r="L481">
        <v>12.3</v>
      </c>
      <c r="M481">
        <v>1.42</v>
      </c>
      <c r="N481">
        <v>24.943379999999998</v>
      </c>
      <c r="O481">
        <v>170.8943661971831</v>
      </c>
      <c r="P481">
        <v>98.513409999999993</v>
      </c>
      <c r="Q481">
        <v>477.8083163784334</v>
      </c>
      <c r="R481">
        <v>1349.3607577092512</v>
      </c>
      <c r="S481">
        <v>25.19</v>
      </c>
      <c r="T481">
        <v>2.8875113019477566E-2</v>
      </c>
      <c r="U481" s="56">
        <f t="shared" si="142"/>
        <v>14.553056961816694</v>
      </c>
      <c r="V481" s="26">
        <f t="shared" si="136"/>
        <v>5.613757119196863E-5</v>
      </c>
      <c r="W481" s="56">
        <f t="shared" si="137"/>
        <v>303</v>
      </c>
      <c r="X481" s="56">
        <f t="shared" si="131"/>
        <v>3.3003300330033004E-3</v>
      </c>
      <c r="Y481" s="56">
        <f t="shared" si="138"/>
        <v>-9.7877052513798812</v>
      </c>
    </row>
    <row r="482" spans="1:25" x14ac:dyDescent="0.25">
      <c r="A482">
        <v>35</v>
      </c>
      <c r="B482">
        <v>1</v>
      </c>
      <c r="C482" t="s">
        <v>3</v>
      </c>
      <c r="D482">
        <v>2</v>
      </c>
      <c r="E482">
        <v>20</v>
      </c>
      <c r="F482">
        <v>30</v>
      </c>
      <c r="G482">
        <v>251.4</v>
      </c>
      <c r="H482">
        <v>112.33</v>
      </c>
      <c r="I482" s="59">
        <f t="shared" si="141"/>
        <v>12352</v>
      </c>
      <c r="J482">
        <v>10.7</v>
      </c>
      <c r="K482">
        <v>374.43</v>
      </c>
      <c r="L482">
        <v>12.3</v>
      </c>
      <c r="M482">
        <v>1.42</v>
      </c>
      <c r="N482">
        <v>24.943379999999998</v>
      </c>
      <c r="O482">
        <v>170.8943661971831</v>
      </c>
      <c r="P482">
        <v>98.513409999999993</v>
      </c>
      <c r="Q482">
        <v>569.05765130392001</v>
      </c>
      <c r="R482">
        <v>1301.8479088076103</v>
      </c>
      <c r="S482">
        <v>24.14</v>
      </c>
      <c r="T482">
        <v>4.6445344899120423E-2</v>
      </c>
      <c r="U482" s="56">
        <f t="shared" si="142"/>
        <v>39.014089715261157</v>
      </c>
      <c r="V482" s="26">
        <f t="shared" si="136"/>
        <v>9.0386364806514883E-5</v>
      </c>
      <c r="W482" s="56">
        <f t="shared" si="137"/>
        <v>303</v>
      </c>
      <c r="X482" s="56">
        <f t="shared" si="131"/>
        <v>3.3003300330033004E-3</v>
      </c>
      <c r="Y482" s="56">
        <f t="shared" si="138"/>
        <v>-9.3114171337287406</v>
      </c>
    </row>
    <row r="483" spans="1:25" x14ac:dyDescent="0.25">
      <c r="A483">
        <v>49</v>
      </c>
      <c r="B483">
        <v>1</v>
      </c>
      <c r="C483" t="s">
        <v>3</v>
      </c>
      <c r="D483">
        <v>2</v>
      </c>
      <c r="E483">
        <v>20</v>
      </c>
      <c r="F483">
        <v>30</v>
      </c>
      <c r="G483">
        <v>251.4</v>
      </c>
      <c r="H483">
        <v>112.33</v>
      </c>
      <c r="I483" s="57">
        <f t="shared" si="141"/>
        <v>12352</v>
      </c>
      <c r="J483">
        <v>10.7</v>
      </c>
      <c r="K483">
        <v>374.43</v>
      </c>
      <c r="L483">
        <v>12.3</v>
      </c>
      <c r="M483">
        <v>1.42</v>
      </c>
      <c r="N483">
        <v>24.943379999999998</v>
      </c>
      <c r="O483">
        <v>170.8943661971831</v>
      </c>
      <c r="P483">
        <v>98.513409999999993</v>
      </c>
      <c r="Q483">
        <v>531.54051172707887</v>
      </c>
      <c r="R483">
        <v>1164.1564179104478</v>
      </c>
      <c r="S483">
        <v>24.39</v>
      </c>
      <c r="T483">
        <v>2.1646448057242716E-2</v>
      </c>
      <c r="U483" s="56">
        <f t="shared" si="142"/>
        <v>25.456222915317433</v>
      </c>
      <c r="V483" s="26">
        <f t="shared" si="136"/>
        <v>4.2102560209731717E-5</v>
      </c>
      <c r="W483" s="56">
        <f t="shared" si="137"/>
        <v>303</v>
      </c>
      <c r="X483" s="56">
        <f t="shared" si="131"/>
        <v>3.3003300330033004E-3</v>
      </c>
      <c r="Y483" s="56">
        <f t="shared" si="138"/>
        <v>-10.075402006542248</v>
      </c>
    </row>
    <row r="484" spans="1:25" x14ac:dyDescent="0.25">
      <c r="A484">
        <v>63</v>
      </c>
      <c r="B484">
        <v>1</v>
      </c>
      <c r="C484" t="s">
        <v>3</v>
      </c>
      <c r="D484">
        <v>2</v>
      </c>
      <c r="E484">
        <v>20</v>
      </c>
      <c r="F484">
        <v>30</v>
      </c>
      <c r="G484">
        <v>251.4</v>
      </c>
      <c r="H484">
        <v>112.33</v>
      </c>
      <c r="I484" s="57">
        <f t="shared" si="141"/>
        <v>12352</v>
      </c>
      <c r="J484">
        <v>10.7</v>
      </c>
      <c r="K484">
        <v>374.43</v>
      </c>
      <c r="L484">
        <v>12.3</v>
      </c>
      <c r="M484">
        <v>1.42</v>
      </c>
      <c r="N484">
        <v>24.943379999999998</v>
      </c>
      <c r="O484">
        <v>170.8943661971831</v>
      </c>
      <c r="P484">
        <v>98.513409999999993</v>
      </c>
      <c r="Q484">
        <v>645.40975214367995</v>
      </c>
      <c r="R484">
        <v>1162.1841218378056</v>
      </c>
      <c r="S484">
        <v>24.16</v>
      </c>
      <c r="T484">
        <v>1.785099270538483E-2</v>
      </c>
      <c r="U484" s="56">
        <f t="shared" si="142"/>
        <v>26.990700970541862</v>
      </c>
      <c r="V484" s="26">
        <f t="shared" si="136"/>
        <v>3.4722521727023214E-5</v>
      </c>
      <c r="W484" s="56">
        <f t="shared" si="137"/>
        <v>303</v>
      </c>
      <c r="X484" s="56">
        <f t="shared" si="131"/>
        <v>3.3003300330033004E-3</v>
      </c>
      <c r="Y484" s="56">
        <f t="shared" si="138"/>
        <v>-10.26812204042297</v>
      </c>
    </row>
    <row r="485" spans="1:25" x14ac:dyDescent="0.25">
      <c r="A485">
        <v>77</v>
      </c>
      <c r="B485">
        <v>1</v>
      </c>
      <c r="C485" t="s">
        <v>3</v>
      </c>
      <c r="D485">
        <v>2</v>
      </c>
      <c r="E485">
        <v>20</v>
      </c>
      <c r="F485">
        <v>30</v>
      </c>
      <c r="G485">
        <v>251.4</v>
      </c>
      <c r="H485">
        <v>112.33</v>
      </c>
      <c r="I485" s="57">
        <f t="shared" si="141"/>
        <v>12352</v>
      </c>
      <c r="J485">
        <v>10.7</v>
      </c>
      <c r="K485">
        <v>374.43</v>
      </c>
      <c r="L485">
        <v>12.3</v>
      </c>
      <c r="M485">
        <v>1.42</v>
      </c>
      <c r="N485">
        <v>24.943379999999998</v>
      </c>
      <c r="O485">
        <v>170.8943661971831</v>
      </c>
      <c r="P485">
        <v>98.513409999999993</v>
      </c>
      <c r="Q485">
        <v>583.36355536699193</v>
      </c>
      <c r="R485">
        <v>1188.0594823928723</v>
      </c>
      <c r="S485">
        <v>22.93</v>
      </c>
      <c r="T485">
        <v>2.2008544654898352E-2</v>
      </c>
      <c r="U485" s="56">
        <f t="shared" si="142"/>
        <v>40.671790522252159</v>
      </c>
      <c r="V485" s="26">
        <f t="shared" si="136"/>
        <v>4.2833274247779971E-5</v>
      </c>
      <c r="W485" s="56">
        <f t="shared" si="137"/>
        <v>303</v>
      </c>
      <c r="X485" s="56">
        <f t="shared" si="131"/>
        <v>3.3003300330033004E-3</v>
      </c>
      <c r="Y485" s="56">
        <f t="shared" si="138"/>
        <v>-10.058195321727322</v>
      </c>
    </row>
    <row r="486" spans="1:25" x14ac:dyDescent="0.25">
      <c r="A486">
        <v>91</v>
      </c>
      <c r="B486">
        <v>1</v>
      </c>
      <c r="C486" t="s">
        <v>3</v>
      </c>
      <c r="D486">
        <v>2</v>
      </c>
      <c r="E486">
        <v>20</v>
      </c>
      <c r="F486">
        <v>30</v>
      </c>
      <c r="G486">
        <v>251.4</v>
      </c>
      <c r="H486">
        <v>112.33</v>
      </c>
      <c r="I486" s="57">
        <f t="shared" si="141"/>
        <v>12352</v>
      </c>
      <c r="J486">
        <v>10.7</v>
      </c>
      <c r="K486">
        <v>374.43</v>
      </c>
      <c r="L486">
        <v>12.3</v>
      </c>
      <c r="M486">
        <v>1.42</v>
      </c>
      <c r="N486">
        <v>24.943379999999998</v>
      </c>
      <c r="O486">
        <v>170.8943661971831</v>
      </c>
      <c r="P486">
        <v>98.513409999999993</v>
      </c>
      <c r="Q486">
        <v>550.43113336367776</v>
      </c>
      <c r="R486">
        <v>1217.3364132908512</v>
      </c>
      <c r="S486">
        <v>24.78</v>
      </c>
      <c r="T486">
        <v>2.2460591552866147E-2</v>
      </c>
      <c r="U486" s="56">
        <f t="shared" si="142"/>
        <v>49.053931951459667</v>
      </c>
      <c r="V486" s="26">
        <f t="shared" si="136"/>
        <v>4.3727932486991787E-5</v>
      </c>
      <c r="W486" s="56">
        <f t="shared" si="137"/>
        <v>303</v>
      </c>
      <c r="X486" s="56">
        <f t="shared" si="131"/>
        <v>3.3003300330033004E-3</v>
      </c>
      <c r="Y486" s="56">
        <f t="shared" si="138"/>
        <v>-10.037523472710603</v>
      </c>
    </row>
    <row r="487" spans="1:25" s="61" customFormat="1" x14ac:dyDescent="0.25">
      <c r="A487" s="61">
        <v>105</v>
      </c>
      <c r="B487" s="61">
        <v>1</v>
      </c>
      <c r="C487" s="61" t="s">
        <v>3</v>
      </c>
      <c r="D487" s="61">
        <v>2</v>
      </c>
      <c r="E487" s="61">
        <v>20</v>
      </c>
      <c r="F487" s="61">
        <v>30</v>
      </c>
      <c r="G487" s="61">
        <v>251.4</v>
      </c>
      <c r="H487" s="61">
        <v>112.33</v>
      </c>
      <c r="I487" s="62">
        <f t="shared" si="141"/>
        <v>12352</v>
      </c>
      <c r="J487" s="61">
        <v>10.7</v>
      </c>
      <c r="K487" s="61">
        <v>374.43</v>
      </c>
      <c r="L487" s="61">
        <v>12.3</v>
      </c>
      <c r="M487" s="61">
        <v>1.42</v>
      </c>
      <c r="N487" s="61">
        <v>24.943379999999998</v>
      </c>
      <c r="O487" s="61">
        <v>170.8943661971831</v>
      </c>
      <c r="P487" s="61">
        <v>98.513409999999993</v>
      </c>
      <c r="Q487" s="61">
        <v>439.68634022725422</v>
      </c>
      <c r="R487" s="61">
        <v>1002.6127001334222</v>
      </c>
      <c r="S487" s="61">
        <v>26.13</v>
      </c>
      <c r="T487" s="61">
        <v>1.7979206165499691E-2</v>
      </c>
      <c r="U487" s="61">
        <f t="shared" si="142"/>
        <v>45.307599537059218</v>
      </c>
      <c r="V487" s="26">
        <f t="shared" si="136"/>
        <v>3.4997916884418457E-5</v>
      </c>
      <c r="W487" s="56">
        <f t="shared" si="137"/>
        <v>303</v>
      </c>
      <c r="X487" s="56">
        <f t="shared" si="131"/>
        <v>3.3003300330033004E-3</v>
      </c>
      <c r="Y487" s="56">
        <f t="shared" si="138"/>
        <v>-10.260222015834147</v>
      </c>
    </row>
    <row r="488" spans="1:25" x14ac:dyDescent="0.25">
      <c r="A488">
        <v>7</v>
      </c>
      <c r="B488">
        <v>49</v>
      </c>
      <c r="C488" t="s">
        <v>3</v>
      </c>
      <c r="D488">
        <v>3</v>
      </c>
      <c r="E488">
        <v>20</v>
      </c>
      <c r="F488">
        <v>30</v>
      </c>
      <c r="G488">
        <v>249.17</v>
      </c>
      <c r="H488">
        <v>113.02</v>
      </c>
      <c r="I488" s="60">
        <f t="shared" ref="I488:I496" si="143">2.208*10000</f>
        <v>22080.000000000004</v>
      </c>
      <c r="J488">
        <v>10</v>
      </c>
      <c r="K488">
        <v>372.19</v>
      </c>
      <c r="L488">
        <v>13</v>
      </c>
      <c r="M488">
        <v>1.42</v>
      </c>
      <c r="N488">
        <v>24.943379999999998</v>
      </c>
      <c r="O488">
        <v>170.40845070422534</v>
      </c>
      <c r="P488">
        <v>98.327399999999997</v>
      </c>
      <c r="Q488">
        <v>592.62716129555974</v>
      </c>
      <c r="R488">
        <v>2055.0535011248594</v>
      </c>
      <c r="S488">
        <v>22.63</v>
      </c>
      <c r="T488">
        <v>5.3880542779696894E-2</v>
      </c>
      <c r="U488" s="56">
        <f t="shared" ref="U488:U496" si="144">T488*24*A488</f>
        <v>9.0519311869890782</v>
      </c>
      <c r="V488" s="26">
        <f t="shared" si="136"/>
        <v>5.8577815489520006E-5</v>
      </c>
      <c r="W488" s="56">
        <f t="shared" si="137"/>
        <v>303</v>
      </c>
      <c r="X488" s="56">
        <f t="shared" si="131"/>
        <v>3.3003300330033004E-3</v>
      </c>
      <c r="Y488" s="56">
        <f t="shared" si="138"/>
        <v>-9.7451545083231768</v>
      </c>
    </row>
    <row r="489" spans="1:25" x14ac:dyDescent="0.25">
      <c r="A489">
        <v>14</v>
      </c>
      <c r="B489">
        <v>49</v>
      </c>
      <c r="C489" t="s">
        <v>3</v>
      </c>
      <c r="D489">
        <v>3</v>
      </c>
      <c r="E489">
        <v>20</v>
      </c>
      <c r="F489">
        <v>30</v>
      </c>
      <c r="G489">
        <v>249.17</v>
      </c>
      <c r="H489">
        <v>113.02</v>
      </c>
      <c r="I489" s="60">
        <f t="shared" si="143"/>
        <v>22080.000000000004</v>
      </c>
      <c r="J489">
        <v>10</v>
      </c>
      <c r="K489">
        <v>372.19</v>
      </c>
      <c r="L489">
        <v>13</v>
      </c>
      <c r="M489">
        <v>1.42</v>
      </c>
      <c r="N489">
        <v>24.943379999999998</v>
      </c>
      <c r="O489">
        <v>170.40845070422534</v>
      </c>
      <c r="P489">
        <v>98.327399999999997</v>
      </c>
      <c r="Q489">
        <v>481.3839087741527</v>
      </c>
      <c r="R489">
        <v>1802.7784764016471</v>
      </c>
      <c r="S489">
        <v>25.16</v>
      </c>
      <c r="T489">
        <v>4.3788936308210846E-2</v>
      </c>
      <c r="U489" s="56">
        <f t="shared" si="144"/>
        <v>14.713082599558845</v>
      </c>
      <c r="V489" s="26">
        <f t="shared" si="136"/>
        <v>4.7612535049384468E-5</v>
      </c>
      <c r="W489" s="56">
        <f t="shared" si="137"/>
        <v>303</v>
      </c>
      <c r="X489" s="56">
        <f t="shared" si="131"/>
        <v>3.3003300330033004E-3</v>
      </c>
      <c r="Y489" s="56">
        <f t="shared" si="138"/>
        <v>-9.9524144900215301</v>
      </c>
    </row>
    <row r="490" spans="1:25" x14ac:dyDescent="0.25">
      <c r="A490">
        <v>21</v>
      </c>
      <c r="B490">
        <v>49</v>
      </c>
      <c r="C490" t="s">
        <v>3</v>
      </c>
      <c r="D490">
        <v>3</v>
      </c>
      <c r="E490">
        <v>20</v>
      </c>
      <c r="F490">
        <v>30</v>
      </c>
      <c r="G490">
        <v>249.17</v>
      </c>
      <c r="H490">
        <v>113.02</v>
      </c>
      <c r="I490" s="60">
        <f t="shared" si="143"/>
        <v>22080.000000000004</v>
      </c>
      <c r="J490">
        <v>10</v>
      </c>
      <c r="K490">
        <v>372.19</v>
      </c>
      <c r="L490">
        <v>13</v>
      </c>
      <c r="M490">
        <v>1.42</v>
      </c>
      <c r="N490">
        <v>24.943379999999998</v>
      </c>
      <c r="O490">
        <v>170.40845070422534</v>
      </c>
      <c r="P490">
        <v>98.327399999999997</v>
      </c>
      <c r="Q490">
        <v>468.35094099694811</v>
      </c>
      <c r="R490">
        <v>1710.735039647577</v>
      </c>
      <c r="S490">
        <v>25.19</v>
      </c>
      <c r="T490">
        <v>4.1121621575920544E-2</v>
      </c>
      <c r="U490" s="56">
        <f t="shared" si="144"/>
        <v>20.725297274263955</v>
      </c>
      <c r="V490" s="26">
        <f t="shared" si="136"/>
        <v>4.4718405410959328E-5</v>
      </c>
      <c r="W490" s="56">
        <f t="shared" si="137"/>
        <v>303</v>
      </c>
      <c r="X490" s="56">
        <f t="shared" si="131"/>
        <v>3.3003300330033004E-3</v>
      </c>
      <c r="Y490" s="56">
        <f t="shared" si="138"/>
        <v>-10.015125386932068</v>
      </c>
    </row>
    <row r="491" spans="1:25" x14ac:dyDescent="0.25">
      <c r="A491">
        <v>35</v>
      </c>
      <c r="B491">
        <v>49</v>
      </c>
      <c r="C491" t="s">
        <v>3</v>
      </c>
      <c r="D491">
        <v>3</v>
      </c>
      <c r="E491">
        <v>20</v>
      </c>
      <c r="F491">
        <v>30</v>
      </c>
      <c r="G491">
        <v>249.17</v>
      </c>
      <c r="H491">
        <v>113.02</v>
      </c>
      <c r="I491" s="59">
        <f t="shared" si="143"/>
        <v>22080.000000000004</v>
      </c>
      <c r="J491">
        <v>10</v>
      </c>
      <c r="K491">
        <v>372.19</v>
      </c>
      <c r="L491">
        <v>13</v>
      </c>
      <c r="M491">
        <v>1.42</v>
      </c>
      <c r="N491">
        <v>24.943379999999998</v>
      </c>
      <c r="O491">
        <v>170.40845070422534</v>
      </c>
      <c r="P491">
        <v>98.327399999999997</v>
      </c>
      <c r="Q491">
        <v>536.73448417254383</v>
      </c>
      <c r="R491">
        <v>1525.8298425455143</v>
      </c>
      <c r="S491">
        <v>24.14</v>
      </c>
      <c r="T491">
        <v>6.2630351380979984E-2</v>
      </c>
      <c r="U491" s="56">
        <f t="shared" si="144"/>
        <v>52.609495160023187</v>
      </c>
      <c r="V491" s="26">
        <f t="shared" si="136"/>
        <v>6.8157700048021225E-5</v>
      </c>
      <c r="W491" s="56">
        <f t="shared" si="137"/>
        <v>303</v>
      </c>
      <c r="X491" s="56">
        <f t="shared" si="131"/>
        <v>3.3003300330033004E-3</v>
      </c>
      <c r="Y491" s="56">
        <f t="shared" si="138"/>
        <v>-9.5936864194394555</v>
      </c>
    </row>
    <row r="492" spans="1:25" x14ac:dyDescent="0.25">
      <c r="A492">
        <v>49</v>
      </c>
      <c r="B492">
        <v>49</v>
      </c>
      <c r="C492" t="s">
        <v>3</v>
      </c>
      <c r="D492">
        <v>3</v>
      </c>
      <c r="E492">
        <v>20</v>
      </c>
      <c r="F492">
        <v>30</v>
      </c>
      <c r="G492">
        <v>249.17</v>
      </c>
      <c r="H492">
        <v>113.02</v>
      </c>
      <c r="I492" s="60">
        <f t="shared" si="143"/>
        <v>22080.000000000004</v>
      </c>
      <c r="J492">
        <v>10</v>
      </c>
      <c r="K492">
        <v>372.19</v>
      </c>
      <c r="L492">
        <v>13</v>
      </c>
      <c r="M492">
        <v>1.42</v>
      </c>
      <c r="N492">
        <v>24.943379999999998</v>
      </c>
      <c r="O492">
        <v>170.40845070422534</v>
      </c>
      <c r="P492">
        <v>98.327399999999997</v>
      </c>
      <c r="Q492">
        <v>520.01714285714286</v>
      </c>
      <c r="R492">
        <v>1249.0564179104476</v>
      </c>
      <c r="S492">
        <v>24.39</v>
      </c>
      <c r="T492">
        <v>2.4921928203402666E-2</v>
      </c>
      <c r="U492" s="56">
        <f t="shared" si="144"/>
        <v>29.308187567201536</v>
      </c>
      <c r="V492" s="26">
        <f t="shared" si="136"/>
        <v>2.7107046830817612E-5</v>
      </c>
      <c r="W492" s="56">
        <f t="shared" si="137"/>
        <v>303</v>
      </c>
      <c r="X492" s="56">
        <f t="shared" si="131"/>
        <v>3.3003300330033004E-3</v>
      </c>
      <c r="Y492" s="56">
        <f t="shared" si="138"/>
        <v>-10.515716833223255</v>
      </c>
    </row>
    <row r="493" spans="1:25" x14ac:dyDescent="0.25">
      <c r="A493">
        <v>63</v>
      </c>
      <c r="B493">
        <v>49</v>
      </c>
      <c r="C493" t="s">
        <v>3</v>
      </c>
      <c r="D493">
        <v>3</v>
      </c>
      <c r="E493">
        <v>20</v>
      </c>
      <c r="F493">
        <v>30</v>
      </c>
      <c r="G493">
        <v>249.17</v>
      </c>
      <c r="H493">
        <v>113.02</v>
      </c>
      <c r="I493" s="60">
        <f t="shared" si="143"/>
        <v>22080.000000000004</v>
      </c>
      <c r="J493">
        <v>10</v>
      </c>
      <c r="K493">
        <v>372.19</v>
      </c>
      <c r="L493">
        <v>13</v>
      </c>
      <c r="M493">
        <v>1.42</v>
      </c>
      <c r="N493">
        <v>24.943379999999998</v>
      </c>
      <c r="O493">
        <v>170.40845070422534</v>
      </c>
      <c r="P493">
        <v>98.327399999999997</v>
      </c>
      <c r="Q493">
        <v>621.49251311804107</v>
      </c>
      <c r="R493">
        <v>1412.2907299176657</v>
      </c>
      <c r="S493">
        <v>24.16</v>
      </c>
      <c r="T493">
        <v>2.7290485811763181E-2</v>
      </c>
      <c r="U493" s="56">
        <f t="shared" si="144"/>
        <v>41.263214547385928</v>
      </c>
      <c r="V493" s="26">
        <f t="shared" si="136"/>
        <v>2.9691323831168468E-5</v>
      </c>
      <c r="W493" s="56">
        <f t="shared" si="137"/>
        <v>303</v>
      </c>
      <c r="X493" s="56">
        <f t="shared" si="131"/>
        <v>3.3003300330033004E-3</v>
      </c>
      <c r="Y493" s="56">
        <f t="shared" si="138"/>
        <v>-10.424655681729678</v>
      </c>
    </row>
    <row r="494" spans="1:25" x14ac:dyDescent="0.25">
      <c r="A494">
        <v>77</v>
      </c>
      <c r="B494">
        <v>49</v>
      </c>
      <c r="C494" t="s">
        <v>3</v>
      </c>
      <c r="D494">
        <v>3</v>
      </c>
      <c r="E494">
        <v>20</v>
      </c>
      <c r="F494">
        <v>30</v>
      </c>
      <c r="G494">
        <v>249.17</v>
      </c>
      <c r="H494">
        <v>113.02</v>
      </c>
      <c r="I494" s="60">
        <f t="shared" si="143"/>
        <v>22080.000000000004</v>
      </c>
      <c r="J494">
        <v>10</v>
      </c>
      <c r="K494">
        <v>372.19</v>
      </c>
      <c r="L494">
        <v>13</v>
      </c>
      <c r="M494">
        <v>1.42</v>
      </c>
      <c r="N494">
        <v>24.943379999999998</v>
      </c>
      <c r="O494">
        <v>170.40845070422534</v>
      </c>
      <c r="P494">
        <v>98.327399999999997</v>
      </c>
      <c r="Q494">
        <v>616.43389902418323</v>
      </c>
      <c r="R494">
        <v>1378.0979635129402</v>
      </c>
      <c r="S494">
        <v>22.93</v>
      </c>
      <c r="T494">
        <v>2.7695035531697342E-2</v>
      </c>
      <c r="U494" s="56">
        <f t="shared" si="144"/>
        <v>51.180425662576688</v>
      </c>
      <c r="V494" s="26">
        <f t="shared" si="136"/>
        <v>3.0138242531644177E-5</v>
      </c>
      <c r="W494" s="56">
        <f t="shared" si="137"/>
        <v>303</v>
      </c>
      <c r="X494" s="56">
        <f t="shared" si="131"/>
        <v>3.3003300330033004E-3</v>
      </c>
      <c r="Y494" s="56">
        <f t="shared" si="138"/>
        <v>-10.409715676630455</v>
      </c>
    </row>
    <row r="495" spans="1:25" x14ac:dyDescent="0.25">
      <c r="A495">
        <v>91</v>
      </c>
      <c r="B495">
        <v>49</v>
      </c>
      <c r="C495" t="s">
        <v>3</v>
      </c>
      <c r="D495">
        <v>3</v>
      </c>
      <c r="E495">
        <v>20</v>
      </c>
      <c r="F495">
        <v>30</v>
      </c>
      <c r="G495">
        <v>249.17</v>
      </c>
      <c r="H495">
        <v>113.02</v>
      </c>
      <c r="I495" s="60">
        <f t="shared" si="143"/>
        <v>22080.000000000004</v>
      </c>
      <c r="J495">
        <v>10</v>
      </c>
      <c r="K495">
        <v>372.19</v>
      </c>
      <c r="L495">
        <v>13</v>
      </c>
      <c r="M495">
        <v>1.42</v>
      </c>
      <c r="N495">
        <v>24.943379999999998</v>
      </c>
      <c r="O495">
        <v>170.40845070422534</v>
      </c>
      <c r="P495">
        <v>98.327399999999997</v>
      </c>
      <c r="Q495">
        <v>579.06786527082386</v>
      </c>
      <c r="R495">
        <v>1474.6562130177515</v>
      </c>
      <c r="S495">
        <v>24.78</v>
      </c>
      <c r="T495">
        <v>3.0133504860110509E-2</v>
      </c>
      <c r="U495" s="56">
        <f t="shared" si="144"/>
        <v>65.811574614481344</v>
      </c>
      <c r="V495" s="26">
        <f t="shared" si="136"/>
        <v>3.2802719790435136E-5</v>
      </c>
      <c r="W495" s="56">
        <f t="shared" si="137"/>
        <v>303</v>
      </c>
      <c r="X495" s="56">
        <f t="shared" si="131"/>
        <v>3.3003300330033004E-3</v>
      </c>
      <c r="Y495" s="56">
        <f t="shared" si="138"/>
        <v>-10.324999125571789</v>
      </c>
    </row>
    <row r="496" spans="1:25" s="61" customFormat="1" x14ac:dyDescent="0.25">
      <c r="A496" s="61">
        <v>105</v>
      </c>
      <c r="B496" s="61">
        <v>49</v>
      </c>
      <c r="C496" s="61" t="s">
        <v>3</v>
      </c>
      <c r="D496" s="61">
        <v>3</v>
      </c>
      <c r="E496" s="61">
        <v>20</v>
      </c>
      <c r="F496" s="61">
        <v>30</v>
      </c>
      <c r="G496" s="61">
        <v>249.17</v>
      </c>
      <c r="H496" s="61">
        <v>113.02</v>
      </c>
      <c r="I496" s="62">
        <f t="shared" si="143"/>
        <v>22080.000000000004</v>
      </c>
      <c r="J496" s="61">
        <v>10</v>
      </c>
      <c r="K496" s="61">
        <v>372.19</v>
      </c>
      <c r="L496" s="61">
        <v>13</v>
      </c>
      <c r="M496" s="61">
        <v>1.42</v>
      </c>
      <c r="N496" s="61">
        <v>24.943379999999998</v>
      </c>
      <c r="O496" s="61">
        <v>170.40845070422534</v>
      </c>
      <c r="P496" s="61">
        <v>98.327399999999997</v>
      </c>
      <c r="Q496" s="61">
        <v>428.36806180004908</v>
      </c>
      <c r="R496" s="61">
        <v>1435.6587308205469</v>
      </c>
      <c r="S496" s="61">
        <v>26.13</v>
      </c>
      <c r="T496" s="61">
        <v>3.2140891344455975E-2</v>
      </c>
      <c r="U496" s="61">
        <f t="shared" si="144"/>
        <v>80.995046188029065</v>
      </c>
      <c r="V496" s="26">
        <f t="shared" si="136"/>
        <v>3.4999985196578467E-5</v>
      </c>
      <c r="W496" s="56">
        <f t="shared" si="137"/>
        <v>303</v>
      </c>
      <c r="X496" s="56">
        <f t="shared" si="131"/>
        <v>3.3003300330033004E-3</v>
      </c>
      <c r="Y496" s="56">
        <f t="shared" si="138"/>
        <v>-10.260162919429851</v>
      </c>
    </row>
    <row r="497" spans="1:25" x14ac:dyDescent="0.25">
      <c r="A497">
        <v>7</v>
      </c>
      <c r="B497">
        <v>37</v>
      </c>
      <c r="C497" t="s">
        <v>3</v>
      </c>
      <c r="D497">
        <v>4</v>
      </c>
      <c r="E497">
        <v>20</v>
      </c>
      <c r="F497">
        <v>30</v>
      </c>
      <c r="G497">
        <v>244.94</v>
      </c>
      <c r="H497">
        <v>129.44</v>
      </c>
      <c r="I497" s="76">
        <f t="shared" ref="I497:I505" si="145">AVERAGE(I488,I479,I470)</f>
        <v>15278.666666666666</v>
      </c>
      <c r="J497">
        <v>-6.5</v>
      </c>
      <c r="K497">
        <v>367.88</v>
      </c>
      <c r="L497">
        <v>29.4</v>
      </c>
      <c r="M497">
        <v>1.42</v>
      </c>
      <c r="N497">
        <v>24.943379999999998</v>
      </c>
      <c r="O497">
        <v>158.8450704225352</v>
      </c>
      <c r="P497">
        <v>91.384640000000005</v>
      </c>
      <c r="Q497">
        <v>500.28875720431853</v>
      </c>
      <c r="R497">
        <v>2006.4138779527559</v>
      </c>
      <c r="S497">
        <v>22.63</v>
      </c>
      <c r="T497">
        <v>5.5654844989193104E-2</v>
      </c>
      <c r="U497" s="56">
        <f t="shared" ref="U497:U505" si="146">T497*24*A497</f>
        <v>9.3500139581844426</v>
      </c>
      <c r="V497" s="26">
        <f t="shared" si="136"/>
        <v>8.7450376510103285E-5</v>
      </c>
      <c r="W497" s="56">
        <f t="shared" si="137"/>
        <v>303</v>
      </c>
      <c r="X497" s="56">
        <f t="shared" si="131"/>
        <v>3.3003300330033004E-3</v>
      </c>
      <c r="Y497" s="56">
        <f t="shared" si="138"/>
        <v>-9.3444390510760744</v>
      </c>
    </row>
    <row r="498" spans="1:25" x14ac:dyDescent="0.25">
      <c r="A498">
        <v>14</v>
      </c>
      <c r="B498">
        <v>37</v>
      </c>
      <c r="C498" t="s">
        <v>3</v>
      </c>
      <c r="D498">
        <v>4</v>
      </c>
      <c r="E498">
        <v>20</v>
      </c>
      <c r="F498">
        <v>30</v>
      </c>
      <c r="G498">
        <v>244.94</v>
      </c>
      <c r="H498">
        <v>129.44</v>
      </c>
      <c r="I498" s="76">
        <f t="shared" si="145"/>
        <v>15278.666666666666</v>
      </c>
      <c r="J498">
        <v>-6.5</v>
      </c>
      <c r="K498">
        <v>367.88</v>
      </c>
      <c r="L498">
        <v>29.4</v>
      </c>
      <c r="M498">
        <v>1.42</v>
      </c>
      <c r="N498">
        <v>24.943379999999998</v>
      </c>
      <c r="O498">
        <v>158.8450704225352</v>
      </c>
      <c r="P498">
        <v>91.384640000000005</v>
      </c>
      <c r="Q498">
        <v>477.04090909090905</v>
      </c>
      <c r="R498">
        <v>2294.7423978460565</v>
      </c>
      <c r="S498">
        <v>25.16</v>
      </c>
      <c r="T498">
        <v>6.0414113253401722E-2</v>
      </c>
      <c r="U498" s="56">
        <f t="shared" si="146"/>
        <v>20.299142053142976</v>
      </c>
      <c r="V498" s="26">
        <f t="shared" si="136"/>
        <v>9.4962655676672126E-5</v>
      </c>
      <c r="W498" s="56">
        <f t="shared" si="137"/>
        <v>303</v>
      </c>
      <c r="X498" s="56">
        <f t="shared" si="131"/>
        <v>3.3003300330033004E-3</v>
      </c>
      <c r="Y498" s="56">
        <f t="shared" si="138"/>
        <v>-9.262026841787355</v>
      </c>
    </row>
    <row r="499" spans="1:25" x14ac:dyDescent="0.25">
      <c r="A499">
        <v>21</v>
      </c>
      <c r="B499">
        <v>37</v>
      </c>
      <c r="C499" t="s">
        <v>3</v>
      </c>
      <c r="D499">
        <v>4</v>
      </c>
      <c r="E499">
        <v>20</v>
      </c>
      <c r="F499">
        <v>30</v>
      </c>
      <c r="G499">
        <v>244.94</v>
      </c>
      <c r="H499">
        <v>129.44</v>
      </c>
      <c r="I499" s="76">
        <f t="shared" si="145"/>
        <v>15278.666666666666</v>
      </c>
      <c r="J499">
        <v>-6.5</v>
      </c>
      <c r="K499">
        <v>367.88</v>
      </c>
      <c r="L499">
        <v>29.4</v>
      </c>
      <c r="M499">
        <v>1.42</v>
      </c>
      <c r="N499">
        <v>24.943379999999998</v>
      </c>
      <c r="O499">
        <v>158.8450704225352</v>
      </c>
      <c r="P499">
        <v>91.384640000000005</v>
      </c>
      <c r="Q499">
        <v>473.87057477110881</v>
      </c>
      <c r="R499">
        <v>1731.3653920704844</v>
      </c>
      <c r="S499">
        <v>25.19</v>
      </c>
      <c r="T499">
        <v>4.1745004820952433E-2</v>
      </c>
      <c r="U499" s="56">
        <f t="shared" si="146"/>
        <v>21.039482429760024</v>
      </c>
      <c r="V499" s="26">
        <f t="shared" si="136"/>
        <v>6.5618983045696923E-5</v>
      </c>
      <c r="W499" s="56">
        <f t="shared" si="137"/>
        <v>303</v>
      </c>
      <c r="X499" s="56">
        <f t="shared" si="131"/>
        <v>3.3003300330033004E-3</v>
      </c>
      <c r="Y499" s="56">
        <f t="shared" si="138"/>
        <v>-9.6316455281787032</v>
      </c>
    </row>
    <row r="500" spans="1:25" x14ac:dyDescent="0.25">
      <c r="A500">
        <v>35</v>
      </c>
      <c r="B500">
        <v>37</v>
      </c>
      <c r="C500" t="s">
        <v>3</v>
      </c>
      <c r="D500">
        <v>4</v>
      </c>
      <c r="E500">
        <v>20</v>
      </c>
      <c r="F500">
        <v>30</v>
      </c>
      <c r="G500">
        <v>244.94</v>
      </c>
      <c r="H500">
        <v>129.44</v>
      </c>
      <c r="I500" s="76">
        <f t="shared" si="145"/>
        <v>15278.666666666666</v>
      </c>
      <c r="J500">
        <v>-6.5</v>
      </c>
      <c r="K500">
        <v>367.88</v>
      </c>
      <c r="L500">
        <v>29.4</v>
      </c>
      <c r="M500">
        <v>1.42</v>
      </c>
      <c r="N500">
        <v>24.943379999999998</v>
      </c>
      <c r="O500">
        <v>158.8450704225352</v>
      </c>
      <c r="P500">
        <v>91.384640000000005</v>
      </c>
      <c r="Q500">
        <v>527.66902575036897</v>
      </c>
      <c r="R500">
        <v>1792.6439068394293</v>
      </c>
      <c r="S500">
        <v>24.14</v>
      </c>
      <c r="T500">
        <v>8.0336433951274558E-2</v>
      </c>
      <c r="U500" s="56">
        <f t="shared" si="146"/>
        <v>67.482604519070634</v>
      </c>
      <c r="V500" s="26">
        <f t="shared" si="136"/>
        <v>1.2647340128261943E-4</v>
      </c>
      <c r="W500" s="56">
        <f t="shared" si="137"/>
        <v>303</v>
      </c>
      <c r="X500" s="56">
        <f t="shared" si="131"/>
        <v>3.3003300330033004E-3</v>
      </c>
      <c r="Y500" s="56">
        <f t="shared" si="138"/>
        <v>-8.9754785384463656</v>
      </c>
    </row>
    <row r="501" spans="1:25" x14ac:dyDescent="0.25">
      <c r="A501">
        <v>49</v>
      </c>
      <c r="B501">
        <v>37</v>
      </c>
      <c r="C501" t="s">
        <v>3</v>
      </c>
      <c r="D501">
        <v>4</v>
      </c>
      <c r="E501">
        <v>20</v>
      </c>
      <c r="F501">
        <v>30</v>
      </c>
      <c r="G501">
        <v>244.94</v>
      </c>
      <c r="H501">
        <v>129.44</v>
      </c>
      <c r="I501" s="76">
        <f t="shared" si="145"/>
        <v>15278.666666666666</v>
      </c>
      <c r="J501">
        <v>-6.5</v>
      </c>
      <c r="K501">
        <v>367.88</v>
      </c>
      <c r="L501">
        <v>29.4</v>
      </c>
      <c r="M501">
        <v>1.42</v>
      </c>
      <c r="N501">
        <v>24.943379999999998</v>
      </c>
      <c r="O501">
        <v>158.8450704225352</v>
      </c>
      <c r="P501">
        <v>91.384640000000005</v>
      </c>
      <c r="Q501">
        <v>595.70703624733471</v>
      </c>
      <c r="R501">
        <v>1337.5995309168443</v>
      </c>
      <c r="S501">
        <v>24.39</v>
      </c>
      <c r="T501">
        <v>2.5436400622952757E-2</v>
      </c>
      <c r="U501" s="56">
        <f t="shared" si="146"/>
        <v>29.913207132592444</v>
      </c>
      <c r="V501" s="26">
        <f t="shared" si="136"/>
        <v>3.9995113102406719E-5</v>
      </c>
      <c r="W501" s="56">
        <f t="shared" si="137"/>
        <v>303</v>
      </c>
      <c r="X501" s="56">
        <f t="shared" si="131"/>
        <v>3.3003300330033004E-3</v>
      </c>
      <c r="Y501" s="56">
        <f t="shared" si="138"/>
        <v>-10.12675328375383</v>
      </c>
    </row>
    <row r="502" spans="1:25" x14ac:dyDescent="0.25">
      <c r="A502">
        <v>63</v>
      </c>
      <c r="B502">
        <v>37</v>
      </c>
      <c r="C502" t="s">
        <v>3</v>
      </c>
      <c r="D502">
        <v>4</v>
      </c>
      <c r="E502">
        <v>20</v>
      </c>
      <c r="F502">
        <v>30</v>
      </c>
      <c r="G502">
        <v>244.94</v>
      </c>
      <c r="H502">
        <v>129.44</v>
      </c>
      <c r="I502" s="76">
        <f t="shared" si="145"/>
        <v>15278.666666666666</v>
      </c>
      <c r="J502">
        <v>-6.5</v>
      </c>
      <c r="K502">
        <v>367.88</v>
      </c>
      <c r="L502">
        <v>29.4</v>
      </c>
      <c r="M502">
        <v>1.42</v>
      </c>
      <c r="N502">
        <v>24.943379999999998</v>
      </c>
      <c r="O502">
        <v>158.8450704225352</v>
      </c>
      <c r="P502">
        <v>91.384640000000005</v>
      </c>
      <c r="Q502">
        <v>540.46708758158775</v>
      </c>
      <c r="R502">
        <v>603.19367774412353</v>
      </c>
      <c r="S502">
        <v>24.16</v>
      </c>
      <c r="T502">
        <v>2.1711070074644577E-3</v>
      </c>
      <c r="U502" s="56">
        <f t="shared" si="146"/>
        <v>3.2827137952862597</v>
      </c>
      <c r="V502" s="26">
        <f t="shared" si="136"/>
        <v>3.4107797377478158E-6</v>
      </c>
      <c r="W502" s="56">
        <f t="shared" si="137"/>
        <v>303</v>
      </c>
      <c r="X502" s="56">
        <f t="shared" si="131"/>
        <v>3.3003300330033004E-3</v>
      </c>
      <c r="Y502" s="56">
        <f t="shared" si="138"/>
        <v>-12.588569630711907</v>
      </c>
    </row>
    <row r="503" spans="1:25" x14ac:dyDescent="0.25">
      <c r="A503">
        <v>77</v>
      </c>
      <c r="B503">
        <v>37</v>
      </c>
      <c r="C503" t="s">
        <v>3</v>
      </c>
      <c r="D503">
        <v>4</v>
      </c>
      <c r="E503">
        <v>20</v>
      </c>
      <c r="F503">
        <v>30</v>
      </c>
      <c r="G503">
        <v>244.94</v>
      </c>
      <c r="H503">
        <v>129.44</v>
      </c>
      <c r="I503" s="76">
        <f t="shared" si="145"/>
        <v>15278.666666666666</v>
      </c>
      <c r="J503">
        <v>-6.5</v>
      </c>
      <c r="K503">
        <v>367.88</v>
      </c>
      <c r="L503">
        <v>29.4</v>
      </c>
      <c r="M503">
        <v>1.42</v>
      </c>
      <c r="N503">
        <v>24.943379999999998</v>
      </c>
      <c r="O503">
        <v>158.8450704225352</v>
      </c>
      <c r="P503">
        <v>91.384640000000005</v>
      </c>
      <c r="Q503">
        <v>623.8608400509122</v>
      </c>
      <c r="R503">
        <v>1409.0657191344931</v>
      </c>
      <c r="S503">
        <v>22.93</v>
      </c>
      <c r="T503">
        <v>2.8635542421908362E-2</v>
      </c>
      <c r="U503" s="56">
        <f t="shared" si="146"/>
        <v>52.918482395686659</v>
      </c>
      <c r="V503" s="26">
        <f t="shared" si="136"/>
        <v>4.5059294591081282E-5</v>
      </c>
      <c r="W503" s="56">
        <f t="shared" si="137"/>
        <v>303</v>
      </c>
      <c r="X503" s="56">
        <f t="shared" si="131"/>
        <v>3.3003300330033004E-3</v>
      </c>
      <c r="Y503" s="56">
        <f t="shared" si="138"/>
        <v>-10.00753127796329</v>
      </c>
    </row>
    <row r="504" spans="1:25" x14ac:dyDescent="0.25">
      <c r="A504">
        <v>91</v>
      </c>
      <c r="B504">
        <v>37</v>
      </c>
      <c r="C504" t="s">
        <v>3</v>
      </c>
      <c r="D504">
        <v>4</v>
      </c>
      <c r="E504">
        <v>20</v>
      </c>
      <c r="F504">
        <v>30</v>
      </c>
      <c r="G504">
        <v>244.94</v>
      </c>
      <c r="H504">
        <v>129.44</v>
      </c>
      <c r="I504" s="76">
        <f t="shared" si="145"/>
        <v>15278.666666666666</v>
      </c>
      <c r="J504">
        <v>-6.5</v>
      </c>
      <c r="K504">
        <v>367.88</v>
      </c>
      <c r="L504">
        <v>29.4</v>
      </c>
      <c r="M504">
        <v>1.42</v>
      </c>
      <c r="N504">
        <v>24.943379999999998</v>
      </c>
      <c r="O504">
        <v>158.8450704225352</v>
      </c>
      <c r="P504">
        <v>91.384640000000005</v>
      </c>
      <c r="Q504">
        <v>532.35730541647706</v>
      </c>
      <c r="R504">
        <v>1598.5316795630406</v>
      </c>
      <c r="S504">
        <v>24.78</v>
      </c>
      <c r="T504">
        <v>3.5979358611354262E-2</v>
      </c>
      <c r="U504" s="56">
        <f t="shared" si="146"/>
        <v>78.578919207197714</v>
      </c>
      <c r="V504" s="26">
        <f t="shared" si="136"/>
        <v>5.666284836646911E-5</v>
      </c>
      <c r="W504" s="56">
        <f t="shared" si="137"/>
        <v>303</v>
      </c>
      <c r="X504" s="56">
        <f t="shared" si="131"/>
        <v>3.3003300330033004E-3</v>
      </c>
      <c r="Y504" s="56">
        <f t="shared" si="138"/>
        <v>-9.7783917936205675</v>
      </c>
    </row>
    <row r="505" spans="1:25" s="61" customFormat="1" x14ac:dyDescent="0.25">
      <c r="A505" s="61">
        <v>105</v>
      </c>
      <c r="B505" s="61">
        <v>37</v>
      </c>
      <c r="C505" s="61" t="s">
        <v>3</v>
      </c>
      <c r="D505" s="61">
        <v>4</v>
      </c>
      <c r="E505" s="61">
        <v>20</v>
      </c>
      <c r="F505" s="61">
        <v>30</v>
      </c>
      <c r="G505" s="61">
        <v>244.94</v>
      </c>
      <c r="H505" s="61">
        <v>129.44</v>
      </c>
      <c r="I505" s="76">
        <f t="shared" si="145"/>
        <v>15278.666666666666</v>
      </c>
      <c r="J505" s="61">
        <v>-6.5</v>
      </c>
      <c r="K505" s="61">
        <v>367.88</v>
      </c>
      <c r="L505" s="61">
        <v>29.4</v>
      </c>
      <c r="M505" s="61">
        <v>1.42</v>
      </c>
      <c r="N505" s="61">
        <v>24.943379999999998</v>
      </c>
      <c r="O505" s="61">
        <v>158.8450704225352</v>
      </c>
      <c r="P505" s="61">
        <v>91.384640000000005</v>
      </c>
      <c r="Q505" s="61">
        <v>475.88310308182793</v>
      </c>
      <c r="R505" s="61">
        <v>1565.4956637758505</v>
      </c>
      <c r="S505" s="61">
        <v>26.13</v>
      </c>
      <c r="T505" s="61">
        <v>3.4870579958280939E-2</v>
      </c>
      <c r="U505" s="61">
        <f t="shared" si="146"/>
        <v>87.873861494867967</v>
      </c>
      <c r="V505" s="26">
        <f t="shared" si="136"/>
        <v>5.4933448363716919E-5</v>
      </c>
      <c r="W505" s="56">
        <f t="shared" si="137"/>
        <v>303</v>
      </c>
      <c r="X505" s="56">
        <f t="shared" si="131"/>
        <v>3.3003300330033004E-3</v>
      </c>
      <c r="Y505" s="56">
        <f t="shared" si="138"/>
        <v>-9.8093881351595034</v>
      </c>
    </row>
    <row r="506" spans="1:25" x14ac:dyDescent="0.25">
      <c r="A506">
        <v>7</v>
      </c>
      <c r="B506">
        <v>40</v>
      </c>
      <c r="C506" t="s">
        <v>3</v>
      </c>
      <c r="D506">
        <v>1</v>
      </c>
      <c r="E506">
        <v>30</v>
      </c>
      <c r="F506">
        <v>30</v>
      </c>
      <c r="G506">
        <v>249.92</v>
      </c>
      <c r="H506">
        <v>113.52</v>
      </c>
      <c r="I506" s="57">
        <f t="shared" ref="I506:I514" si="147">0.96082*10000</f>
        <v>9608.2000000000007</v>
      </c>
      <c r="J506">
        <v>10.9</v>
      </c>
      <c r="K506">
        <v>374.34</v>
      </c>
      <c r="L506">
        <v>13.5</v>
      </c>
      <c r="M506">
        <v>1.38</v>
      </c>
      <c r="N506">
        <v>24.943379999999998</v>
      </c>
      <c r="O506">
        <v>167.73913043478262</v>
      </c>
      <c r="P506">
        <v>98.194800000000001</v>
      </c>
      <c r="Q506">
        <v>504.7771572367887</v>
      </c>
      <c r="R506">
        <v>1032.8342238470191</v>
      </c>
      <c r="S506">
        <v>22.63</v>
      </c>
      <c r="T506">
        <v>1.9176447035793295E-2</v>
      </c>
      <c r="U506" s="56">
        <f t="shared" ref="U506:U514" si="148">T506*24*A506</f>
        <v>3.2216431020132732</v>
      </c>
      <c r="V506" s="26">
        <f t="shared" si="136"/>
        <v>4.7908235131437584E-5</v>
      </c>
      <c r="W506" s="56">
        <f t="shared" si="137"/>
        <v>303</v>
      </c>
      <c r="X506" s="56">
        <f t="shared" si="131"/>
        <v>3.3003300330033004E-3</v>
      </c>
      <c r="Y506" s="56">
        <f t="shared" si="138"/>
        <v>-9.9462231449124818</v>
      </c>
    </row>
    <row r="507" spans="1:25" x14ac:dyDescent="0.25">
      <c r="A507">
        <v>14</v>
      </c>
      <c r="B507">
        <v>40</v>
      </c>
      <c r="C507" t="s">
        <v>3</v>
      </c>
      <c r="D507">
        <v>1</v>
      </c>
      <c r="E507">
        <v>30</v>
      </c>
      <c r="F507">
        <v>30</v>
      </c>
      <c r="G507">
        <v>249.92</v>
      </c>
      <c r="H507">
        <v>113.52</v>
      </c>
      <c r="I507" s="57">
        <f t="shared" si="147"/>
        <v>9608.2000000000007</v>
      </c>
      <c r="J507">
        <v>10.9</v>
      </c>
      <c r="K507">
        <v>374.34</v>
      </c>
      <c r="L507">
        <v>13.5</v>
      </c>
      <c r="M507">
        <v>1.38</v>
      </c>
      <c r="N507">
        <v>24.943379999999998</v>
      </c>
      <c r="O507">
        <v>167.73913043478262</v>
      </c>
      <c r="P507">
        <v>98.194800000000001</v>
      </c>
      <c r="Q507">
        <v>476.97858726639214</v>
      </c>
      <c r="R507">
        <v>987.86742160278754</v>
      </c>
      <c r="S507">
        <v>25.16</v>
      </c>
      <c r="T507">
        <v>1.6687359214961978E-2</v>
      </c>
      <c r="U507" s="56">
        <f t="shared" si="148"/>
        <v>5.6069526962272249</v>
      </c>
      <c r="V507" s="26">
        <f t="shared" si="136"/>
        <v>4.1694960905049443E-5</v>
      </c>
      <c r="W507" s="56">
        <f t="shared" si="137"/>
        <v>303</v>
      </c>
      <c r="X507" s="56">
        <f t="shared" si="131"/>
        <v>3.3003300330033004E-3</v>
      </c>
      <c r="Y507" s="56">
        <f t="shared" si="138"/>
        <v>-10.085130278066982</v>
      </c>
    </row>
    <row r="508" spans="1:25" x14ac:dyDescent="0.25">
      <c r="A508">
        <v>21</v>
      </c>
      <c r="B508">
        <v>40</v>
      </c>
      <c r="C508" t="s">
        <v>3</v>
      </c>
      <c r="D508">
        <v>1</v>
      </c>
      <c r="E508">
        <v>30</v>
      </c>
      <c r="F508">
        <v>30</v>
      </c>
      <c r="G508">
        <v>249.92</v>
      </c>
      <c r="H508">
        <v>113.52</v>
      </c>
      <c r="I508" s="60">
        <f t="shared" si="147"/>
        <v>9608.2000000000007</v>
      </c>
      <c r="J508">
        <v>10.9</v>
      </c>
      <c r="K508">
        <v>374.34</v>
      </c>
      <c r="L508">
        <v>13.5</v>
      </c>
      <c r="M508">
        <v>1.38</v>
      </c>
      <c r="N508">
        <v>24.943379999999998</v>
      </c>
      <c r="O508">
        <v>167.73913043478262</v>
      </c>
      <c r="P508">
        <v>98.194800000000001</v>
      </c>
      <c r="Q508">
        <v>470.93494404883006</v>
      </c>
      <c r="R508">
        <v>770.7276387665197</v>
      </c>
      <c r="S508">
        <v>25.19</v>
      </c>
      <c r="T508">
        <v>9.7805824551480906E-3</v>
      </c>
      <c r="U508" s="56">
        <f t="shared" si="148"/>
        <v>4.9294135573946383</v>
      </c>
      <c r="V508" s="26">
        <f t="shared" si="136"/>
        <v>2.4436857451252963E-5</v>
      </c>
      <c r="W508" s="56">
        <f t="shared" si="137"/>
        <v>303</v>
      </c>
      <c r="X508" s="56">
        <f t="shared" si="131"/>
        <v>3.3003300330033004E-3</v>
      </c>
      <c r="Y508" s="56">
        <f t="shared" si="138"/>
        <v>-10.619418014119237</v>
      </c>
    </row>
    <row r="509" spans="1:25" x14ac:dyDescent="0.25">
      <c r="A509">
        <v>35</v>
      </c>
      <c r="B509">
        <v>40</v>
      </c>
      <c r="C509" t="s">
        <v>3</v>
      </c>
      <c r="D509">
        <v>1</v>
      </c>
      <c r="E509">
        <v>30</v>
      </c>
      <c r="F509">
        <v>30</v>
      </c>
      <c r="G509">
        <v>249.92</v>
      </c>
      <c r="H509">
        <v>113.52</v>
      </c>
      <c r="I509" s="57">
        <f t="shared" si="147"/>
        <v>9608.2000000000007</v>
      </c>
      <c r="J509">
        <v>10.9</v>
      </c>
      <c r="K509">
        <v>374.34</v>
      </c>
      <c r="L509">
        <v>13.5</v>
      </c>
      <c r="M509">
        <v>1.38</v>
      </c>
      <c r="N509">
        <v>24.943379999999998</v>
      </c>
      <c r="O509">
        <v>167.73913043478262</v>
      </c>
      <c r="P509">
        <v>98.194800000000001</v>
      </c>
      <c r="Q509">
        <v>571.24478432015746</v>
      </c>
      <c r="R509">
        <v>771.0459898310645</v>
      </c>
      <c r="S509">
        <v>24.14</v>
      </c>
      <c r="T509">
        <v>1.247021995012613E-2</v>
      </c>
      <c r="U509" s="56">
        <f t="shared" si="148"/>
        <v>10.474984758105951</v>
      </c>
      <c r="V509" s="26">
        <f t="shared" si="136"/>
        <v>3.1165935328933788E-5</v>
      </c>
      <c r="W509" s="56">
        <f t="shared" si="137"/>
        <v>303</v>
      </c>
      <c r="X509" s="56">
        <f t="shared" si="131"/>
        <v>3.3003300330033004E-3</v>
      </c>
      <c r="Y509" s="56">
        <f t="shared" si="138"/>
        <v>-10.376184875994863</v>
      </c>
    </row>
    <row r="510" spans="1:25" x14ac:dyDescent="0.25">
      <c r="A510">
        <v>49</v>
      </c>
      <c r="B510">
        <v>40</v>
      </c>
      <c r="C510" t="s">
        <v>3</v>
      </c>
      <c r="D510">
        <v>1</v>
      </c>
      <c r="E510">
        <v>30</v>
      </c>
      <c r="F510">
        <v>30</v>
      </c>
      <c r="G510">
        <v>249.92</v>
      </c>
      <c r="H510">
        <v>113.52</v>
      </c>
      <c r="I510" s="59">
        <f t="shared" si="147"/>
        <v>9608.2000000000007</v>
      </c>
      <c r="J510">
        <v>10.9</v>
      </c>
      <c r="K510">
        <v>374.34</v>
      </c>
      <c r="L510">
        <v>13.5</v>
      </c>
      <c r="M510">
        <v>1.38</v>
      </c>
      <c r="N510">
        <v>24.943379999999998</v>
      </c>
      <c r="O510">
        <v>167.73913043478262</v>
      </c>
      <c r="P510">
        <v>98.194800000000001</v>
      </c>
      <c r="Q510">
        <v>584.4436673773987</v>
      </c>
      <c r="R510">
        <v>695.79637526652448</v>
      </c>
      <c r="S510">
        <v>24.39</v>
      </c>
      <c r="T510">
        <v>3.751982661845313E-3</v>
      </c>
      <c r="U510" s="56">
        <f t="shared" si="148"/>
        <v>4.4123316103300887</v>
      </c>
      <c r="V510" s="26">
        <f t="shared" si="136"/>
        <v>9.3741040252380106E-6</v>
      </c>
      <c r="W510" s="56">
        <f t="shared" si="137"/>
        <v>303</v>
      </c>
      <c r="X510" s="56">
        <f t="shared" si="131"/>
        <v>3.3003300330033004E-3</v>
      </c>
      <c r="Y510" s="56">
        <f t="shared" si="138"/>
        <v>-11.577559561316242</v>
      </c>
    </row>
    <row r="511" spans="1:25" x14ac:dyDescent="0.25">
      <c r="A511">
        <v>63</v>
      </c>
      <c r="B511">
        <v>40</v>
      </c>
      <c r="C511" t="s">
        <v>3</v>
      </c>
      <c r="D511">
        <v>1</v>
      </c>
      <c r="E511">
        <v>30</v>
      </c>
      <c r="F511">
        <v>30</v>
      </c>
      <c r="G511">
        <v>249.92</v>
      </c>
      <c r="H511">
        <v>113.52</v>
      </c>
      <c r="I511" s="57">
        <f t="shared" si="147"/>
        <v>9608.2000000000007</v>
      </c>
      <c r="J511">
        <v>10.9</v>
      </c>
      <c r="K511">
        <v>374.34</v>
      </c>
      <c r="L511">
        <v>13.5</v>
      </c>
      <c r="M511">
        <v>1.38</v>
      </c>
      <c r="N511">
        <v>24.943379999999998</v>
      </c>
      <c r="O511">
        <v>167.73913043478262</v>
      </c>
      <c r="P511">
        <v>98.194800000000001</v>
      </c>
      <c r="Q511">
        <v>531.99027345249772</v>
      </c>
      <c r="R511">
        <v>938.05720745701979</v>
      </c>
      <c r="S511">
        <v>24.16</v>
      </c>
      <c r="T511">
        <v>1.3812507817078701E-2</v>
      </c>
      <c r="U511" s="56">
        <f t="shared" si="148"/>
        <v>20.884511819422997</v>
      </c>
      <c r="V511" s="26">
        <f t="shared" si="136"/>
        <v>3.4539350466023284E-5</v>
      </c>
      <c r="W511" s="56">
        <f t="shared" si="137"/>
        <v>303</v>
      </c>
      <c r="X511" s="56">
        <f t="shared" si="131"/>
        <v>3.3003300330033004E-3</v>
      </c>
      <c r="Y511" s="56">
        <f t="shared" si="138"/>
        <v>-10.273411290691142</v>
      </c>
    </row>
    <row r="512" spans="1:25" x14ac:dyDescent="0.25">
      <c r="A512">
        <v>77</v>
      </c>
      <c r="B512">
        <v>40</v>
      </c>
      <c r="C512" t="s">
        <v>3</v>
      </c>
      <c r="D512">
        <v>1</v>
      </c>
      <c r="E512">
        <v>30</v>
      </c>
      <c r="F512">
        <v>30</v>
      </c>
      <c r="G512">
        <v>249.92</v>
      </c>
      <c r="H512">
        <v>113.52</v>
      </c>
      <c r="I512" s="57">
        <f t="shared" si="147"/>
        <v>9608.2000000000007</v>
      </c>
      <c r="J512">
        <v>10.9</v>
      </c>
      <c r="K512">
        <v>374.34</v>
      </c>
      <c r="L512">
        <v>13.5</v>
      </c>
      <c r="M512">
        <v>1.38</v>
      </c>
      <c r="N512">
        <v>24.943379999999998</v>
      </c>
      <c r="O512">
        <v>167.73913043478262</v>
      </c>
      <c r="P512">
        <v>98.194800000000001</v>
      </c>
      <c r="Q512">
        <v>612.02745014849381</v>
      </c>
      <c r="R512">
        <v>893.31289775137884</v>
      </c>
      <c r="S512">
        <v>22.93</v>
      </c>
      <c r="T512">
        <v>1.0081265443782579E-2</v>
      </c>
      <c r="U512" s="56">
        <f t="shared" si="148"/>
        <v>18.630178540110204</v>
      </c>
      <c r="V512" s="26">
        <f t="shared" si="136"/>
        <v>2.5206099338898983E-5</v>
      </c>
      <c r="W512" s="56">
        <f t="shared" si="137"/>
        <v>303</v>
      </c>
      <c r="X512" s="56">
        <f t="shared" si="131"/>
        <v>3.3003300330033004E-3</v>
      </c>
      <c r="Y512" s="56">
        <f t="shared" si="138"/>
        <v>-10.588424555475292</v>
      </c>
    </row>
    <row r="513" spans="1:25" x14ac:dyDescent="0.25">
      <c r="A513">
        <v>91</v>
      </c>
      <c r="B513">
        <v>40</v>
      </c>
      <c r="C513" t="s">
        <v>3</v>
      </c>
      <c r="D513">
        <v>1</v>
      </c>
      <c r="E513">
        <v>30</v>
      </c>
      <c r="F513">
        <v>30</v>
      </c>
      <c r="G513">
        <v>249.92</v>
      </c>
      <c r="H513">
        <v>113.52</v>
      </c>
      <c r="I513" s="57">
        <f t="shared" si="147"/>
        <v>9608.2000000000007</v>
      </c>
      <c r="J513">
        <v>10.9</v>
      </c>
      <c r="K513">
        <v>374.34</v>
      </c>
      <c r="L513">
        <v>13.5</v>
      </c>
      <c r="M513">
        <v>1.38</v>
      </c>
      <c r="N513">
        <v>24.943379999999998</v>
      </c>
      <c r="O513">
        <v>167.73913043478262</v>
      </c>
      <c r="P513">
        <v>98.194800000000001</v>
      </c>
      <c r="Q513">
        <v>644.75088757396452</v>
      </c>
      <c r="R513">
        <v>1110.0950386891213</v>
      </c>
      <c r="S513">
        <v>24.78</v>
      </c>
      <c r="T513">
        <v>1.5432802487255088E-2</v>
      </c>
      <c r="U513" s="56">
        <f t="shared" si="148"/>
        <v>33.705240632165115</v>
      </c>
      <c r="V513" s="26">
        <f t="shared" si="136"/>
        <v>3.8616851855673787E-5</v>
      </c>
      <c r="W513" s="56">
        <f t="shared" si="137"/>
        <v>303</v>
      </c>
      <c r="X513" s="56">
        <f t="shared" si="131"/>
        <v>3.3003300330033004E-3</v>
      </c>
      <c r="Y513" s="56">
        <f t="shared" si="138"/>
        <v>-10.161821800193453</v>
      </c>
    </row>
    <row r="514" spans="1:25" s="61" customFormat="1" x14ac:dyDescent="0.25">
      <c r="A514" s="61">
        <v>105</v>
      </c>
      <c r="B514" s="61">
        <v>40</v>
      </c>
      <c r="C514" s="61" t="s">
        <v>3</v>
      </c>
      <c r="D514" s="61">
        <v>1</v>
      </c>
      <c r="E514" s="61">
        <v>30</v>
      </c>
      <c r="F514" s="61">
        <v>30</v>
      </c>
      <c r="G514" s="61">
        <v>249.92</v>
      </c>
      <c r="H514" s="61">
        <v>113.52</v>
      </c>
      <c r="I514" s="62">
        <f t="shared" si="147"/>
        <v>9608.2000000000007</v>
      </c>
      <c r="J514" s="61">
        <v>10.9</v>
      </c>
      <c r="K514" s="61">
        <v>374.34</v>
      </c>
      <c r="L514" s="61">
        <v>13.5</v>
      </c>
      <c r="M514" s="61">
        <v>1.38</v>
      </c>
      <c r="N514" s="61">
        <v>24.943379999999998</v>
      </c>
      <c r="O514" s="61">
        <v>167.73913043478262</v>
      </c>
      <c r="P514" s="61">
        <v>98.194800000000001</v>
      </c>
      <c r="Q514" s="61">
        <v>429.86283004986512</v>
      </c>
      <c r="R514" s="61">
        <v>1015.0960223482321</v>
      </c>
      <c r="S514" s="61">
        <v>26.13</v>
      </c>
      <c r="T514" s="61">
        <v>1.8406083183560237E-2</v>
      </c>
      <c r="U514" s="61">
        <f t="shared" si="148"/>
        <v>46.383329622571793</v>
      </c>
      <c r="V514" s="26">
        <f t="shared" si="136"/>
        <v>4.6087269098379093E-5</v>
      </c>
      <c r="W514" s="56">
        <f t="shared" si="137"/>
        <v>303</v>
      </c>
      <c r="X514" s="56">
        <f t="shared" ref="X514:X577" si="149">1/W514</f>
        <v>3.3003300330033004E-3</v>
      </c>
      <c r="Y514" s="56">
        <f t="shared" si="138"/>
        <v>-9.9849738044869909</v>
      </c>
    </row>
    <row r="515" spans="1:25" x14ac:dyDescent="0.25">
      <c r="A515">
        <v>7</v>
      </c>
      <c r="B515">
        <v>2</v>
      </c>
      <c r="C515" t="s">
        <v>3</v>
      </c>
      <c r="D515">
        <v>2</v>
      </c>
      <c r="E515">
        <v>30</v>
      </c>
      <c r="F515">
        <v>30</v>
      </c>
      <c r="G515">
        <v>249.94</v>
      </c>
      <c r="H515">
        <v>113.2</v>
      </c>
      <c r="I515" s="57">
        <f t="shared" ref="I515:I523" si="150">0.46252*10000</f>
        <v>4625.2</v>
      </c>
      <c r="J515">
        <v>11.2</v>
      </c>
      <c r="K515">
        <v>374.34</v>
      </c>
      <c r="L515">
        <v>13.2</v>
      </c>
      <c r="M515">
        <v>1.38</v>
      </c>
      <c r="N515">
        <v>24.943379999999998</v>
      </c>
      <c r="O515">
        <v>167.97101449275362</v>
      </c>
      <c r="P515">
        <v>98.257599999999996</v>
      </c>
      <c r="Q515">
        <v>512.05073463755173</v>
      </c>
      <c r="R515">
        <v>960.83056805399315</v>
      </c>
      <c r="S515">
        <v>22.63</v>
      </c>
      <c r="T515">
        <v>1.6309585180203333E-2</v>
      </c>
      <c r="U515" s="56">
        <f t="shared" ref="U515:U523" si="151">T515*24*A515</f>
        <v>2.74001031027416</v>
      </c>
      <c r="V515" s="26">
        <f t="shared" si="136"/>
        <v>8.4654941080393564E-5</v>
      </c>
      <c r="W515" s="56">
        <f t="shared" si="137"/>
        <v>303</v>
      </c>
      <c r="X515" s="56">
        <f t="shared" si="149"/>
        <v>3.3003300330033004E-3</v>
      </c>
      <c r="Y515" s="56">
        <f t="shared" si="138"/>
        <v>-9.3769270803810905</v>
      </c>
    </row>
    <row r="516" spans="1:25" x14ac:dyDescent="0.25">
      <c r="A516">
        <v>14</v>
      </c>
      <c r="B516">
        <v>2</v>
      </c>
      <c r="C516" t="s">
        <v>3</v>
      </c>
      <c r="D516">
        <v>2</v>
      </c>
      <c r="E516">
        <v>30</v>
      </c>
      <c r="F516">
        <v>30</v>
      </c>
      <c r="G516">
        <v>249.94</v>
      </c>
      <c r="H516">
        <v>113.2</v>
      </c>
      <c r="I516" s="59">
        <f t="shared" si="150"/>
        <v>4625.2</v>
      </c>
      <c r="J516">
        <v>11.2</v>
      </c>
      <c r="K516">
        <v>374.34</v>
      </c>
      <c r="L516">
        <v>13.2</v>
      </c>
      <c r="M516">
        <v>1.38</v>
      </c>
      <c r="N516">
        <v>24.943379999999998</v>
      </c>
      <c r="O516">
        <v>167.97101449275362</v>
      </c>
      <c r="P516">
        <v>98.257599999999996</v>
      </c>
      <c r="Q516">
        <v>477.60806145074434</v>
      </c>
      <c r="R516">
        <v>813.69122584732349</v>
      </c>
      <c r="S516">
        <v>25.16</v>
      </c>
      <c r="T516">
        <v>1.0985763797131431E-2</v>
      </c>
      <c r="U516" s="56">
        <f t="shared" si="151"/>
        <v>3.6912166358361604</v>
      </c>
      <c r="V516" s="26">
        <f t="shared" si="136"/>
        <v>5.7027500554698732E-5</v>
      </c>
      <c r="W516" s="56">
        <f t="shared" si="137"/>
        <v>303</v>
      </c>
      <c r="X516" s="56">
        <f t="shared" si="149"/>
        <v>3.3003300330033004E-3</v>
      </c>
      <c r="Y516" s="56">
        <f t="shared" si="138"/>
        <v>-9.771976940607054</v>
      </c>
    </row>
    <row r="517" spans="1:25" x14ac:dyDescent="0.25">
      <c r="A517">
        <v>21</v>
      </c>
      <c r="B517">
        <v>2</v>
      </c>
      <c r="C517" t="s">
        <v>3</v>
      </c>
      <c r="D517">
        <v>2</v>
      </c>
      <c r="E517">
        <v>30</v>
      </c>
      <c r="F517">
        <v>30</v>
      </c>
      <c r="G517">
        <v>249.94</v>
      </c>
      <c r="H517">
        <v>113.2</v>
      </c>
      <c r="I517" s="59">
        <f t="shared" si="150"/>
        <v>4625.2</v>
      </c>
      <c r="J517">
        <v>11.2</v>
      </c>
      <c r="K517">
        <v>374.34</v>
      </c>
      <c r="L517">
        <v>13.2</v>
      </c>
      <c r="M517">
        <v>1.38</v>
      </c>
      <c r="N517">
        <v>24.943379999999998</v>
      </c>
      <c r="O517">
        <v>167.97101449275362</v>
      </c>
      <c r="P517">
        <v>98.257599999999996</v>
      </c>
      <c r="Q517">
        <v>474.82186334350627</v>
      </c>
      <c r="R517">
        <v>820.77719823788539</v>
      </c>
      <c r="S517">
        <v>25.19</v>
      </c>
      <c r="T517">
        <v>1.1294993903945878E-2</v>
      </c>
      <c r="U517" s="56">
        <f t="shared" si="151"/>
        <v>5.6926769275887219</v>
      </c>
      <c r="V517" s="26">
        <f t="shared" si="136"/>
        <v>5.8645423480517111E-5</v>
      </c>
      <c r="W517" s="56">
        <f t="shared" si="137"/>
        <v>303</v>
      </c>
      <c r="X517" s="56">
        <f t="shared" si="149"/>
        <v>3.3003300330033004E-3</v>
      </c>
      <c r="Y517" s="56">
        <f t="shared" si="138"/>
        <v>-9.7440010169320939</v>
      </c>
    </row>
    <row r="518" spans="1:25" x14ac:dyDescent="0.25">
      <c r="A518">
        <v>35</v>
      </c>
      <c r="B518">
        <v>2</v>
      </c>
      <c r="C518" t="s">
        <v>3</v>
      </c>
      <c r="D518">
        <v>2</v>
      </c>
      <c r="E518">
        <v>30</v>
      </c>
      <c r="F518">
        <v>30</v>
      </c>
      <c r="G518">
        <v>249.94</v>
      </c>
      <c r="H518">
        <v>113.2</v>
      </c>
      <c r="I518" s="60">
        <f t="shared" si="150"/>
        <v>4625.2</v>
      </c>
      <c r="J518">
        <v>11.2</v>
      </c>
      <c r="K518">
        <v>374.34</v>
      </c>
      <c r="L518">
        <v>13.2</v>
      </c>
      <c r="M518">
        <v>1.38</v>
      </c>
      <c r="N518">
        <v>24.943379999999998</v>
      </c>
      <c r="O518">
        <v>167.97101449275362</v>
      </c>
      <c r="P518">
        <v>98.257599999999996</v>
      </c>
      <c r="Q518">
        <v>570.1506232573397</v>
      </c>
      <c r="R518">
        <v>875.40809414466139</v>
      </c>
      <c r="S518">
        <v>24.14</v>
      </c>
      <c r="T518">
        <v>1.9066220307370749E-2</v>
      </c>
      <c r="U518" s="56">
        <f t="shared" si="151"/>
        <v>16.015625058191429</v>
      </c>
      <c r="V518" s="26">
        <f t="shared" si="136"/>
        <v>9.9105631215151715E-5</v>
      </c>
      <c r="W518" s="56">
        <f t="shared" si="137"/>
        <v>303</v>
      </c>
      <c r="X518" s="56">
        <f t="shared" si="149"/>
        <v>3.3003300330033004E-3</v>
      </c>
      <c r="Y518" s="56">
        <f t="shared" si="138"/>
        <v>-9.2193242946791401</v>
      </c>
    </row>
    <row r="519" spans="1:25" x14ac:dyDescent="0.25">
      <c r="A519">
        <v>49</v>
      </c>
      <c r="B519">
        <v>2</v>
      </c>
      <c r="C519" t="s">
        <v>3</v>
      </c>
      <c r="D519">
        <v>2</v>
      </c>
      <c r="E519">
        <v>30</v>
      </c>
      <c r="F519">
        <v>30</v>
      </c>
      <c r="G519">
        <v>249.94</v>
      </c>
      <c r="H519">
        <v>113.2</v>
      </c>
      <c r="I519" s="57">
        <f t="shared" si="150"/>
        <v>4625.2</v>
      </c>
      <c r="J519">
        <v>11.2</v>
      </c>
      <c r="K519">
        <v>374.34</v>
      </c>
      <c r="L519">
        <v>13.2</v>
      </c>
      <c r="M519">
        <v>1.38</v>
      </c>
      <c r="N519">
        <v>24.943379999999998</v>
      </c>
      <c r="O519">
        <v>167.97101449275362</v>
      </c>
      <c r="P519">
        <v>98.257599999999996</v>
      </c>
      <c r="Q519">
        <v>604.51385927505328</v>
      </c>
      <c r="R519">
        <v>904.04085287846476</v>
      </c>
      <c r="S519">
        <v>24.39</v>
      </c>
      <c r="T519">
        <v>1.0099928593852375E-2</v>
      </c>
      <c r="U519" s="56">
        <f t="shared" si="151"/>
        <v>11.877516026370392</v>
      </c>
      <c r="V519" s="26">
        <f t="shared" si="136"/>
        <v>5.2475581506967241E-5</v>
      </c>
      <c r="W519" s="56">
        <f t="shared" si="137"/>
        <v>303</v>
      </c>
      <c r="X519" s="56">
        <f t="shared" si="149"/>
        <v>3.3003300330033004E-3</v>
      </c>
      <c r="Y519" s="56">
        <f t="shared" si="138"/>
        <v>-9.855162610718839</v>
      </c>
    </row>
    <row r="520" spans="1:25" x14ac:dyDescent="0.25">
      <c r="A520">
        <v>63</v>
      </c>
      <c r="B520">
        <v>2</v>
      </c>
      <c r="C520" t="s">
        <v>3</v>
      </c>
      <c r="D520">
        <v>2</v>
      </c>
      <c r="E520">
        <v>30</v>
      </c>
      <c r="F520">
        <v>30</v>
      </c>
      <c r="G520">
        <v>249.94</v>
      </c>
      <c r="H520">
        <v>113.2</v>
      </c>
      <c r="I520" s="57">
        <f t="shared" si="150"/>
        <v>4625.2</v>
      </c>
      <c r="J520">
        <v>11.2</v>
      </c>
      <c r="K520">
        <v>374.34</v>
      </c>
      <c r="L520">
        <v>13.2</v>
      </c>
      <c r="M520">
        <v>1.38</v>
      </c>
      <c r="N520">
        <v>24.943379999999998</v>
      </c>
      <c r="O520">
        <v>167.97101449275362</v>
      </c>
      <c r="P520">
        <v>98.257599999999996</v>
      </c>
      <c r="Q520">
        <v>568.00302888102044</v>
      </c>
      <c r="R520">
        <v>818.98191203446959</v>
      </c>
      <c r="S520">
        <v>24.16</v>
      </c>
      <c r="T520">
        <v>8.5434717680891014E-3</v>
      </c>
      <c r="U520" s="56">
        <f t="shared" si="151"/>
        <v>12.917729313350721</v>
      </c>
      <c r="V520" s="26">
        <f t="shared" si="136"/>
        <v>4.4393796942112136E-5</v>
      </c>
      <c r="W520" s="56">
        <f t="shared" si="137"/>
        <v>303</v>
      </c>
      <c r="X520" s="56">
        <f t="shared" si="149"/>
        <v>3.3003300330033004E-3</v>
      </c>
      <c r="Y520" s="56">
        <f t="shared" si="138"/>
        <v>-10.022410806797225</v>
      </c>
    </row>
    <row r="521" spans="1:25" x14ac:dyDescent="0.25">
      <c r="A521">
        <v>77</v>
      </c>
      <c r="B521">
        <v>2</v>
      </c>
      <c r="C521" t="s">
        <v>3</v>
      </c>
      <c r="D521">
        <v>2</v>
      </c>
      <c r="E521">
        <v>30</v>
      </c>
      <c r="F521">
        <v>30</v>
      </c>
      <c r="G521">
        <v>249.94</v>
      </c>
      <c r="H521">
        <v>113.2</v>
      </c>
      <c r="I521" s="57">
        <f t="shared" si="150"/>
        <v>4625.2</v>
      </c>
      <c r="J521">
        <v>11.2</v>
      </c>
      <c r="K521">
        <v>374.34</v>
      </c>
      <c r="L521">
        <v>13.2</v>
      </c>
      <c r="M521">
        <v>1.38</v>
      </c>
      <c r="N521">
        <v>24.943379999999998</v>
      </c>
      <c r="O521">
        <v>167.97101449275362</v>
      </c>
      <c r="P521">
        <v>98.257599999999996</v>
      </c>
      <c r="Q521">
        <v>632.89592702588038</v>
      </c>
      <c r="R521">
        <v>893.85116673737809</v>
      </c>
      <c r="S521">
        <v>22.93</v>
      </c>
      <c r="T521">
        <v>9.3595744445968184E-3</v>
      </c>
      <c r="U521" s="56">
        <f t="shared" si="151"/>
        <v>17.296493573614921</v>
      </c>
      <c r="V521" s="26">
        <f t="shared" si="136"/>
        <v>4.865753953242431E-5</v>
      </c>
      <c r="W521" s="56">
        <f t="shared" si="137"/>
        <v>303</v>
      </c>
      <c r="X521" s="56">
        <f t="shared" si="149"/>
        <v>3.3003300330033004E-3</v>
      </c>
      <c r="Y521" s="56">
        <f t="shared" si="138"/>
        <v>-9.930703786366891</v>
      </c>
    </row>
    <row r="522" spans="1:25" x14ac:dyDescent="0.25">
      <c r="A522">
        <v>91</v>
      </c>
      <c r="B522">
        <v>2</v>
      </c>
      <c r="C522" t="s">
        <v>3</v>
      </c>
      <c r="D522">
        <v>2</v>
      </c>
      <c r="E522">
        <v>30</v>
      </c>
      <c r="F522">
        <v>30</v>
      </c>
      <c r="G522">
        <v>249.94</v>
      </c>
      <c r="H522">
        <v>113.2</v>
      </c>
      <c r="I522" s="57">
        <f t="shared" si="150"/>
        <v>4625.2</v>
      </c>
      <c r="J522">
        <v>11.2</v>
      </c>
      <c r="K522">
        <v>374.34</v>
      </c>
      <c r="L522">
        <v>13.2</v>
      </c>
      <c r="M522">
        <v>1.38</v>
      </c>
      <c r="N522">
        <v>24.943379999999998</v>
      </c>
      <c r="O522">
        <v>167.97101449275362</v>
      </c>
      <c r="P522">
        <v>98.257599999999996</v>
      </c>
      <c r="Q522">
        <v>566.73122439690485</v>
      </c>
      <c r="R522">
        <v>855.41197086936734</v>
      </c>
      <c r="S522">
        <v>24.78</v>
      </c>
      <c r="T522">
        <v>9.5809958887106469E-3</v>
      </c>
      <c r="U522" s="56">
        <f t="shared" si="151"/>
        <v>20.924895020944053</v>
      </c>
      <c r="V522" s="26">
        <f t="shared" ref="V522:V578" si="152">LN(I522/(I522-U522))/A522</f>
        <v>4.9828249752870509E-5</v>
      </c>
      <c r="W522" s="56">
        <f t="shared" ref="W522:W578" si="153">F522+273</f>
        <v>303</v>
      </c>
      <c r="X522" s="56">
        <f t="shared" si="149"/>
        <v>3.3003300330033004E-3</v>
      </c>
      <c r="Y522" s="56">
        <f t="shared" ref="Y522:Y578" si="154">LN(V522)</f>
        <v>-9.9069284706532681</v>
      </c>
    </row>
    <row r="523" spans="1:25" s="61" customFormat="1" x14ac:dyDescent="0.25">
      <c r="A523" s="61">
        <v>105</v>
      </c>
      <c r="B523" s="61">
        <v>2</v>
      </c>
      <c r="C523" s="61" t="s">
        <v>3</v>
      </c>
      <c r="D523" s="61">
        <v>2</v>
      </c>
      <c r="E523" s="61">
        <v>30</v>
      </c>
      <c r="F523" s="61">
        <v>30</v>
      </c>
      <c r="G523" s="61">
        <v>249.94</v>
      </c>
      <c r="H523" s="61">
        <v>113.2</v>
      </c>
      <c r="I523" s="62">
        <f t="shared" si="150"/>
        <v>4625.2</v>
      </c>
      <c r="J523" s="61">
        <v>11.2</v>
      </c>
      <c r="K523" s="61">
        <v>374.34</v>
      </c>
      <c r="L523" s="61">
        <v>13.2</v>
      </c>
      <c r="M523" s="61">
        <v>1.38</v>
      </c>
      <c r="N523" s="61">
        <v>24.943379999999998</v>
      </c>
      <c r="O523" s="61">
        <v>167.97101449275362</v>
      </c>
      <c r="P523" s="61">
        <v>98.257599999999996</v>
      </c>
      <c r="Q523" s="61">
        <v>507.32265184337456</v>
      </c>
      <c r="R523" s="61">
        <v>789.33872581721141</v>
      </c>
      <c r="S523" s="61">
        <v>26.13</v>
      </c>
      <c r="T523" s="61">
        <v>8.8762308532540461E-3</v>
      </c>
      <c r="U523" s="61">
        <f t="shared" si="151"/>
        <v>22.368101750200196</v>
      </c>
      <c r="V523" s="26">
        <f t="shared" si="152"/>
        <v>4.6170182340563032E-5</v>
      </c>
      <c r="W523" s="56">
        <f t="shared" si="153"/>
        <v>303</v>
      </c>
      <c r="X523" s="56">
        <f t="shared" si="149"/>
        <v>3.3003300330033004E-3</v>
      </c>
      <c r="Y523" s="56">
        <f t="shared" si="154"/>
        <v>-9.9831763721232409</v>
      </c>
    </row>
    <row r="524" spans="1:25" x14ac:dyDescent="0.25">
      <c r="A524">
        <v>7</v>
      </c>
      <c r="B524">
        <v>32</v>
      </c>
      <c r="C524" t="s">
        <v>3</v>
      </c>
      <c r="D524">
        <v>3</v>
      </c>
      <c r="E524">
        <v>30</v>
      </c>
      <c r="F524">
        <v>30</v>
      </c>
      <c r="G524">
        <v>254.96</v>
      </c>
      <c r="H524">
        <v>118.71</v>
      </c>
      <c r="I524" s="60">
        <f t="shared" ref="I524:I532" si="155">4.5987*10000</f>
        <v>45987</v>
      </c>
      <c r="J524">
        <v>5.7</v>
      </c>
      <c r="K524">
        <v>379.37</v>
      </c>
      <c r="L524">
        <v>18.7</v>
      </c>
      <c r="M524">
        <v>1.38</v>
      </c>
      <c r="N524">
        <v>24.943379999999998</v>
      </c>
      <c r="O524">
        <v>163.97826086956522</v>
      </c>
      <c r="P524">
        <v>96.511229999999998</v>
      </c>
      <c r="Q524">
        <v>551.11776929945609</v>
      </c>
      <c r="R524">
        <v>1100.7990368391452</v>
      </c>
      <c r="S524">
        <v>22.63</v>
      </c>
      <c r="T524">
        <v>1.9854582148821565E-2</v>
      </c>
      <c r="U524" s="56">
        <f t="shared" ref="U524:U532" si="156">T524*24*A524</f>
        <v>3.3355698010020234</v>
      </c>
      <c r="V524" s="26">
        <f t="shared" si="152"/>
        <v>1.0362216577069223E-5</v>
      </c>
      <c r="W524" s="56">
        <f t="shared" si="153"/>
        <v>303</v>
      </c>
      <c r="X524" s="56">
        <f t="shared" si="149"/>
        <v>3.3003300330033004E-3</v>
      </c>
      <c r="Y524" s="56">
        <f t="shared" si="154"/>
        <v>-11.47734438870255</v>
      </c>
    </row>
    <row r="525" spans="1:25" x14ac:dyDescent="0.25">
      <c r="A525">
        <v>14</v>
      </c>
      <c r="B525">
        <v>32</v>
      </c>
      <c r="C525" t="s">
        <v>3</v>
      </c>
      <c r="D525">
        <v>3</v>
      </c>
      <c r="E525">
        <v>30</v>
      </c>
      <c r="F525">
        <v>30</v>
      </c>
      <c r="G525">
        <v>254.96</v>
      </c>
      <c r="H525">
        <v>118.71</v>
      </c>
      <c r="I525" s="60">
        <f t="shared" si="155"/>
        <v>45987</v>
      </c>
      <c r="J525">
        <v>5.7</v>
      </c>
      <c r="K525">
        <v>379.37</v>
      </c>
      <c r="L525">
        <v>18.7</v>
      </c>
      <c r="M525">
        <v>1.38</v>
      </c>
      <c r="N525">
        <v>24.943379999999998</v>
      </c>
      <c r="O525">
        <v>163.97826086956522</v>
      </c>
      <c r="P525">
        <v>96.511229999999998</v>
      </c>
      <c r="Q525">
        <v>471.21197339246118</v>
      </c>
      <c r="R525">
        <v>1047.9708425720621</v>
      </c>
      <c r="S525">
        <v>25.16</v>
      </c>
      <c r="T525">
        <v>1.8737774726072867E-2</v>
      </c>
      <c r="U525" s="56">
        <f t="shared" si="156"/>
        <v>6.2958923079604832</v>
      </c>
      <c r="V525" s="26">
        <f t="shared" si="152"/>
        <v>9.7796633827443964E-6</v>
      </c>
      <c r="W525" s="56">
        <f t="shared" si="153"/>
        <v>303</v>
      </c>
      <c r="X525" s="56">
        <f t="shared" si="149"/>
        <v>3.3003300330033004E-3</v>
      </c>
      <c r="Y525" s="56">
        <f t="shared" si="154"/>
        <v>-11.535205493452183</v>
      </c>
    </row>
    <row r="526" spans="1:25" x14ac:dyDescent="0.25">
      <c r="A526">
        <v>21</v>
      </c>
      <c r="B526">
        <v>32</v>
      </c>
      <c r="C526" t="s">
        <v>3</v>
      </c>
      <c r="D526">
        <v>3</v>
      </c>
      <c r="E526">
        <v>30</v>
      </c>
      <c r="F526">
        <v>30</v>
      </c>
      <c r="G526">
        <v>254.96</v>
      </c>
      <c r="H526">
        <v>118.71</v>
      </c>
      <c r="I526" s="59">
        <f t="shared" si="155"/>
        <v>45987</v>
      </c>
      <c r="J526">
        <v>5.7</v>
      </c>
      <c r="K526">
        <v>379.37</v>
      </c>
      <c r="L526">
        <v>18.7</v>
      </c>
      <c r="M526">
        <v>1.38</v>
      </c>
      <c r="N526">
        <v>24.943379999999998</v>
      </c>
      <c r="O526">
        <v>163.97826086956522</v>
      </c>
      <c r="P526">
        <v>96.511229999999998</v>
      </c>
      <c r="Q526">
        <v>467.95070362834861</v>
      </c>
      <c r="R526">
        <v>860.042308370044</v>
      </c>
      <c r="S526">
        <v>25.19</v>
      </c>
      <c r="T526">
        <v>1.2723123550120129E-2</v>
      </c>
      <c r="U526" s="56">
        <f t="shared" si="156"/>
        <v>6.4124542692605448</v>
      </c>
      <c r="V526" s="26">
        <f t="shared" si="152"/>
        <v>6.6404909348282717E-6</v>
      </c>
      <c r="W526" s="56">
        <f t="shared" si="153"/>
        <v>303</v>
      </c>
      <c r="X526" s="56">
        <f t="shared" si="149"/>
        <v>3.3003300330033004E-3</v>
      </c>
      <c r="Y526" s="56">
        <f t="shared" si="154"/>
        <v>-11.922324661240948</v>
      </c>
    </row>
    <row r="527" spans="1:25" x14ac:dyDescent="0.25">
      <c r="A527">
        <v>35</v>
      </c>
      <c r="B527">
        <v>32</v>
      </c>
      <c r="C527" t="s">
        <v>3</v>
      </c>
      <c r="D527">
        <v>3</v>
      </c>
      <c r="E527">
        <v>30</v>
      </c>
      <c r="F527">
        <v>30</v>
      </c>
      <c r="G527">
        <v>254.96</v>
      </c>
      <c r="H527">
        <v>118.71</v>
      </c>
      <c r="I527" s="60">
        <f t="shared" si="155"/>
        <v>45987</v>
      </c>
      <c r="J527">
        <v>5.7</v>
      </c>
      <c r="K527">
        <v>379.37</v>
      </c>
      <c r="L527">
        <v>18.7</v>
      </c>
      <c r="M527">
        <v>1.38</v>
      </c>
      <c r="N527">
        <v>24.943379999999998</v>
      </c>
      <c r="O527">
        <v>163.97826086956522</v>
      </c>
      <c r="P527">
        <v>96.511229999999998</v>
      </c>
      <c r="Q527">
        <v>594.85680662620962</v>
      </c>
      <c r="R527">
        <v>994.13545186157125</v>
      </c>
      <c r="S527">
        <v>24.14</v>
      </c>
      <c r="T527">
        <v>2.4786466590591118E-2</v>
      </c>
      <c r="U527" s="56">
        <f t="shared" si="156"/>
        <v>20.82063193609654</v>
      </c>
      <c r="V527" s="26">
        <f t="shared" si="152"/>
        <v>1.2938654485434824E-5</v>
      </c>
      <c r="W527" s="56">
        <f t="shared" si="153"/>
        <v>303</v>
      </c>
      <c r="X527" s="56">
        <f t="shared" si="149"/>
        <v>3.3003300330033004E-3</v>
      </c>
      <c r="Y527" s="56">
        <f t="shared" si="154"/>
        <v>-11.25529125533078</v>
      </c>
    </row>
    <row r="528" spans="1:25" x14ac:dyDescent="0.25">
      <c r="A528">
        <v>49</v>
      </c>
      <c r="B528">
        <v>32</v>
      </c>
      <c r="C528" t="s">
        <v>3</v>
      </c>
      <c r="D528">
        <v>3</v>
      </c>
      <c r="E528">
        <v>30</v>
      </c>
      <c r="F528">
        <v>30</v>
      </c>
      <c r="G528">
        <v>254.96</v>
      </c>
      <c r="H528">
        <v>118.71</v>
      </c>
      <c r="I528" s="59">
        <f t="shared" si="155"/>
        <v>45987</v>
      </c>
      <c r="J528">
        <v>5.7</v>
      </c>
      <c r="K528">
        <v>379.37</v>
      </c>
      <c r="L528">
        <v>18.7</v>
      </c>
      <c r="M528">
        <v>1.38</v>
      </c>
      <c r="N528">
        <v>24.943379999999998</v>
      </c>
      <c r="O528">
        <v>163.97826086956522</v>
      </c>
      <c r="P528">
        <v>96.511229999999998</v>
      </c>
      <c r="Q528">
        <v>575.49262260127932</v>
      </c>
      <c r="R528">
        <v>879.80980810234541</v>
      </c>
      <c r="S528">
        <v>24.39</v>
      </c>
      <c r="T528">
        <v>1.0198799331801957E-2</v>
      </c>
      <c r="U528" s="56">
        <f t="shared" si="156"/>
        <v>11.993788014199103</v>
      </c>
      <c r="V528" s="26">
        <f t="shared" si="152"/>
        <v>5.3233111245274564E-6</v>
      </c>
      <c r="W528" s="56">
        <f t="shared" si="153"/>
        <v>303</v>
      </c>
      <c r="X528" s="56">
        <f t="shared" si="149"/>
        <v>3.3003300330033004E-3</v>
      </c>
      <c r="Y528" s="56">
        <f t="shared" si="154"/>
        <v>-12.143415056387719</v>
      </c>
    </row>
    <row r="529" spans="1:25" x14ac:dyDescent="0.25">
      <c r="A529">
        <v>63</v>
      </c>
      <c r="B529">
        <v>32</v>
      </c>
      <c r="C529" t="s">
        <v>3</v>
      </c>
      <c r="D529">
        <v>3</v>
      </c>
      <c r="E529">
        <v>30</v>
      </c>
      <c r="F529">
        <v>30</v>
      </c>
      <c r="G529">
        <v>254.96</v>
      </c>
      <c r="H529">
        <v>118.71</v>
      </c>
      <c r="I529" s="60">
        <f t="shared" si="155"/>
        <v>45987</v>
      </c>
      <c r="J529">
        <v>5.7</v>
      </c>
      <c r="K529">
        <v>379.37</v>
      </c>
      <c r="L529">
        <v>18.7</v>
      </c>
      <c r="M529">
        <v>1.38</v>
      </c>
      <c r="N529">
        <v>24.943379999999998</v>
      </c>
      <c r="O529">
        <v>163.97826086956522</v>
      </c>
      <c r="P529">
        <v>96.511229999999998</v>
      </c>
      <c r="Q529">
        <v>534.24469945821431</v>
      </c>
      <c r="R529">
        <v>948.52062625314636</v>
      </c>
      <c r="S529">
        <v>24.16</v>
      </c>
      <c r="T529">
        <v>1.4016098344918125E-2</v>
      </c>
      <c r="U529" s="56">
        <f t="shared" si="156"/>
        <v>21.192340697516205</v>
      </c>
      <c r="V529" s="26">
        <f t="shared" si="152"/>
        <v>7.3165001656126969E-6</v>
      </c>
      <c r="W529" s="56">
        <f t="shared" si="153"/>
        <v>303</v>
      </c>
      <c r="X529" s="56">
        <f t="shared" si="149"/>
        <v>3.3003300330033004E-3</v>
      </c>
      <c r="Y529" s="56">
        <f t="shared" si="154"/>
        <v>-11.825378463778422</v>
      </c>
    </row>
    <row r="530" spans="1:25" x14ac:dyDescent="0.25">
      <c r="A530">
        <v>77</v>
      </c>
      <c r="B530">
        <v>32</v>
      </c>
      <c r="C530" t="s">
        <v>3</v>
      </c>
      <c r="D530">
        <v>3</v>
      </c>
      <c r="E530">
        <v>30</v>
      </c>
      <c r="F530">
        <v>30</v>
      </c>
      <c r="G530">
        <v>254.96</v>
      </c>
      <c r="H530">
        <v>118.71</v>
      </c>
      <c r="I530" s="60">
        <f t="shared" si="155"/>
        <v>45987</v>
      </c>
      <c r="J530">
        <v>5.7</v>
      </c>
      <c r="K530">
        <v>379.37</v>
      </c>
      <c r="L530">
        <v>18.7</v>
      </c>
      <c r="M530">
        <v>1.38</v>
      </c>
      <c r="N530">
        <v>24.943379999999998</v>
      </c>
      <c r="O530">
        <v>163.97826086956522</v>
      </c>
      <c r="P530">
        <v>96.511229999999998</v>
      </c>
      <c r="Q530">
        <v>558.74586338565973</v>
      </c>
      <c r="R530">
        <v>905.0141281289774</v>
      </c>
      <c r="S530">
        <v>22.93</v>
      </c>
      <c r="T530">
        <v>1.2343633098969542E-2</v>
      </c>
      <c r="U530" s="56">
        <f t="shared" si="156"/>
        <v>22.811033966895714</v>
      </c>
      <c r="V530" s="26">
        <f t="shared" si="152"/>
        <v>6.4435752007937108E-6</v>
      </c>
      <c r="W530" s="56">
        <f t="shared" si="153"/>
        <v>303</v>
      </c>
      <c r="X530" s="56">
        <f t="shared" si="149"/>
        <v>3.3003300330033004E-3</v>
      </c>
      <c r="Y530" s="56">
        <f t="shared" si="154"/>
        <v>-11.952427016487013</v>
      </c>
    </row>
    <row r="531" spans="1:25" x14ac:dyDescent="0.25">
      <c r="A531">
        <v>91</v>
      </c>
      <c r="B531">
        <v>32</v>
      </c>
      <c r="C531" t="s">
        <v>3</v>
      </c>
      <c r="D531">
        <v>3</v>
      </c>
      <c r="E531">
        <v>30</v>
      </c>
      <c r="F531">
        <v>30</v>
      </c>
      <c r="G531">
        <v>254.96</v>
      </c>
      <c r="H531">
        <v>118.71</v>
      </c>
      <c r="I531" s="60">
        <f t="shared" si="155"/>
        <v>45987</v>
      </c>
      <c r="J531">
        <v>5.7</v>
      </c>
      <c r="K531">
        <v>379.37</v>
      </c>
      <c r="L531">
        <v>18.7</v>
      </c>
      <c r="M531">
        <v>1.38</v>
      </c>
      <c r="N531">
        <v>24.943379999999998</v>
      </c>
      <c r="O531">
        <v>163.97826086956522</v>
      </c>
      <c r="P531">
        <v>96.511229999999998</v>
      </c>
      <c r="Q531">
        <v>511.10855712335001</v>
      </c>
      <c r="R531">
        <v>1005.4361857077832</v>
      </c>
      <c r="S531">
        <v>24.78</v>
      </c>
      <c r="T531">
        <v>1.6306019255202777E-2</v>
      </c>
      <c r="U531" s="56">
        <f t="shared" si="156"/>
        <v>35.612346053362863</v>
      </c>
      <c r="V531" s="26">
        <f t="shared" si="152"/>
        <v>8.5131900109098024E-6</v>
      </c>
      <c r="W531" s="56">
        <f t="shared" si="153"/>
        <v>303</v>
      </c>
      <c r="X531" s="56">
        <f t="shared" si="149"/>
        <v>3.3003300330033004E-3</v>
      </c>
      <c r="Y531" s="56">
        <f t="shared" si="154"/>
        <v>-11.673893831223367</v>
      </c>
    </row>
    <row r="532" spans="1:25" s="61" customFormat="1" x14ac:dyDescent="0.25">
      <c r="A532" s="61">
        <v>105</v>
      </c>
      <c r="B532" s="61">
        <v>32</v>
      </c>
      <c r="C532" s="61" t="s">
        <v>3</v>
      </c>
      <c r="D532" s="61">
        <v>3</v>
      </c>
      <c r="E532" s="61">
        <v>30</v>
      </c>
      <c r="F532" s="61">
        <v>30</v>
      </c>
      <c r="G532" s="61">
        <v>254.96</v>
      </c>
      <c r="H532" s="61">
        <v>118.71</v>
      </c>
      <c r="I532" s="62">
        <f t="shared" si="155"/>
        <v>45987</v>
      </c>
      <c r="J532" s="61">
        <v>5.7</v>
      </c>
      <c r="K532" s="61">
        <v>379.37</v>
      </c>
      <c r="L532" s="61">
        <v>18.7</v>
      </c>
      <c r="M532" s="61">
        <v>1.38</v>
      </c>
      <c r="N532" s="61">
        <v>24.943379999999998</v>
      </c>
      <c r="O532" s="61">
        <v>163.97826086956522</v>
      </c>
      <c r="P532" s="61">
        <v>96.511229999999998</v>
      </c>
      <c r="Q532" s="61">
        <v>423.35428758276794</v>
      </c>
      <c r="R532" s="61">
        <v>940.67161440960626</v>
      </c>
      <c r="S532" s="61">
        <v>26.13</v>
      </c>
      <c r="T532" s="61">
        <v>1.6182737276123377E-2</v>
      </c>
      <c r="U532" s="61">
        <f t="shared" si="156"/>
        <v>40.780497935830908</v>
      </c>
      <c r="V532" s="26">
        <f t="shared" si="152"/>
        <v>8.4493009644359817E-6</v>
      </c>
      <c r="W532" s="56">
        <f t="shared" si="153"/>
        <v>303</v>
      </c>
      <c r="X532" s="56">
        <f t="shared" si="149"/>
        <v>3.3003300330033004E-3</v>
      </c>
      <c r="Y532" s="56">
        <f t="shared" si="154"/>
        <v>-11.681426846119434</v>
      </c>
    </row>
    <row r="533" spans="1:25" x14ac:dyDescent="0.25">
      <c r="A533">
        <v>7</v>
      </c>
      <c r="B533">
        <v>43</v>
      </c>
      <c r="C533" t="s">
        <v>3</v>
      </c>
      <c r="D533">
        <v>4</v>
      </c>
      <c r="E533">
        <v>30</v>
      </c>
      <c r="F533">
        <v>30</v>
      </c>
      <c r="G533">
        <v>251.36</v>
      </c>
      <c r="H533">
        <v>131.01</v>
      </c>
      <c r="I533" s="76">
        <f t="shared" ref="I533:I541" si="157">AVERAGE(I524,I515,I506)</f>
        <v>20073.466666666664</v>
      </c>
      <c r="J533">
        <v>-6.6</v>
      </c>
      <c r="K533">
        <v>375.77</v>
      </c>
      <c r="L533">
        <v>31</v>
      </c>
      <c r="M533">
        <v>1.38</v>
      </c>
      <c r="N533">
        <v>24.943379999999998</v>
      </c>
      <c r="O533">
        <v>155.06521739130434</v>
      </c>
      <c r="P533">
        <v>90.396899999999988</v>
      </c>
      <c r="Q533">
        <v>505.51021998538846</v>
      </c>
      <c r="R533">
        <v>1139.42584715973</v>
      </c>
      <c r="S533">
        <v>22.63</v>
      </c>
      <c r="T533">
        <v>2.3117118651592716E-2</v>
      </c>
      <c r="U533" s="56">
        <f t="shared" ref="U533:U541" si="158">T533*24*A533</f>
        <v>3.8836759334675763</v>
      </c>
      <c r="V533" s="26">
        <f t="shared" si="152"/>
        <v>2.7641689114499854E-5</v>
      </c>
      <c r="W533" s="56">
        <f t="shared" si="153"/>
        <v>303</v>
      </c>
      <c r="X533" s="56">
        <f t="shared" si="149"/>
        <v>3.3003300330033004E-3</v>
      </c>
      <c r="Y533" s="56">
        <f t="shared" si="154"/>
        <v>-10.496185449698306</v>
      </c>
    </row>
    <row r="534" spans="1:25" x14ac:dyDescent="0.25">
      <c r="A534">
        <v>14</v>
      </c>
      <c r="B534">
        <v>43</v>
      </c>
      <c r="C534" t="s">
        <v>3</v>
      </c>
      <c r="D534">
        <v>4</v>
      </c>
      <c r="E534">
        <v>30</v>
      </c>
      <c r="F534">
        <v>30</v>
      </c>
      <c r="G534">
        <v>251.36</v>
      </c>
      <c r="H534">
        <v>131.01</v>
      </c>
      <c r="I534" s="76">
        <f t="shared" si="157"/>
        <v>20073.466666666664</v>
      </c>
      <c r="J534">
        <v>-6.6</v>
      </c>
      <c r="K534">
        <v>375.77</v>
      </c>
      <c r="L534">
        <v>31</v>
      </c>
      <c r="M534">
        <v>1.38</v>
      </c>
      <c r="N534">
        <v>24.943379999999998</v>
      </c>
      <c r="O534">
        <v>155.06521739130434</v>
      </c>
      <c r="P534">
        <v>90.396899999999988</v>
      </c>
      <c r="Q534">
        <v>475.84092492872981</v>
      </c>
      <c r="R534">
        <v>1322.8461830852075</v>
      </c>
      <c r="S534">
        <v>25.16</v>
      </c>
      <c r="T534">
        <v>2.7781920717916776E-2</v>
      </c>
      <c r="U534" s="56">
        <f t="shared" si="158"/>
        <v>9.3347253612200376</v>
      </c>
      <c r="V534" s="26">
        <f t="shared" si="152"/>
        <v>3.3224016003724251E-5</v>
      </c>
      <c r="W534" s="56">
        <f t="shared" si="153"/>
        <v>303</v>
      </c>
      <c r="X534" s="56">
        <f t="shared" si="149"/>
        <v>3.3003300330033004E-3</v>
      </c>
      <c r="Y534" s="56">
        <f t="shared" si="154"/>
        <v>-10.312237569944262</v>
      </c>
    </row>
    <row r="535" spans="1:25" x14ac:dyDescent="0.25">
      <c r="A535">
        <v>21</v>
      </c>
      <c r="B535">
        <v>43</v>
      </c>
      <c r="C535" t="s">
        <v>3</v>
      </c>
      <c r="D535">
        <v>4</v>
      </c>
      <c r="E535">
        <v>30</v>
      </c>
      <c r="F535">
        <v>30</v>
      </c>
      <c r="G535">
        <v>251.36</v>
      </c>
      <c r="H535">
        <v>131.01</v>
      </c>
      <c r="I535" s="76">
        <f t="shared" si="157"/>
        <v>20073.466666666664</v>
      </c>
      <c r="J535">
        <v>-6.6</v>
      </c>
      <c r="K535">
        <v>375.77</v>
      </c>
      <c r="L535">
        <v>31</v>
      </c>
      <c r="M535">
        <v>1.38</v>
      </c>
      <c r="N535">
        <v>24.943379999999998</v>
      </c>
      <c r="O535">
        <v>155.06521739130434</v>
      </c>
      <c r="P535">
        <v>90.396899999999988</v>
      </c>
      <c r="Q535">
        <v>468.36941336046112</v>
      </c>
      <c r="R535">
        <v>1152.5626519823788</v>
      </c>
      <c r="S535">
        <v>25.19</v>
      </c>
      <c r="T535">
        <v>2.241493111497786E-2</v>
      </c>
      <c r="U535" s="56">
        <f t="shared" si="158"/>
        <v>11.297125281948841</v>
      </c>
      <c r="V535" s="26">
        <f t="shared" si="152"/>
        <v>2.6807017991583849E-5</v>
      </c>
      <c r="W535" s="56">
        <f t="shared" si="153"/>
        <v>303</v>
      </c>
      <c r="X535" s="56">
        <f t="shared" si="149"/>
        <v>3.3003300330033004E-3</v>
      </c>
      <c r="Y535" s="56">
        <f t="shared" si="154"/>
        <v>-10.526846839370606</v>
      </c>
    </row>
    <row r="536" spans="1:25" x14ac:dyDescent="0.25">
      <c r="A536">
        <v>35</v>
      </c>
      <c r="B536">
        <v>43</v>
      </c>
      <c r="C536" t="s">
        <v>3</v>
      </c>
      <c r="D536">
        <v>4</v>
      </c>
      <c r="E536">
        <v>30</v>
      </c>
      <c r="F536">
        <v>30</v>
      </c>
      <c r="G536">
        <v>251.36</v>
      </c>
      <c r="H536">
        <v>131.01</v>
      </c>
      <c r="I536" s="76">
        <f t="shared" si="157"/>
        <v>20073.466666666664</v>
      </c>
      <c r="J536">
        <v>-6.6</v>
      </c>
      <c r="K536">
        <v>375.77</v>
      </c>
      <c r="L536">
        <v>31</v>
      </c>
      <c r="M536">
        <v>1.38</v>
      </c>
      <c r="N536">
        <v>24.943379999999998</v>
      </c>
      <c r="O536">
        <v>155.06521739130434</v>
      </c>
      <c r="P536">
        <v>90.396899999999988</v>
      </c>
      <c r="Q536">
        <v>551.65386255535509</v>
      </c>
      <c r="R536">
        <v>955.56926357224859</v>
      </c>
      <c r="S536">
        <v>24.14</v>
      </c>
      <c r="T536">
        <v>2.5315200990787576E-2</v>
      </c>
      <c r="U536" s="56">
        <f t="shared" si="158"/>
        <v>21.264768832261566</v>
      </c>
      <c r="V536" s="26">
        <f t="shared" si="152"/>
        <v>3.0283103180238765E-5</v>
      </c>
      <c r="W536" s="56">
        <f t="shared" si="153"/>
        <v>303</v>
      </c>
      <c r="X536" s="56">
        <f t="shared" si="149"/>
        <v>3.3003300330033004E-3</v>
      </c>
      <c r="Y536" s="56">
        <f t="shared" si="154"/>
        <v>-10.404920651811199</v>
      </c>
    </row>
    <row r="537" spans="1:25" x14ac:dyDescent="0.25">
      <c r="A537">
        <v>49</v>
      </c>
      <c r="B537">
        <v>43</v>
      </c>
      <c r="C537" t="s">
        <v>3</v>
      </c>
      <c r="D537">
        <v>4</v>
      </c>
      <c r="E537">
        <v>30</v>
      </c>
      <c r="F537">
        <v>30</v>
      </c>
      <c r="G537">
        <v>251.36</v>
      </c>
      <c r="H537">
        <v>131.01</v>
      </c>
      <c r="I537" s="76">
        <f t="shared" si="157"/>
        <v>20073.466666666664</v>
      </c>
      <c r="J537">
        <v>-6.6</v>
      </c>
      <c r="K537">
        <v>375.77</v>
      </c>
      <c r="L537">
        <v>31</v>
      </c>
      <c r="M537">
        <v>1.38</v>
      </c>
      <c r="N537">
        <v>24.943379999999998</v>
      </c>
      <c r="O537">
        <v>155.06521739130434</v>
      </c>
      <c r="P537">
        <v>90.396899999999988</v>
      </c>
      <c r="Q537">
        <v>579.83402985074633</v>
      </c>
      <c r="R537">
        <v>845.64115138592751</v>
      </c>
      <c r="S537">
        <v>24.39</v>
      </c>
      <c r="T537">
        <v>8.9937665426233285E-3</v>
      </c>
      <c r="U537" s="56">
        <f t="shared" si="158"/>
        <v>10.576669454125033</v>
      </c>
      <c r="V537" s="26">
        <f t="shared" si="152"/>
        <v>1.0755854290758956E-5</v>
      </c>
      <c r="W537" s="56">
        <f t="shared" si="153"/>
        <v>303</v>
      </c>
      <c r="X537" s="56">
        <f t="shared" si="149"/>
        <v>3.3003300330033004E-3</v>
      </c>
      <c r="Y537" s="56">
        <f t="shared" si="154"/>
        <v>-11.440060366436422</v>
      </c>
    </row>
    <row r="538" spans="1:25" x14ac:dyDescent="0.25">
      <c r="A538">
        <v>63</v>
      </c>
      <c r="B538">
        <v>43</v>
      </c>
      <c r="C538" t="s">
        <v>3</v>
      </c>
      <c r="D538">
        <v>4</v>
      </c>
      <c r="E538">
        <v>30</v>
      </c>
      <c r="F538">
        <v>30</v>
      </c>
      <c r="G538">
        <v>251.36</v>
      </c>
      <c r="H538">
        <v>131.01</v>
      </c>
      <c r="I538" s="76">
        <f t="shared" si="157"/>
        <v>20073.466666666664</v>
      </c>
      <c r="J538">
        <v>-6.6</v>
      </c>
      <c r="K538">
        <v>375.77</v>
      </c>
      <c r="L538">
        <v>31</v>
      </c>
      <c r="M538">
        <v>1.38</v>
      </c>
      <c r="N538">
        <v>24.943379999999998</v>
      </c>
      <c r="O538">
        <v>155.06521739130434</v>
      </c>
      <c r="P538">
        <v>90.396899999999988</v>
      </c>
      <c r="Q538">
        <v>570.73405571434671</v>
      </c>
      <c r="R538">
        <v>646.01011049016688</v>
      </c>
      <c r="S538">
        <v>24.16</v>
      </c>
      <c r="T538">
        <v>2.5712642858778251E-3</v>
      </c>
      <c r="U538" s="56">
        <f t="shared" si="158"/>
        <v>3.8877516002472716</v>
      </c>
      <c r="V538" s="26">
        <f t="shared" si="152"/>
        <v>3.0745222321683484E-6</v>
      </c>
      <c r="W538" s="56">
        <f t="shared" si="153"/>
        <v>303</v>
      </c>
      <c r="X538" s="56">
        <f t="shared" si="149"/>
        <v>3.3003300330033004E-3</v>
      </c>
      <c r="Y538" s="56">
        <f t="shared" si="154"/>
        <v>-12.692361040429788</v>
      </c>
    </row>
    <row r="539" spans="1:25" x14ac:dyDescent="0.25">
      <c r="A539">
        <v>77</v>
      </c>
      <c r="B539">
        <v>43</v>
      </c>
      <c r="C539" t="s">
        <v>3</v>
      </c>
      <c r="D539">
        <v>4</v>
      </c>
      <c r="E539">
        <v>30</v>
      </c>
      <c r="F539">
        <v>30</v>
      </c>
      <c r="G539">
        <v>251.36</v>
      </c>
      <c r="H539">
        <v>131.01</v>
      </c>
      <c r="I539" s="76">
        <f t="shared" si="157"/>
        <v>20073.466666666664</v>
      </c>
      <c r="J539">
        <v>-6.6</v>
      </c>
      <c r="K539">
        <v>375.77</v>
      </c>
      <c r="L539">
        <v>31</v>
      </c>
      <c r="M539">
        <v>1.38</v>
      </c>
      <c r="N539">
        <v>24.943379999999998</v>
      </c>
      <c r="O539">
        <v>155.06521739130434</v>
      </c>
      <c r="P539">
        <v>90.396899999999988</v>
      </c>
      <c r="Q539">
        <v>581.36851930420028</v>
      </c>
      <c r="R539">
        <v>992.85880356385246</v>
      </c>
      <c r="S539">
        <v>22.93</v>
      </c>
      <c r="T539">
        <v>1.4809565904730069E-2</v>
      </c>
      <c r="U539" s="56">
        <f t="shared" si="158"/>
        <v>27.368077791941168</v>
      </c>
      <c r="V539" s="26">
        <f t="shared" si="152"/>
        <v>1.7718518861418225E-5</v>
      </c>
      <c r="W539" s="56">
        <f t="shared" si="153"/>
        <v>303</v>
      </c>
      <c r="X539" s="56">
        <f t="shared" si="149"/>
        <v>3.3003300330033004E-3</v>
      </c>
      <c r="Y539" s="56">
        <f t="shared" si="154"/>
        <v>-10.940900201979565</v>
      </c>
    </row>
    <row r="540" spans="1:25" x14ac:dyDescent="0.25">
      <c r="A540">
        <v>91</v>
      </c>
      <c r="B540">
        <v>43</v>
      </c>
      <c r="C540" t="s">
        <v>3</v>
      </c>
      <c r="D540">
        <v>4</v>
      </c>
      <c r="E540">
        <v>30</v>
      </c>
      <c r="F540">
        <v>30</v>
      </c>
      <c r="G540">
        <v>251.36</v>
      </c>
      <c r="H540">
        <v>131.01</v>
      </c>
      <c r="I540" s="76">
        <f t="shared" si="157"/>
        <v>20073.466666666664</v>
      </c>
      <c r="J540">
        <v>-6.6</v>
      </c>
      <c r="K540">
        <v>375.77</v>
      </c>
      <c r="L540">
        <v>31</v>
      </c>
      <c r="M540">
        <v>1.38</v>
      </c>
      <c r="N540">
        <v>24.943379999999998</v>
      </c>
      <c r="O540">
        <v>155.06521739130434</v>
      </c>
      <c r="P540">
        <v>90.396899999999988</v>
      </c>
      <c r="Q540">
        <v>501.17956304050978</v>
      </c>
      <c r="R540">
        <v>936.03436504324077</v>
      </c>
      <c r="S540">
        <v>24.78</v>
      </c>
      <c r="T540">
        <v>1.4482040783892303E-2</v>
      </c>
      <c r="U540" s="56">
        <f t="shared" si="158"/>
        <v>31.628777072020792</v>
      </c>
      <c r="V540" s="26">
        <f t="shared" si="152"/>
        <v>1.7328501163332267E-5</v>
      </c>
      <c r="W540" s="56">
        <f t="shared" si="153"/>
        <v>303</v>
      </c>
      <c r="X540" s="56">
        <f t="shared" si="149"/>
        <v>3.3003300330033004E-3</v>
      </c>
      <c r="Y540" s="56">
        <f t="shared" si="154"/>
        <v>-10.963157945955579</v>
      </c>
    </row>
    <row r="541" spans="1:25" s="61" customFormat="1" x14ac:dyDescent="0.25">
      <c r="A541" s="61">
        <v>105</v>
      </c>
      <c r="B541" s="61">
        <v>43</v>
      </c>
      <c r="C541" s="61" t="s">
        <v>3</v>
      </c>
      <c r="D541" s="61">
        <v>4</v>
      </c>
      <c r="E541" s="61">
        <v>30</v>
      </c>
      <c r="F541" s="61">
        <v>30</v>
      </c>
      <c r="G541" s="61">
        <v>251.36</v>
      </c>
      <c r="H541" s="61">
        <v>131.01</v>
      </c>
      <c r="I541" s="76">
        <f t="shared" si="157"/>
        <v>20073.466666666664</v>
      </c>
      <c r="J541" s="61">
        <v>-6.6</v>
      </c>
      <c r="K541" s="61">
        <v>375.77</v>
      </c>
      <c r="L541" s="61">
        <v>31</v>
      </c>
      <c r="M541" s="61">
        <v>1.38</v>
      </c>
      <c r="N541" s="61">
        <v>24.943379999999998</v>
      </c>
      <c r="O541" s="61">
        <v>155.06521739130434</v>
      </c>
      <c r="P541" s="61">
        <v>90.396899999999988</v>
      </c>
      <c r="Q541" s="61">
        <v>436.36254393852698</v>
      </c>
      <c r="R541" s="61">
        <v>909.5173032021346</v>
      </c>
      <c r="S541" s="61">
        <v>26.13</v>
      </c>
      <c r="T541" s="61">
        <v>1.4943440582358197E-2</v>
      </c>
      <c r="U541" s="61">
        <f t="shared" si="158"/>
        <v>37.657470267542656</v>
      </c>
      <c r="V541" s="26">
        <f t="shared" si="152"/>
        <v>1.7883278699913667E-5</v>
      </c>
      <c r="W541" s="56">
        <f t="shared" si="153"/>
        <v>303</v>
      </c>
      <c r="X541" s="56">
        <f t="shared" si="149"/>
        <v>3.3003300330033004E-3</v>
      </c>
      <c r="Y541" s="56">
        <f t="shared" si="154"/>
        <v>-10.931644432551192</v>
      </c>
    </row>
    <row r="542" spans="1:25" x14ac:dyDescent="0.25">
      <c r="A542">
        <v>7</v>
      </c>
      <c r="B542">
        <v>26</v>
      </c>
      <c r="C542" t="s">
        <v>4</v>
      </c>
      <c r="D542">
        <v>1</v>
      </c>
      <c r="E542">
        <v>10</v>
      </c>
      <c r="F542">
        <v>30</v>
      </c>
      <c r="G542">
        <v>246.66</v>
      </c>
      <c r="H542">
        <v>124.73</v>
      </c>
      <c r="I542" s="57">
        <f t="shared" ref="I542:I550" si="159">1.5862*10000</f>
        <v>15862</v>
      </c>
      <c r="J542">
        <v>23.8</v>
      </c>
      <c r="K542">
        <v>395.19</v>
      </c>
      <c r="L542">
        <v>24.7</v>
      </c>
      <c r="M542">
        <v>0.93</v>
      </c>
      <c r="N542">
        <v>24.943379999999998</v>
      </c>
      <c r="O542">
        <v>115.88172043010752</v>
      </c>
      <c r="P542">
        <v>93.921689999999998</v>
      </c>
      <c r="Q542">
        <v>544.72819222339467</v>
      </c>
      <c r="R542">
        <v>19071.727397356579</v>
      </c>
      <c r="S542">
        <v>22.63</v>
      </c>
      <c r="T542">
        <v>0.48595438766154758</v>
      </c>
      <c r="U542" s="56">
        <f t="shared" ref="U542:U550" si="160">T542*24*A542</f>
        <v>81.64033712714</v>
      </c>
      <c r="V542" s="26">
        <f t="shared" si="152"/>
        <v>7.3717202559029065E-4</v>
      </c>
      <c r="W542" s="56">
        <f t="shared" si="153"/>
        <v>303</v>
      </c>
      <c r="X542" s="56">
        <f t="shared" si="149"/>
        <v>3.3003300330033004E-3</v>
      </c>
      <c r="Y542" s="56">
        <f t="shared" si="154"/>
        <v>-7.212689279727603</v>
      </c>
    </row>
    <row r="543" spans="1:25" x14ac:dyDescent="0.25">
      <c r="A543">
        <v>14</v>
      </c>
      <c r="B543">
        <v>26</v>
      </c>
      <c r="C543" t="s">
        <v>4</v>
      </c>
      <c r="D543">
        <v>1</v>
      </c>
      <c r="E543">
        <v>10</v>
      </c>
      <c r="F543">
        <v>30</v>
      </c>
      <c r="G543">
        <v>246.66</v>
      </c>
      <c r="H543">
        <v>124.73</v>
      </c>
      <c r="I543" s="57">
        <f t="shared" si="159"/>
        <v>15862</v>
      </c>
      <c r="J543">
        <v>23.8</v>
      </c>
      <c r="K543">
        <v>395.19</v>
      </c>
      <c r="L543">
        <v>24.7</v>
      </c>
      <c r="M543">
        <v>0.93</v>
      </c>
      <c r="N543">
        <v>24.943379999999998</v>
      </c>
      <c r="O543">
        <v>115.88172043010752</v>
      </c>
      <c r="P543">
        <v>93.921689999999998</v>
      </c>
      <c r="Q543">
        <v>534.85955020589165</v>
      </c>
      <c r="R543">
        <v>8402.8870921761172</v>
      </c>
      <c r="S543">
        <v>25.16</v>
      </c>
      <c r="T543">
        <v>0.18562232730967537</v>
      </c>
      <c r="U543" s="56">
        <f t="shared" si="160"/>
        <v>62.369101976050928</v>
      </c>
      <c r="V543" s="26">
        <f t="shared" si="152"/>
        <v>2.8140948468832961E-4</v>
      </c>
      <c r="W543" s="56">
        <f t="shared" si="153"/>
        <v>303</v>
      </c>
      <c r="X543" s="56">
        <f t="shared" si="149"/>
        <v>3.3003300330033004E-3</v>
      </c>
      <c r="Y543" s="56">
        <f t="shared" si="154"/>
        <v>-8.1756997084919067</v>
      </c>
    </row>
    <row r="544" spans="1:25" x14ac:dyDescent="0.25">
      <c r="A544">
        <v>21</v>
      </c>
      <c r="B544">
        <v>26</v>
      </c>
      <c r="C544" t="s">
        <v>4</v>
      </c>
      <c r="D544">
        <v>1</v>
      </c>
      <c r="E544">
        <v>10</v>
      </c>
      <c r="F544">
        <v>30</v>
      </c>
      <c r="G544">
        <v>246.66</v>
      </c>
      <c r="H544">
        <v>124.73</v>
      </c>
      <c r="I544" s="59">
        <f t="shared" si="159"/>
        <v>15862</v>
      </c>
      <c r="J544">
        <v>23.8</v>
      </c>
      <c r="K544">
        <v>395.19</v>
      </c>
      <c r="L544">
        <v>24.7</v>
      </c>
      <c r="M544">
        <v>0.93</v>
      </c>
      <c r="N544">
        <v>24.943379999999998</v>
      </c>
      <c r="O544">
        <v>115.88172043010752</v>
      </c>
      <c r="P544">
        <v>93.921689999999998</v>
      </c>
      <c r="Q544">
        <v>498.68479145473037</v>
      </c>
      <c r="R544">
        <v>12588.59196475771</v>
      </c>
      <c r="S544">
        <v>25.19</v>
      </c>
      <c r="T544">
        <v>0.28488512766349611</v>
      </c>
      <c r="U544" s="56">
        <f t="shared" si="160"/>
        <v>143.58210434240203</v>
      </c>
      <c r="V544" s="26">
        <f t="shared" si="152"/>
        <v>4.3300821403636396E-4</v>
      </c>
      <c r="W544" s="56">
        <f t="shared" si="153"/>
        <v>303</v>
      </c>
      <c r="X544" s="56">
        <f t="shared" si="149"/>
        <v>3.3003300330033004E-3</v>
      </c>
      <c r="Y544" s="56">
        <f t="shared" si="154"/>
        <v>-7.7447538600808272</v>
      </c>
    </row>
    <row r="545" spans="1:25" x14ac:dyDescent="0.25">
      <c r="A545">
        <v>35</v>
      </c>
      <c r="B545">
        <v>26</v>
      </c>
      <c r="C545" t="s">
        <v>4</v>
      </c>
      <c r="D545">
        <v>1</v>
      </c>
      <c r="E545">
        <v>10</v>
      </c>
      <c r="F545">
        <v>30</v>
      </c>
      <c r="G545">
        <v>246.66</v>
      </c>
      <c r="H545">
        <v>124.73</v>
      </c>
      <c r="I545" s="60">
        <f t="shared" si="159"/>
        <v>15862</v>
      </c>
      <c r="J545">
        <v>23.8</v>
      </c>
      <c r="K545">
        <v>395.19</v>
      </c>
      <c r="L545">
        <v>24.7</v>
      </c>
      <c r="M545">
        <v>0.93</v>
      </c>
      <c r="N545">
        <v>24.943379999999998</v>
      </c>
      <c r="O545">
        <v>115.88172043010752</v>
      </c>
      <c r="P545">
        <v>93.921689999999998</v>
      </c>
      <c r="Q545">
        <v>544.69217648023618</v>
      </c>
      <c r="R545">
        <v>6827.2273659176644</v>
      </c>
      <c r="S545">
        <v>24.14</v>
      </c>
      <c r="T545">
        <v>0.28321358248829226</v>
      </c>
      <c r="U545" s="56">
        <f t="shared" si="160"/>
        <v>237.89940929016552</v>
      </c>
      <c r="V545" s="26">
        <f t="shared" si="152"/>
        <v>4.3176228257142939E-4</v>
      </c>
      <c r="W545" s="56">
        <f t="shared" si="153"/>
        <v>303</v>
      </c>
      <c r="X545" s="56">
        <f t="shared" si="149"/>
        <v>3.3003300330033004E-3</v>
      </c>
      <c r="Y545" s="56">
        <f t="shared" si="154"/>
        <v>-7.747635393000663</v>
      </c>
    </row>
    <row r="546" spans="1:25" x14ac:dyDescent="0.25">
      <c r="A546">
        <v>49</v>
      </c>
      <c r="B546">
        <v>26</v>
      </c>
      <c r="C546" t="s">
        <v>4</v>
      </c>
      <c r="D546">
        <v>1</v>
      </c>
      <c r="E546">
        <v>10</v>
      </c>
      <c r="F546">
        <v>30</v>
      </c>
      <c r="G546">
        <v>246.66</v>
      </c>
      <c r="H546">
        <v>124.73</v>
      </c>
      <c r="I546" s="57">
        <f t="shared" si="159"/>
        <v>15862</v>
      </c>
      <c r="J546">
        <v>23.8</v>
      </c>
      <c r="K546">
        <v>395.19</v>
      </c>
      <c r="L546">
        <v>24.7</v>
      </c>
      <c r="M546">
        <v>0.93</v>
      </c>
      <c r="N546">
        <v>24.943379999999998</v>
      </c>
      <c r="O546">
        <v>115.88172043010752</v>
      </c>
      <c r="P546">
        <v>93.921689999999998</v>
      </c>
      <c r="Q546">
        <v>534.58814498933896</v>
      </c>
      <c r="R546">
        <v>5233.2054584221751</v>
      </c>
      <c r="S546">
        <v>24.39</v>
      </c>
      <c r="T546">
        <v>0.1143492322606406</v>
      </c>
      <c r="U546" s="56">
        <f t="shared" si="160"/>
        <v>134.47469713851336</v>
      </c>
      <c r="V546" s="26">
        <f t="shared" si="152"/>
        <v>1.7375368104406073E-4</v>
      </c>
      <c r="W546" s="56">
        <f t="shared" si="153"/>
        <v>303</v>
      </c>
      <c r="X546" s="56">
        <f t="shared" si="149"/>
        <v>3.3003300330033004E-3</v>
      </c>
      <c r="Y546" s="56">
        <f t="shared" si="154"/>
        <v>-8.6578718878786916</v>
      </c>
    </row>
    <row r="547" spans="1:25" x14ac:dyDescent="0.25">
      <c r="A547">
        <v>63</v>
      </c>
      <c r="B547">
        <v>26</v>
      </c>
      <c r="C547" t="s">
        <v>4</v>
      </c>
      <c r="D547">
        <v>1</v>
      </c>
      <c r="E547">
        <v>10</v>
      </c>
      <c r="F547">
        <v>30</v>
      </c>
      <c r="G547">
        <v>246.66</v>
      </c>
      <c r="H547">
        <v>124.73</v>
      </c>
      <c r="I547" s="57">
        <f t="shared" si="159"/>
        <v>15862</v>
      </c>
      <c r="J547">
        <v>23.8</v>
      </c>
      <c r="K547">
        <v>395.19</v>
      </c>
      <c r="L547">
        <v>24.7</v>
      </c>
      <c r="M547">
        <v>0.93</v>
      </c>
      <c r="N547">
        <v>24.943379999999998</v>
      </c>
      <c r="O547">
        <v>115.88172043010752</v>
      </c>
      <c r="P547">
        <v>93.921689999999998</v>
      </c>
      <c r="Q547">
        <v>713.09359668956108</v>
      </c>
      <c r="R547">
        <v>6446.9833198242395</v>
      </c>
      <c r="S547">
        <v>24.16</v>
      </c>
      <c r="T547">
        <v>0.14087287726606676</v>
      </c>
      <c r="U547" s="56">
        <f t="shared" si="160"/>
        <v>212.99979042629292</v>
      </c>
      <c r="V547" s="26">
        <f t="shared" si="152"/>
        <v>2.1459176330073412E-4</v>
      </c>
      <c r="W547" s="56">
        <f t="shared" si="153"/>
        <v>303</v>
      </c>
      <c r="X547" s="56">
        <f t="shared" si="149"/>
        <v>3.3003300330033004E-3</v>
      </c>
      <c r="Y547" s="56">
        <f t="shared" si="154"/>
        <v>-8.4467731101411108</v>
      </c>
    </row>
    <row r="548" spans="1:25" x14ac:dyDescent="0.25">
      <c r="A548">
        <v>77</v>
      </c>
      <c r="B548">
        <v>26</v>
      </c>
      <c r="C548" t="s">
        <v>4</v>
      </c>
      <c r="D548">
        <v>1</v>
      </c>
      <c r="E548">
        <v>10</v>
      </c>
      <c r="F548">
        <v>30</v>
      </c>
      <c r="G548">
        <v>246.66</v>
      </c>
      <c r="H548">
        <v>124.73</v>
      </c>
      <c r="I548" s="57">
        <f t="shared" si="159"/>
        <v>15862</v>
      </c>
      <c r="J548">
        <v>23.8</v>
      </c>
      <c r="K548">
        <v>395.19</v>
      </c>
      <c r="L548">
        <v>24.7</v>
      </c>
      <c r="M548">
        <v>0.93</v>
      </c>
      <c r="N548">
        <v>24.943379999999998</v>
      </c>
      <c r="O548">
        <v>115.88172043010752</v>
      </c>
      <c r="P548">
        <v>93.921689999999998</v>
      </c>
      <c r="Q548">
        <v>735.01294017819259</v>
      </c>
      <c r="R548">
        <v>4891.8166313109887</v>
      </c>
      <c r="S548">
        <v>22.93</v>
      </c>
      <c r="T548">
        <v>0.1076045013033646</v>
      </c>
      <c r="U548" s="56">
        <f t="shared" si="160"/>
        <v>198.85311840861777</v>
      </c>
      <c r="V548" s="26">
        <f t="shared" si="152"/>
        <v>1.6384014276733599E-4</v>
      </c>
      <c r="W548" s="56">
        <f t="shared" si="153"/>
        <v>303</v>
      </c>
      <c r="X548" s="56">
        <f t="shared" si="149"/>
        <v>3.3003300330033004E-3</v>
      </c>
      <c r="Y548" s="56">
        <f t="shared" si="154"/>
        <v>-8.7166193447308444</v>
      </c>
    </row>
    <row r="549" spans="1:25" x14ac:dyDescent="0.25">
      <c r="A549">
        <v>91</v>
      </c>
      <c r="B549">
        <v>26</v>
      </c>
      <c r="C549" t="s">
        <v>4</v>
      </c>
      <c r="D549">
        <v>1</v>
      </c>
      <c r="E549">
        <v>10</v>
      </c>
      <c r="F549">
        <v>30</v>
      </c>
      <c r="G549">
        <v>246.66</v>
      </c>
      <c r="H549">
        <v>124.73</v>
      </c>
      <c r="I549" s="65">
        <f t="shared" si="159"/>
        <v>15862</v>
      </c>
      <c r="J549">
        <v>23.8</v>
      </c>
      <c r="K549">
        <v>395.19</v>
      </c>
      <c r="L549">
        <v>24.7</v>
      </c>
      <c r="M549">
        <v>0.93</v>
      </c>
      <c r="N549">
        <v>24.943379999999998</v>
      </c>
      <c r="O549">
        <v>115.88172043010752</v>
      </c>
      <c r="P549">
        <v>93.921689999999998</v>
      </c>
      <c r="Q549">
        <v>578.64378698224846</v>
      </c>
      <c r="R549">
        <v>4970.4397815202547</v>
      </c>
      <c r="S549">
        <v>24.78</v>
      </c>
      <c r="T549">
        <v>0.10520002306208397</v>
      </c>
      <c r="U549" s="56">
        <f t="shared" si="160"/>
        <v>229.75685036759137</v>
      </c>
      <c r="V549" s="26">
        <f t="shared" si="152"/>
        <v>1.603369436666263E-4</v>
      </c>
      <c r="W549" s="56">
        <f t="shared" si="153"/>
        <v>303</v>
      </c>
      <c r="X549" s="56">
        <f t="shared" si="149"/>
        <v>3.3003300330033004E-3</v>
      </c>
      <c r="Y549" s="56">
        <f t="shared" si="154"/>
        <v>-8.7382330591088753</v>
      </c>
    </row>
    <row r="550" spans="1:25" s="61" customFormat="1" x14ac:dyDescent="0.25">
      <c r="A550" s="61">
        <v>105</v>
      </c>
      <c r="B550" s="61">
        <v>26</v>
      </c>
      <c r="C550" s="61" t="s">
        <v>4</v>
      </c>
      <c r="D550" s="61">
        <v>1</v>
      </c>
      <c r="E550" s="61">
        <v>10</v>
      </c>
      <c r="F550" s="61">
        <v>30</v>
      </c>
      <c r="G550" s="61">
        <v>246.66</v>
      </c>
      <c r="H550" s="61">
        <v>124.73</v>
      </c>
      <c r="I550" s="62">
        <f t="shared" si="159"/>
        <v>15862</v>
      </c>
      <c r="J550" s="61">
        <v>23.8</v>
      </c>
      <c r="K550" s="61">
        <v>395.19</v>
      </c>
      <c r="L550" s="61">
        <v>24.7</v>
      </c>
      <c r="M550" s="61">
        <v>0.93</v>
      </c>
      <c r="N550" s="61">
        <v>24.943379999999998</v>
      </c>
      <c r="O550" s="61">
        <v>115.88172043010752</v>
      </c>
      <c r="P550" s="61">
        <v>93.921689999999998</v>
      </c>
      <c r="Q550" s="61">
        <v>473.06674568789344</v>
      </c>
      <c r="R550" s="61">
        <v>4418.3039526350894</v>
      </c>
      <c r="S550" s="61">
        <v>26.13</v>
      </c>
      <c r="T550" s="61">
        <v>8.9620773785282909E-2</v>
      </c>
      <c r="U550" s="61">
        <f t="shared" si="160"/>
        <v>225.84434993891296</v>
      </c>
      <c r="V550" s="26">
        <f t="shared" si="152"/>
        <v>1.3657532556278056E-4</v>
      </c>
      <c r="W550" s="56">
        <f t="shared" si="153"/>
        <v>303</v>
      </c>
      <c r="X550" s="56">
        <f t="shared" si="149"/>
        <v>3.3003300330033004E-3</v>
      </c>
      <c r="Y550" s="56">
        <f t="shared" si="154"/>
        <v>-8.8986342599197794</v>
      </c>
    </row>
    <row r="551" spans="1:25" x14ac:dyDescent="0.25">
      <c r="A551">
        <v>7</v>
      </c>
      <c r="B551">
        <v>3</v>
      </c>
      <c r="C551" t="s">
        <v>4</v>
      </c>
      <c r="D551">
        <v>2</v>
      </c>
      <c r="E551">
        <v>10</v>
      </c>
      <c r="F551">
        <v>30</v>
      </c>
      <c r="G551">
        <v>248.62</v>
      </c>
      <c r="H551">
        <v>126.01</v>
      </c>
      <c r="I551" s="57">
        <f t="shared" ref="I551:I559" si="161">2.7592*10000</f>
        <v>27592</v>
      </c>
      <c r="J551">
        <v>22.5</v>
      </c>
      <c r="K551">
        <v>397.13</v>
      </c>
      <c r="L551">
        <v>26</v>
      </c>
      <c r="M551">
        <v>0.93</v>
      </c>
      <c r="N551">
        <v>24.943379999999998</v>
      </c>
      <c r="O551">
        <v>114.50537634408602</v>
      </c>
      <c r="P551">
        <v>93.247399999999999</v>
      </c>
      <c r="Q551">
        <v>519.94333955678201</v>
      </c>
      <c r="R551">
        <v>18262.382961895386</v>
      </c>
      <c r="S551">
        <v>22.63</v>
      </c>
      <c r="T551">
        <v>0.46317367973923823</v>
      </c>
      <c r="U551" s="56">
        <f t="shared" ref="U551:U559" si="162">T551*24*A551</f>
        <v>77.813178196192013</v>
      </c>
      <c r="V551" s="26">
        <f t="shared" si="152"/>
        <v>4.0344565077276852E-4</v>
      </c>
      <c r="W551" s="56">
        <f t="shared" si="153"/>
        <v>303</v>
      </c>
      <c r="X551" s="56">
        <f t="shared" si="149"/>
        <v>3.3003300330033004E-3</v>
      </c>
      <c r="Y551" s="56">
        <f t="shared" si="154"/>
        <v>-7.8154687738176687</v>
      </c>
    </row>
    <row r="552" spans="1:25" x14ac:dyDescent="0.25">
      <c r="A552">
        <v>14</v>
      </c>
      <c r="B552">
        <v>3</v>
      </c>
      <c r="C552" t="s">
        <v>4</v>
      </c>
      <c r="D552">
        <v>2</v>
      </c>
      <c r="E552">
        <v>10</v>
      </c>
      <c r="F552">
        <v>30</v>
      </c>
      <c r="G552">
        <v>248.62</v>
      </c>
      <c r="H552">
        <v>126.01</v>
      </c>
      <c r="I552" s="59">
        <f t="shared" si="161"/>
        <v>27592</v>
      </c>
      <c r="J552">
        <v>22.5</v>
      </c>
      <c r="K552">
        <v>397.13</v>
      </c>
      <c r="L552">
        <v>26</v>
      </c>
      <c r="M552">
        <v>0.93</v>
      </c>
      <c r="N552">
        <v>24.943379999999998</v>
      </c>
      <c r="O552">
        <v>114.50537634408602</v>
      </c>
      <c r="P552">
        <v>93.247399999999999</v>
      </c>
      <c r="Q552">
        <v>525.35734874881211</v>
      </c>
      <c r="R552">
        <v>14281.191986062719</v>
      </c>
      <c r="S552">
        <v>25.16</v>
      </c>
      <c r="T552">
        <v>0.32299172791961733</v>
      </c>
      <c r="U552" s="56">
        <f t="shared" si="162"/>
        <v>108.52522058099143</v>
      </c>
      <c r="V552" s="26">
        <f t="shared" si="152"/>
        <v>2.8149776407866803E-4</v>
      </c>
      <c r="W552" s="56">
        <f t="shared" si="153"/>
        <v>303</v>
      </c>
      <c r="X552" s="56">
        <f t="shared" si="149"/>
        <v>3.3003300330033004E-3</v>
      </c>
      <c r="Y552" s="56">
        <f t="shared" si="154"/>
        <v>-8.1753860532982472</v>
      </c>
    </row>
    <row r="553" spans="1:25" x14ac:dyDescent="0.25">
      <c r="A553">
        <v>21</v>
      </c>
      <c r="B553">
        <v>3</v>
      </c>
      <c r="C553" t="s">
        <v>4</v>
      </c>
      <c r="D553">
        <v>2</v>
      </c>
      <c r="E553">
        <v>10</v>
      </c>
      <c r="F553">
        <v>30</v>
      </c>
      <c r="G553">
        <v>248.62</v>
      </c>
      <c r="H553">
        <v>126.01</v>
      </c>
      <c r="I553" s="60">
        <f t="shared" si="161"/>
        <v>27592</v>
      </c>
      <c r="J553">
        <v>22.5</v>
      </c>
      <c r="K553">
        <v>397.13</v>
      </c>
      <c r="L553">
        <v>26</v>
      </c>
      <c r="M553">
        <v>0.93</v>
      </c>
      <c r="N553">
        <v>24.943379999999998</v>
      </c>
      <c r="O553">
        <v>114.50537634408602</v>
      </c>
      <c r="P553">
        <v>93.247399999999999</v>
      </c>
      <c r="Q553">
        <v>489.29420990166159</v>
      </c>
      <c r="R553">
        <v>14393.383365638765</v>
      </c>
      <c r="S553">
        <v>25.19</v>
      </c>
      <c r="T553">
        <v>0.32608398261705646</v>
      </c>
      <c r="U553" s="56">
        <f t="shared" si="162"/>
        <v>164.34632723899645</v>
      </c>
      <c r="V553" s="26">
        <f t="shared" si="152"/>
        <v>2.8448157471998829E-4</v>
      </c>
      <c r="W553" s="56">
        <f t="shared" si="153"/>
        <v>303</v>
      </c>
      <c r="X553" s="56">
        <f t="shared" si="149"/>
        <v>3.3003300330033004E-3</v>
      </c>
      <c r="Y553" s="56">
        <f t="shared" si="154"/>
        <v>-8.1648420702210256</v>
      </c>
    </row>
    <row r="554" spans="1:25" x14ac:dyDescent="0.25">
      <c r="A554">
        <v>35</v>
      </c>
      <c r="B554">
        <v>3</v>
      </c>
      <c r="C554" t="s">
        <v>4</v>
      </c>
      <c r="D554">
        <v>2</v>
      </c>
      <c r="E554">
        <v>10</v>
      </c>
      <c r="F554">
        <v>30</v>
      </c>
      <c r="G554">
        <v>248.62</v>
      </c>
      <c r="H554">
        <v>126.01</v>
      </c>
      <c r="I554" s="59">
        <f t="shared" si="161"/>
        <v>27592</v>
      </c>
      <c r="J554">
        <v>22.5</v>
      </c>
      <c r="K554">
        <v>397.13</v>
      </c>
      <c r="L554">
        <v>26</v>
      </c>
      <c r="M554">
        <v>0.93</v>
      </c>
      <c r="N554">
        <v>24.943379999999998</v>
      </c>
      <c r="O554">
        <v>114.50537634408602</v>
      </c>
      <c r="P554">
        <v>93.247399999999999</v>
      </c>
      <c r="Q554">
        <v>573.31825487944889</v>
      </c>
      <c r="R554">
        <v>12017.678546826308</v>
      </c>
      <c r="S554">
        <v>24.14</v>
      </c>
      <c r="T554">
        <v>0.51346492374224784</v>
      </c>
      <c r="U554" s="56">
        <f t="shared" si="162"/>
        <v>431.31053594348816</v>
      </c>
      <c r="V554" s="26">
        <f t="shared" si="152"/>
        <v>4.5014822833442254E-4</v>
      </c>
      <c r="W554" s="56">
        <f t="shared" si="153"/>
        <v>303</v>
      </c>
      <c r="X554" s="56">
        <f t="shared" si="149"/>
        <v>3.3003300330033004E-3</v>
      </c>
      <c r="Y554" s="56">
        <f t="shared" si="154"/>
        <v>-7.7059336331402424</v>
      </c>
    </row>
    <row r="555" spans="1:25" x14ac:dyDescent="0.25">
      <c r="A555">
        <v>49</v>
      </c>
      <c r="B555">
        <v>3</v>
      </c>
      <c r="C555" t="s">
        <v>4</v>
      </c>
      <c r="D555">
        <v>2</v>
      </c>
      <c r="E555">
        <v>10</v>
      </c>
      <c r="F555">
        <v>30</v>
      </c>
      <c r="G555">
        <v>248.62</v>
      </c>
      <c r="H555">
        <v>126.01</v>
      </c>
      <c r="I555" s="57">
        <f t="shared" si="161"/>
        <v>27592</v>
      </c>
      <c r="J555">
        <v>22.5</v>
      </c>
      <c r="K555">
        <v>397.13</v>
      </c>
      <c r="L555">
        <v>26</v>
      </c>
      <c r="M555">
        <v>0.93</v>
      </c>
      <c r="N555">
        <v>24.943379999999998</v>
      </c>
      <c r="O555">
        <v>114.50537634408602</v>
      </c>
      <c r="P555">
        <v>93.247399999999999</v>
      </c>
      <c r="Q555">
        <v>521.22132196162045</v>
      </c>
      <c r="R555">
        <v>10199.380469083155</v>
      </c>
      <c r="S555">
        <v>24.39</v>
      </c>
      <c r="T555">
        <v>0.23442074900445073</v>
      </c>
      <c r="U555" s="56">
        <f t="shared" si="162"/>
        <v>275.67880082923404</v>
      </c>
      <c r="V555" s="26">
        <f t="shared" si="152"/>
        <v>2.0492869303984944E-4</v>
      </c>
      <c r="W555" s="56">
        <f t="shared" si="153"/>
        <v>303</v>
      </c>
      <c r="X555" s="56">
        <f t="shared" si="149"/>
        <v>3.3003300330033004E-3</v>
      </c>
      <c r="Y555" s="56">
        <f t="shared" si="154"/>
        <v>-8.4928484781658273</v>
      </c>
    </row>
    <row r="556" spans="1:25" x14ac:dyDescent="0.25">
      <c r="A556">
        <v>63</v>
      </c>
      <c r="B556">
        <v>3</v>
      </c>
      <c r="C556" t="s">
        <v>4</v>
      </c>
      <c r="D556">
        <v>2</v>
      </c>
      <c r="E556">
        <v>10</v>
      </c>
      <c r="F556">
        <v>30</v>
      </c>
      <c r="G556">
        <v>248.62</v>
      </c>
      <c r="H556">
        <v>126.01</v>
      </c>
      <c r="I556" s="57">
        <f t="shared" si="161"/>
        <v>27592</v>
      </c>
      <c r="J556">
        <v>22.5</v>
      </c>
      <c r="K556">
        <v>397.13</v>
      </c>
      <c r="L556">
        <v>26</v>
      </c>
      <c r="M556">
        <v>0.93</v>
      </c>
      <c r="N556">
        <v>24.943379999999998</v>
      </c>
      <c r="O556">
        <v>114.50537634408602</v>
      </c>
      <c r="P556">
        <v>93.247399999999999</v>
      </c>
      <c r="Q556">
        <v>553.45288170299898</v>
      </c>
      <c r="R556">
        <v>7768.2638112708501</v>
      </c>
      <c r="S556">
        <v>24.16</v>
      </c>
      <c r="T556">
        <v>0.17641808955850349</v>
      </c>
      <c r="U556" s="56">
        <f t="shared" si="162"/>
        <v>266.74415141245731</v>
      </c>
      <c r="V556" s="26">
        <f t="shared" si="152"/>
        <v>1.5419807058680661E-4</v>
      </c>
      <c r="W556" s="56">
        <f t="shared" si="153"/>
        <v>303</v>
      </c>
      <c r="X556" s="56">
        <f t="shared" si="149"/>
        <v>3.3003300330033004E-3</v>
      </c>
      <c r="Y556" s="56">
        <f t="shared" si="154"/>
        <v>-8.777272609320546</v>
      </c>
    </row>
    <row r="557" spans="1:25" x14ac:dyDescent="0.25">
      <c r="A557">
        <v>77</v>
      </c>
      <c r="B557">
        <v>3</v>
      </c>
      <c r="C557" t="s">
        <v>4</v>
      </c>
      <c r="D557">
        <v>2</v>
      </c>
      <c r="E557">
        <v>10</v>
      </c>
      <c r="F557">
        <v>30</v>
      </c>
      <c r="G557">
        <v>248.62</v>
      </c>
      <c r="H557">
        <v>126.01</v>
      </c>
      <c r="I557" s="57">
        <f t="shared" si="161"/>
        <v>27592</v>
      </c>
      <c r="J557">
        <v>22.5</v>
      </c>
      <c r="K557">
        <v>397.13</v>
      </c>
      <c r="L557">
        <v>26</v>
      </c>
      <c r="M557">
        <v>0.93</v>
      </c>
      <c r="N557">
        <v>24.943379999999998</v>
      </c>
      <c r="O557">
        <v>114.50537634408602</v>
      </c>
      <c r="P557">
        <v>93.247399999999999</v>
      </c>
      <c r="Q557">
        <v>625.6395417904115</v>
      </c>
      <c r="R557">
        <v>7288.0454815443354</v>
      </c>
      <c r="S557">
        <v>22.93</v>
      </c>
      <c r="T557">
        <v>0.17164933536613641</v>
      </c>
      <c r="U557" s="56">
        <f t="shared" si="162"/>
        <v>317.20797175662011</v>
      </c>
      <c r="V557" s="26">
        <f t="shared" si="152"/>
        <v>1.5016842779396559E-4</v>
      </c>
      <c r="W557" s="56">
        <f t="shared" si="153"/>
        <v>303</v>
      </c>
      <c r="X557" s="56">
        <f t="shared" si="149"/>
        <v>3.3003300330033004E-3</v>
      </c>
      <c r="Y557" s="56">
        <f t="shared" si="154"/>
        <v>-8.8037530418350105</v>
      </c>
    </row>
    <row r="558" spans="1:25" x14ac:dyDescent="0.25">
      <c r="A558">
        <v>91</v>
      </c>
      <c r="B558">
        <v>3</v>
      </c>
      <c r="C558" t="s">
        <v>4</v>
      </c>
      <c r="D558">
        <v>2</v>
      </c>
      <c r="E558">
        <v>10</v>
      </c>
      <c r="F558">
        <v>30</v>
      </c>
      <c r="G558">
        <v>248.62</v>
      </c>
      <c r="H558">
        <v>126.01</v>
      </c>
      <c r="I558" s="57">
        <f t="shared" si="161"/>
        <v>27592</v>
      </c>
      <c r="J558">
        <v>22.5</v>
      </c>
      <c r="K558">
        <v>397.13</v>
      </c>
      <c r="L558">
        <v>26</v>
      </c>
      <c r="M558">
        <v>0.93</v>
      </c>
      <c r="N558">
        <v>24.943379999999998</v>
      </c>
      <c r="O558">
        <v>114.50537634408602</v>
      </c>
      <c r="P558">
        <v>93.247399999999999</v>
      </c>
      <c r="Q558">
        <v>561.95134274010013</v>
      </c>
      <c r="R558">
        <v>5630.3199362767409</v>
      </c>
      <c r="S558">
        <v>24.78</v>
      </c>
      <c r="T558">
        <v>0.1208320042677872</v>
      </c>
      <c r="U558" s="56">
        <f t="shared" si="162"/>
        <v>263.89709732084725</v>
      </c>
      <c r="V558" s="26">
        <f t="shared" si="152"/>
        <v>1.0560761064374233E-4</v>
      </c>
      <c r="W558" s="56">
        <f t="shared" si="153"/>
        <v>303</v>
      </c>
      <c r="X558" s="56">
        <f t="shared" si="149"/>
        <v>3.3003300330033004E-3</v>
      </c>
      <c r="Y558" s="56">
        <f t="shared" si="154"/>
        <v>-9.1557801187990826</v>
      </c>
    </row>
    <row r="559" spans="1:25" s="61" customFormat="1" x14ac:dyDescent="0.25">
      <c r="A559" s="61">
        <v>105</v>
      </c>
      <c r="B559" s="61">
        <v>3</v>
      </c>
      <c r="C559" s="61" t="s">
        <v>4</v>
      </c>
      <c r="D559" s="61">
        <v>2</v>
      </c>
      <c r="E559" s="61">
        <v>10</v>
      </c>
      <c r="F559" s="61">
        <v>30</v>
      </c>
      <c r="G559" s="61">
        <v>248.62</v>
      </c>
      <c r="H559" s="61">
        <v>126.01</v>
      </c>
      <c r="I559" s="62">
        <f t="shared" si="161"/>
        <v>27592</v>
      </c>
      <c r="J559" s="61">
        <v>22.5</v>
      </c>
      <c r="K559" s="61">
        <v>397.13</v>
      </c>
      <c r="L559" s="61">
        <v>26</v>
      </c>
      <c r="M559" s="61">
        <v>0.93</v>
      </c>
      <c r="N559" s="61">
        <v>24.943379999999998</v>
      </c>
      <c r="O559" s="61">
        <v>114.50537634408602</v>
      </c>
      <c r="P559" s="61">
        <v>93.247399999999999</v>
      </c>
      <c r="Q559" s="61">
        <v>453.91339001062698</v>
      </c>
      <c r="R559" s="61">
        <v>6296.4046447631754</v>
      </c>
      <c r="S559" s="61">
        <v>26.13</v>
      </c>
      <c r="T559" s="61">
        <v>0.13209115920488582</v>
      </c>
      <c r="U559" s="61">
        <f t="shared" si="162"/>
        <v>332.8697211963123</v>
      </c>
      <c r="V559" s="26">
        <f t="shared" si="152"/>
        <v>1.1559385277295353E-4</v>
      </c>
      <c r="W559" s="56">
        <f t="shared" si="153"/>
        <v>303</v>
      </c>
      <c r="X559" s="56">
        <f t="shared" si="149"/>
        <v>3.3003300330033004E-3</v>
      </c>
      <c r="Y559" s="56">
        <f t="shared" si="154"/>
        <v>-9.065427779844482</v>
      </c>
    </row>
    <row r="560" spans="1:25" x14ac:dyDescent="0.25">
      <c r="A560">
        <v>7</v>
      </c>
      <c r="B560">
        <v>9</v>
      </c>
      <c r="C560" t="s">
        <v>4</v>
      </c>
      <c r="D560">
        <v>3</v>
      </c>
      <c r="E560">
        <v>10</v>
      </c>
      <c r="F560">
        <v>30</v>
      </c>
      <c r="G560">
        <v>249.2</v>
      </c>
      <c r="H560">
        <v>127.56</v>
      </c>
      <c r="I560" s="57">
        <f t="shared" ref="I560:I568" si="163">1.1572*10000</f>
        <v>11572</v>
      </c>
      <c r="J560">
        <v>21.1</v>
      </c>
      <c r="K560">
        <v>397.86</v>
      </c>
      <c r="L560">
        <v>27.5</v>
      </c>
      <c r="M560">
        <v>0.93</v>
      </c>
      <c r="N560">
        <v>24.943379999999998</v>
      </c>
      <c r="O560">
        <v>112.83870967741936</v>
      </c>
      <c r="P560">
        <v>92.480999999999995</v>
      </c>
      <c r="Q560">
        <v>504.00561733906977</v>
      </c>
      <c r="R560">
        <v>19983.224057930256</v>
      </c>
      <c r="S560">
        <v>22.63</v>
      </c>
      <c r="T560">
        <v>0.50526418048493194</v>
      </c>
      <c r="U560" s="56">
        <f t="shared" ref="U560:U568" si="164">T560*24*A560</f>
        <v>84.884382321468564</v>
      </c>
      <c r="V560" s="26">
        <f t="shared" si="152"/>
        <v>1.0517658445958068E-3</v>
      </c>
      <c r="W560" s="56">
        <f t="shared" si="153"/>
        <v>303</v>
      </c>
      <c r="X560" s="56">
        <f t="shared" si="149"/>
        <v>3.3003300330033004E-3</v>
      </c>
      <c r="Y560" s="56">
        <f t="shared" si="154"/>
        <v>-6.8572847706241795</v>
      </c>
    </row>
    <row r="561" spans="1:25" x14ac:dyDescent="0.25">
      <c r="A561">
        <v>14</v>
      </c>
      <c r="B561">
        <v>9</v>
      </c>
      <c r="C561" t="s">
        <v>4</v>
      </c>
      <c r="D561">
        <v>3</v>
      </c>
      <c r="E561">
        <v>10</v>
      </c>
      <c r="F561">
        <v>30</v>
      </c>
      <c r="G561">
        <v>249.2</v>
      </c>
      <c r="H561">
        <v>127.56</v>
      </c>
      <c r="I561" s="57">
        <f t="shared" si="163"/>
        <v>11572</v>
      </c>
      <c r="J561">
        <v>21.1</v>
      </c>
      <c r="K561">
        <v>397.86</v>
      </c>
      <c r="L561">
        <v>27.5</v>
      </c>
      <c r="M561">
        <v>0.93</v>
      </c>
      <c r="N561">
        <v>24.943379999999998</v>
      </c>
      <c r="O561">
        <v>112.83870967741936</v>
      </c>
      <c r="P561">
        <v>92.480999999999995</v>
      </c>
      <c r="Q561">
        <v>539.86740576496675</v>
      </c>
      <c r="R561">
        <v>15680.735777636997</v>
      </c>
      <c r="S561">
        <v>25.16</v>
      </c>
      <c r="T561">
        <v>0.35324147074790635</v>
      </c>
      <c r="U561" s="56">
        <f t="shared" si="164"/>
        <v>118.68913417129653</v>
      </c>
      <c r="V561" s="26">
        <f t="shared" si="152"/>
        <v>7.3639573744766797E-4</v>
      </c>
      <c r="W561" s="56">
        <f t="shared" si="153"/>
        <v>303</v>
      </c>
      <c r="X561" s="56">
        <f t="shared" si="149"/>
        <v>3.3003300330033004E-3</v>
      </c>
      <c r="Y561" s="56">
        <f t="shared" si="154"/>
        <v>-7.2137428969875739</v>
      </c>
    </row>
    <row r="562" spans="1:25" x14ac:dyDescent="0.25">
      <c r="A562">
        <v>21</v>
      </c>
      <c r="B562">
        <v>9</v>
      </c>
      <c r="C562" t="s">
        <v>4</v>
      </c>
      <c r="D562">
        <v>3</v>
      </c>
      <c r="E562">
        <v>10</v>
      </c>
      <c r="F562">
        <v>30</v>
      </c>
      <c r="G562">
        <v>249.2</v>
      </c>
      <c r="H562">
        <v>127.56</v>
      </c>
      <c r="I562" s="60">
        <f t="shared" si="163"/>
        <v>11572</v>
      </c>
      <c r="J562">
        <v>21.1</v>
      </c>
      <c r="K562">
        <v>397.86</v>
      </c>
      <c r="L562">
        <v>27.5</v>
      </c>
      <c r="M562">
        <v>0.93</v>
      </c>
      <c r="N562">
        <v>24.943379999999998</v>
      </c>
      <c r="O562">
        <v>112.83870967741936</v>
      </c>
      <c r="P562">
        <v>92.480999999999995</v>
      </c>
      <c r="Q562">
        <v>488.73407934893186</v>
      </c>
      <c r="R562">
        <v>18590.173268722465</v>
      </c>
      <c r="S562">
        <v>25.19</v>
      </c>
      <c r="T562">
        <v>0.42180961522870641</v>
      </c>
      <c r="U562" s="56">
        <f t="shared" si="164"/>
        <v>212.59204607526806</v>
      </c>
      <c r="V562" s="26">
        <f t="shared" si="152"/>
        <v>8.8295675766596508E-4</v>
      </c>
      <c r="W562" s="56">
        <f t="shared" si="153"/>
        <v>303</v>
      </c>
      <c r="X562" s="56">
        <f t="shared" si="149"/>
        <v>3.3003300330033004E-3</v>
      </c>
      <c r="Y562" s="56">
        <f t="shared" si="154"/>
        <v>-7.0322343306252098</v>
      </c>
    </row>
    <row r="563" spans="1:25" x14ac:dyDescent="0.25">
      <c r="A563">
        <v>35</v>
      </c>
      <c r="B563">
        <v>9</v>
      </c>
      <c r="C563" t="s">
        <v>4</v>
      </c>
      <c r="D563">
        <v>3</v>
      </c>
      <c r="E563">
        <v>10</v>
      </c>
      <c r="F563">
        <v>30</v>
      </c>
      <c r="G563">
        <v>249.2</v>
      </c>
      <c r="H563">
        <v>127.56</v>
      </c>
      <c r="I563" s="59">
        <f t="shared" si="163"/>
        <v>11572</v>
      </c>
      <c r="J563">
        <v>21.1</v>
      </c>
      <c r="K563">
        <v>397.86</v>
      </c>
      <c r="L563">
        <v>27.5</v>
      </c>
      <c r="M563">
        <v>0.93</v>
      </c>
      <c r="N563">
        <v>24.943379999999998</v>
      </c>
      <c r="O563">
        <v>112.83870967741936</v>
      </c>
      <c r="P563">
        <v>92.480999999999995</v>
      </c>
      <c r="Q563">
        <v>559.93975725766768</v>
      </c>
      <c r="R563">
        <v>14895.093439396425</v>
      </c>
      <c r="S563">
        <v>24.14</v>
      </c>
      <c r="T563">
        <v>0.6390547384988684</v>
      </c>
      <c r="U563" s="56">
        <f t="shared" si="164"/>
        <v>536.80598033904948</v>
      </c>
      <c r="V563" s="26">
        <f t="shared" si="152"/>
        <v>1.3571075814899013E-3</v>
      </c>
      <c r="W563" s="56">
        <f t="shared" si="153"/>
        <v>303</v>
      </c>
      <c r="X563" s="56">
        <f t="shared" si="149"/>
        <v>3.3003300330033004E-3</v>
      </c>
      <c r="Y563" s="56">
        <f t="shared" si="154"/>
        <v>-6.6023996223551569</v>
      </c>
    </row>
    <row r="564" spans="1:25" x14ac:dyDescent="0.25">
      <c r="A564">
        <v>49</v>
      </c>
      <c r="B564">
        <v>9</v>
      </c>
      <c r="C564" t="s">
        <v>4</v>
      </c>
      <c r="D564">
        <v>3</v>
      </c>
      <c r="E564">
        <v>10</v>
      </c>
      <c r="F564">
        <v>30</v>
      </c>
      <c r="G564">
        <v>249.2</v>
      </c>
      <c r="H564">
        <v>127.56</v>
      </c>
      <c r="I564" s="57">
        <f t="shared" si="163"/>
        <v>11572</v>
      </c>
      <c r="J564">
        <v>21.1</v>
      </c>
      <c r="K564">
        <v>397.86</v>
      </c>
      <c r="L564">
        <v>27.5</v>
      </c>
      <c r="M564">
        <v>0.93</v>
      </c>
      <c r="N564">
        <v>24.943379999999998</v>
      </c>
      <c r="O564">
        <v>112.83870967741936</v>
      </c>
      <c r="P564">
        <v>92.480999999999995</v>
      </c>
      <c r="Q564">
        <v>553.34780383795317</v>
      </c>
      <c r="R564">
        <v>14625.156929637527</v>
      </c>
      <c r="S564">
        <v>24.39</v>
      </c>
      <c r="T564">
        <v>0.33866449820831629</v>
      </c>
      <c r="U564" s="56">
        <f t="shared" si="164"/>
        <v>398.26944989297999</v>
      </c>
      <c r="V564" s="26">
        <f t="shared" si="152"/>
        <v>7.1475204842404378E-4</v>
      </c>
      <c r="W564" s="56">
        <f t="shared" si="153"/>
        <v>303</v>
      </c>
      <c r="X564" s="56">
        <f t="shared" si="149"/>
        <v>3.3003300330033004E-3</v>
      </c>
      <c r="Y564" s="56">
        <f t="shared" si="154"/>
        <v>-7.2435748608351531</v>
      </c>
    </row>
    <row r="565" spans="1:25" x14ac:dyDescent="0.25">
      <c r="A565">
        <v>63</v>
      </c>
      <c r="B565">
        <v>9</v>
      </c>
      <c r="C565" t="s">
        <v>4</v>
      </c>
      <c r="D565">
        <v>3</v>
      </c>
      <c r="E565">
        <v>10</v>
      </c>
      <c r="F565">
        <v>30</v>
      </c>
      <c r="G565">
        <v>249.2</v>
      </c>
      <c r="H565">
        <v>127.56</v>
      </c>
      <c r="I565" s="57">
        <f t="shared" si="163"/>
        <v>11572</v>
      </c>
      <c r="J565">
        <v>21.1</v>
      </c>
      <c r="K565">
        <v>397.86</v>
      </c>
      <c r="L565">
        <v>27.5</v>
      </c>
      <c r="M565">
        <v>0.93</v>
      </c>
      <c r="N565">
        <v>24.943379999999998</v>
      </c>
      <c r="O565">
        <v>112.83870967741936</v>
      </c>
      <c r="P565">
        <v>92.480999999999995</v>
      </c>
      <c r="Q565">
        <v>511.2962330958577</v>
      </c>
      <c r="R565">
        <v>11473.295806492897</v>
      </c>
      <c r="S565">
        <v>24.16</v>
      </c>
      <c r="T565">
        <v>0.2663326363564153</v>
      </c>
      <c r="U565" s="56">
        <f t="shared" si="164"/>
        <v>402.69494617089993</v>
      </c>
      <c r="V565" s="26">
        <f t="shared" si="152"/>
        <v>5.6220621241153779E-4</v>
      </c>
      <c r="W565" s="56">
        <f t="shared" si="153"/>
        <v>303</v>
      </c>
      <c r="X565" s="56">
        <f t="shared" si="149"/>
        <v>3.3003300330033004E-3</v>
      </c>
      <c r="Y565" s="56">
        <f t="shared" si="154"/>
        <v>-7.4836418493722876</v>
      </c>
    </row>
    <row r="566" spans="1:25" x14ac:dyDescent="0.25">
      <c r="A566">
        <v>77</v>
      </c>
      <c r="B566">
        <v>9</v>
      </c>
      <c r="C566" t="s">
        <v>4</v>
      </c>
      <c r="D566">
        <v>3</v>
      </c>
      <c r="E566">
        <v>10</v>
      </c>
      <c r="F566">
        <v>30</v>
      </c>
      <c r="G566">
        <v>249.2</v>
      </c>
      <c r="H566">
        <v>127.56</v>
      </c>
      <c r="I566" s="57">
        <f t="shared" si="163"/>
        <v>11572</v>
      </c>
      <c r="J566">
        <v>21.1</v>
      </c>
      <c r="K566">
        <v>397.86</v>
      </c>
      <c r="L566">
        <v>27.5</v>
      </c>
      <c r="M566">
        <v>0.93</v>
      </c>
      <c r="N566">
        <v>24.943379999999998</v>
      </c>
      <c r="O566">
        <v>112.83870967741936</v>
      </c>
      <c r="P566">
        <v>92.480999999999995</v>
      </c>
      <c r="Q566">
        <v>658.07216801018251</v>
      </c>
      <c r="R566">
        <v>9730.5910055154854</v>
      </c>
      <c r="S566">
        <v>22.93</v>
      </c>
      <c r="T566">
        <v>0.23224980662609915</v>
      </c>
      <c r="U566" s="56">
        <f t="shared" si="164"/>
        <v>429.19764264503118</v>
      </c>
      <c r="V566" s="26">
        <f t="shared" si="152"/>
        <v>4.9083930051075178E-4</v>
      </c>
      <c r="W566" s="56">
        <f t="shared" si="153"/>
        <v>303</v>
      </c>
      <c r="X566" s="56">
        <f t="shared" si="149"/>
        <v>3.3003300330033004E-3</v>
      </c>
      <c r="Y566" s="56">
        <f t="shared" si="154"/>
        <v>-7.619393773943016</v>
      </c>
    </row>
    <row r="567" spans="1:25" x14ac:dyDescent="0.25">
      <c r="A567">
        <v>91</v>
      </c>
      <c r="B567">
        <v>9</v>
      </c>
      <c r="C567" t="s">
        <v>4</v>
      </c>
      <c r="D567">
        <v>3</v>
      </c>
      <c r="E567">
        <v>10</v>
      </c>
      <c r="F567">
        <v>30</v>
      </c>
      <c r="G567">
        <v>249.2</v>
      </c>
      <c r="H567">
        <v>127.56</v>
      </c>
      <c r="I567" s="60">
        <f t="shared" si="163"/>
        <v>11572</v>
      </c>
      <c r="J567">
        <v>21.1</v>
      </c>
      <c r="K567">
        <v>397.86</v>
      </c>
      <c r="L567">
        <v>27.5</v>
      </c>
      <c r="M567">
        <v>0.93</v>
      </c>
      <c r="N567">
        <v>24.943379999999998</v>
      </c>
      <c r="O567">
        <v>112.83870967741936</v>
      </c>
      <c r="P567">
        <v>92.480999999999995</v>
      </c>
      <c r="Q567">
        <v>550.04451524806552</v>
      </c>
      <c r="R567">
        <v>10911.709740555303</v>
      </c>
      <c r="S567">
        <v>24.78</v>
      </c>
      <c r="T567">
        <v>0.24544816619160378</v>
      </c>
      <c r="U567" s="56">
        <f t="shared" si="164"/>
        <v>536.05879496246268</v>
      </c>
      <c r="V567" s="26">
        <f t="shared" si="152"/>
        <v>5.2122042125246279E-4</v>
      </c>
      <c r="W567" s="56">
        <f t="shared" si="153"/>
        <v>303</v>
      </c>
      <c r="X567" s="56">
        <f t="shared" si="149"/>
        <v>3.3003300330033004E-3</v>
      </c>
      <c r="Y567" s="56">
        <f t="shared" si="154"/>
        <v>-7.5593375322599989</v>
      </c>
    </row>
    <row r="568" spans="1:25" s="61" customFormat="1" x14ac:dyDescent="0.25">
      <c r="A568" s="61">
        <v>105</v>
      </c>
      <c r="B568" s="61">
        <v>9</v>
      </c>
      <c r="C568" s="61" t="s">
        <v>4</v>
      </c>
      <c r="D568" s="61">
        <v>3</v>
      </c>
      <c r="E568" s="61">
        <v>10</v>
      </c>
      <c r="F568" s="61">
        <v>30</v>
      </c>
      <c r="G568" s="61">
        <v>249.2</v>
      </c>
      <c r="H568" s="61">
        <v>127.56</v>
      </c>
      <c r="I568" s="62">
        <f t="shared" si="163"/>
        <v>11572</v>
      </c>
      <c r="J568" s="61">
        <v>21.1</v>
      </c>
      <c r="K568" s="61">
        <v>397.86</v>
      </c>
      <c r="L568" s="61">
        <v>27.5</v>
      </c>
      <c r="M568" s="61">
        <v>0.93</v>
      </c>
      <c r="N568" s="61">
        <v>24.943379999999998</v>
      </c>
      <c r="O568" s="61">
        <v>112.83870967741936</v>
      </c>
      <c r="P568" s="61">
        <v>92.480999999999995</v>
      </c>
      <c r="Q568" s="61">
        <v>438.26285457369409</v>
      </c>
      <c r="R568" s="61">
        <v>9717.9299949966644</v>
      </c>
      <c r="S568" s="61">
        <v>26.13</v>
      </c>
      <c r="T568" s="61">
        <v>0.20846086038739817</v>
      </c>
      <c r="U568" s="61">
        <f t="shared" si="164"/>
        <v>525.32136817624337</v>
      </c>
      <c r="V568" s="26">
        <f t="shared" si="152"/>
        <v>4.424626727407698E-4</v>
      </c>
      <c r="W568" s="56">
        <f t="shared" si="153"/>
        <v>303</v>
      </c>
      <c r="X568" s="56">
        <f t="shared" si="149"/>
        <v>3.3003300330033004E-3</v>
      </c>
      <c r="Y568" s="56">
        <f t="shared" si="154"/>
        <v>-7.7231544524624969</v>
      </c>
    </row>
    <row r="569" spans="1:25" x14ac:dyDescent="0.25">
      <c r="A569">
        <v>7</v>
      </c>
      <c r="B569">
        <v>23</v>
      </c>
      <c r="C569" t="s">
        <v>4</v>
      </c>
      <c r="D569">
        <v>4</v>
      </c>
      <c r="E569">
        <v>10</v>
      </c>
      <c r="F569">
        <v>30</v>
      </c>
      <c r="G569">
        <v>249.56</v>
      </c>
      <c r="H569">
        <v>139.4</v>
      </c>
      <c r="I569" s="76">
        <f t="shared" ref="I569:I577" si="165">AVERAGE(I560,I551,I542)</f>
        <v>18342</v>
      </c>
      <c r="J569">
        <v>9.1</v>
      </c>
      <c r="K569">
        <v>398.06000000000006</v>
      </c>
      <c r="L569">
        <v>39.4</v>
      </c>
      <c r="M569">
        <v>0.93</v>
      </c>
      <c r="N569">
        <v>24.943379999999998</v>
      </c>
      <c r="O569">
        <v>100.10752688172045</v>
      </c>
      <c r="P569">
        <v>84.476400000000012</v>
      </c>
      <c r="Q569">
        <v>514.4221121844306</v>
      </c>
      <c r="R569">
        <v>27184.104348284585</v>
      </c>
      <c r="S569">
        <v>22.63</v>
      </c>
      <c r="T569">
        <v>0.67187822275637898</v>
      </c>
      <c r="U569" s="56">
        <f t="shared" ref="U569:U577" si="166">T569*24*A569</f>
        <v>112.87554142307167</v>
      </c>
      <c r="V569" s="26">
        <f t="shared" si="152"/>
        <v>8.8185030070259075E-4</v>
      </c>
      <c r="W569" s="56">
        <f t="shared" si="153"/>
        <v>303</v>
      </c>
      <c r="X569" s="56">
        <f t="shared" si="149"/>
        <v>3.3003300330033004E-3</v>
      </c>
      <c r="Y569" s="56">
        <f t="shared" si="154"/>
        <v>-7.0334882434573247</v>
      </c>
    </row>
    <row r="570" spans="1:25" x14ac:dyDescent="0.25">
      <c r="A570">
        <v>14</v>
      </c>
      <c r="B570">
        <v>23</v>
      </c>
      <c r="C570" t="s">
        <v>4</v>
      </c>
      <c r="D570">
        <v>4</v>
      </c>
      <c r="E570">
        <v>10</v>
      </c>
      <c r="F570">
        <v>30</v>
      </c>
      <c r="G570">
        <v>249.56</v>
      </c>
      <c r="H570">
        <v>139.4</v>
      </c>
      <c r="I570" s="76">
        <f t="shared" si="165"/>
        <v>18342</v>
      </c>
      <c r="J570">
        <v>9.1</v>
      </c>
      <c r="K570">
        <v>398.06000000000006</v>
      </c>
      <c r="L570">
        <v>39.4</v>
      </c>
      <c r="M570">
        <v>0.93</v>
      </c>
      <c r="N570">
        <v>24.943379999999998</v>
      </c>
      <c r="O570">
        <v>100.10752688172045</v>
      </c>
      <c r="P570">
        <v>84.476400000000012</v>
      </c>
      <c r="Q570">
        <v>536.42155527399427</v>
      </c>
      <c r="R570">
        <v>24426.688992714604</v>
      </c>
      <c r="S570">
        <v>25.16</v>
      </c>
      <c r="T570">
        <v>0.5413369256705397</v>
      </c>
      <c r="U570" s="56">
        <f t="shared" si="166"/>
        <v>181.88920702530135</v>
      </c>
      <c r="V570" s="26">
        <f t="shared" si="152"/>
        <v>7.1185986053469278E-4</v>
      </c>
      <c r="W570" s="56">
        <f t="shared" si="153"/>
        <v>303</v>
      </c>
      <c r="X570" s="56">
        <f t="shared" si="149"/>
        <v>3.3003300330033004E-3</v>
      </c>
      <c r="Y570" s="56">
        <f t="shared" si="154"/>
        <v>-7.2476294910166228</v>
      </c>
    </row>
    <row r="571" spans="1:25" x14ac:dyDescent="0.25">
      <c r="A571">
        <v>21</v>
      </c>
      <c r="B571">
        <v>23</v>
      </c>
      <c r="C571" t="s">
        <v>4</v>
      </c>
      <c r="D571">
        <v>4</v>
      </c>
      <c r="E571">
        <v>10</v>
      </c>
      <c r="F571">
        <v>30</v>
      </c>
      <c r="G571">
        <v>249.56</v>
      </c>
      <c r="H571">
        <v>139.4</v>
      </c>
      <c r="I571" s="76">
        <f t="shared" si="165"/>
        <v>18342</v>
      </c>
      <c r="J571">
        <v>9.1</v>
      </c>
      <c r="K571">
        <v>398.06000000000006</v>
      </c>
      <c r="L571">
        <v>39.4</v>
      </c>
      <c r="M571">
        <v>0.93</v>
      </c>
      <c r="N571">
        <v>24.943379999999998</v>
      </c>
      <c r="O571">
        <v>100.10752688172045</v>
      </c>
      <c r="P571">
        <v>84.476400000000012</v>
      </c>
      <c r="Q571">
        <v>494.81745506951512</v>
      </c>
      <c r="R571">
        <v>20713.494167400881</v>
      </c>
      <c r="S571">
        <v>25.19</v>
      </c>
      <c r="T571">
        <v>0.457595598216327</v>
      </c>
      <c r="U571" s="56">
        <f t="shared" si="166"/>
        <v>230.62818150102879</v>
      </c>
      <c r="V571" s="26">
        <f t="shared" si="152"/>
        <v>6.0254732777945564E-4</v>
      </c>
      <c r="W571" s="56">
        <f t="shared" si="153"/>
        <v>303</v>
      </c>
      <c r="X571" s="56">
        <f t="shared" si="149"/>
        <v>3.3003300330033004E-3</v>
      </c>
      <c r="Y571" s="56">
        <f t="shared" si="154"/>
        <v>-7.4143443433534904</v>
      </c>
    </row>
    <row r="572" spans="1:25" x14ac:dyDescent="0.25">
      <c r="A572">
        <v>35</v>
      </c>
      <c r="B572">
        <v>23</v>
      </c>
      <c r="C572" t="s">
        <v>4</v>
      </c>
      <c r="D572">
        <v>4</v>
      </c>
      <c r="E572">
        <v>10</v>
      </c>
      <c r="F572">
        <v>30</v>
      </c>
      <c r="G572">
        <v>249.56</v>
      </c>
      <c r="H572">
        <v>139.4</v>
      </c>
      <c r="I572" s="76">
        <f t="shared" si="165"/>
        <v>18342</v>
      </c>
      <c r="J572">
        <v>9.1</v>
      </c>
      <c r="K572">
        <v>398.06000000000006</v>
      </c>
      <c r="L572">
        <v>39.4</v>
      </c>
      <c r="M572">
        <v>0.93</v>
      </c>
      <c r="N572">
        <v>24.943379999999998</v>
      </c>
      <c r="O572">
        <v>100.10752688172045</v>
      </c>
      <c r="P572">
        <v>84.476400000000012</v>
      </c>
      <c r="Q572">
        <v>552.29430867639826</v>
      </c>
      <c r="R572">
        <v>17973.80941446613</v>
      </c>
      <c r="S572">
        <v>24.14</v>
      </c>
      <c r="T572">
        <v>0.75430566323190573</v>
      </c>
      <c r="U572" s="56">
        <f t="shared" si="166"/>
        <v>633.61675711480075</v>
      </c>
      <c r="V572" s="26">
        <f t="shared" si="152"/>
        <v>1.0044387183571583E-3</v>
      </c>
      <c r="W572" s="56">
        <f t="shared" si="153"/>
        <v>303</v>
      </c>
      <c r="X572" s="56">
        <f t="shared" si="149"/>
        <v>3.3003300330033004E-3</v>
      </c>
      <c r="Y572" s="56">
        <f t="shared" si="154"/>
        <v>-6.9033263826811373</v>
      </c>
    </row>
    <row r="573" spans="1:25" x14ac:dyDescent="0.25">
      <c r="A573">
        <v>49</v>
      </c>
      <c r="B573">
        <v>23</v>
      </c>
      <c r="C573" t="s">
        <v>4</v>
      </c>
      <c r="D573">
        <v>4</v>
      </c>
      <c r="E573">
        <v>10</v>
      </c>
      <c r="F573">
        <v>30</v>
      </c>
      <c r="G573">
        <v>249.56</v>
      </c>
      <c r="H573">
        <v>139.4</v>
      </c>
      <c r="I573" s="76">
        <f t="shared" si="165"/>
        <v>18342</v>
      </c>
      <c r="J573">
        <v>9.1</v>
      </c>
      <c r="K573">
        <v>398.06000000000006</v>
      </c>
      <c r="L573">
        <v>39.4</v>
      </c>
      <c r="M573">
        <v>0.93</v>
      </c>
      <c r="N573">
        <v>24.943379999999998</v>
      </c>
      <c r="O573">
        <v>100.10752688172045</v>
      </c>
      <c r="P573">
        <v>84.476400000000012</v>
      </c>
      <c r="Q573">
        <v>492.54345415778249</v>
      </c>
      <c r="R573">
        <v>13180.096076759062</v>
      </c>
      <c r="S573">
        <v>24.39</v>
      </c>
      <c r="T573">
        <v>0.29656734809512969</v>
      </c>
      <c r="U573" s="56">
        <f t="shared" si="166"/>
        <v>348.76320135987254</v>
      </c>
      <c r="V573" s="26">
        <f t="shared" si="152"/>
        <v>3.9178690316231461E-4</v>
      </c>
      <c r="W573" s="56">
        <f t="shared" si="153"/>
        <v>303</v>
      </c>
      <c r="X573" s="56">
        <f t="shared" si="149"/>
        <v>3.3003300330033004E-3</v>
      </c>
      <c r="Y573" s="56">
        <f t="shared" si="154"/>
        <v>-7.8447924803675306</v>
      </c>
    </row>
    <row r="574" spans="1:25" x14ac:dyDescent="0.25">
      <c r="A574">
        <v>63</v>
      </c>
      <c r="B574">
        <v>23</v>
      </c>
      <c r="C574" t="s">
        <v>4</v>
      </c>
      <c r="D574">
        <v>4</v>
      </c>
      <c r="E574">
        <v>10</v>
      </c>
      <c r="F574">
        <v>30</v>
      </c>
      <c r="G574">
        <v>249.56</v>
      </c>
      <c r="H574">
        <v>139.4</v>
      </c>
      <c r="I574" s="76">
        <f t="shared" si="165"/>
        <v>18342</v>
      </c>
      <c r="J574">
        <v>9.1</v>
      </c>
      <c r="K574">
        <v>398.06000000000006</v>
      </c>
      <c r="L574">
        <v>39.4</v>
      </c>
      <c r="M574">
        <v>0.93</v>
      </c>
      <c r="N574">
        <v>24.943379999999998</v>
      </c>
      <c r="O574">
        <v>100.10752688172045</v>
      </c>
      <c r="P574">
        <v>84.476400000000012</v>
      </c>
      <c r="Q574">
        <v>545.1951708544857</v>
      </c>
      <c r="R574">
        <v>13908.980034981443</v>
      </c>
      <c r="S574">
        <v>24.16</v>
      </c>
      <c r="T574">
        <v>0.315347812793139</v>
      </c>
      <c r="U574" s="56">
        <f t="shared" si="166"/>
        <v>476.80589294322613</v>
      </c>
      <c r="V574" s="26">
        <f t="shared" si="152"/>
        <v>4.1808183342730666E-4</v>
      </c>
      <c r="W574" s="56">
        <f t="shared" si="153"/>
        <v>303</v>
      </c>
      <c r="X574" s="56">
        <f t="shared" si="149"/>
        <v>3.3003300330033004E-3</v>
      </c>
      <c r="Y574" s="56">
        <f t="shared" si="154"/>
        <v>-7.7798333708511604</v>
      </c>
    </row>
    <row r="575" spans="1:25" x14ac:dyDescent="0.25">
      <c r="A575">
        <v>77</v>
      </c>
      <c r="B575">
        <v>23</v>
      </c>
      <c r="C575" t="s">
        <v>4</v>
      </c>
      <c r="D575">
        <v>4</v>
      </c>
      <c r="E575">
        <v>10</v>
      </c>
      <c r="F575">
        <v>30</v>
      </c>
      <c r="G575">
        <v>249.56</v>
      </c>
      <c r="H575">
        <v>139.4</v>
      </c>
      <c r="I575" s="76">
        <f t="shared" si="165"/>
        <v>18342</v>
      </c>
      <c r="J575">
        <v>9.1</v>
      </c>
      <c r="K575">
        <v>398.06000000000006</v>
      </c>
      <c r="L575">
        <v>39.4</v>
      </c>
      <c r="M575">
        <v>0.93</v>
      </c>
      <c r="N575">
        <v>24.943379999999998</v>
      </c>
      <c r="O575">
        <v>100.10752688172045</v>
      </c>
      <c r="P575">
        <v>84.476400000000012</v>
      </c>
      <c r="Q575">
        <v>705.1895205770046</v>
      </c>
      <c r="R575">
        <v>10923.958379295715</v>
      </c>
      <c r="S575">
        <v>22.93</v>
      </c>
      <c r="T575">
        <v>0.25406907042830013</v>
      </c>
      <c r="U575" s="56">
        <f t="shared" si="166"/>
        <v>469.5196421514986</v>
      </c>
      <c r="V575" s="26">
        <f t="shared" si="152"/>
        <v>3.3677133108853737E-4</v>
      </c>
      <c r="W575" s="56">
        <f t="shared" si="153"/>
        <v>303</v>
      </c>
      <c r="X575" s="56">
        <f t="shared" si="149"/>
        <v>3.3003300330033004E-3</v>
      </c>
      <c r="Y575" s="56">
        <f t="shared" si="154"/>
        <v>-7.9961064006902287</v>
      </c>
    </row>
    <row r="576" spans="1:25" x14ac:dyDescent="0.25">
      <c r="A576">
        <v>91</v>
      </c>
      <c r="B576">
        <v>23</v>
      </c>
      <c r="C576" t="s">
        <v>4</v>
      </c>
      <c r="D576">
        <v>4</v>
      </c>
      <c r="E576">
        <v>10</v>
      </c>
      <c r="F576">
        <v>30</v>
      </c>
      <c r="G576">
        <v>249.56</v>
      </c>
      <c r="H576">
        <v>139.4</v>
      </c>
      <c r="I576" s="76">
        <f t="shared" si="165"/>
        <v>18342</v>
      </c>
      <c r="J576">
        <v>9.1</v>
      </c>
      <c r="K576">
        <v>398.06000000000006</v>
      </c>
      <c r="L576">
        <v>39.4</v>
      </c>
      <c r="M576">
        <v>0.93</v>
      </c>
      <c r="N576">
        <v>24.943379999999998</v>
      </c>
      <c r="O576">
        <v>100.10752688172045</v>
      </c>
      <c r="P576">
        <v>84.476400000000012</v>
      </c>
      <c r="Q576">
        <v>527.83518434228495</v>
      </c>
      <c r="R576">
        <v>11722.805826126536</v>
      </c>
      <c r="S576">
        <v>24.78</v>
      </c>
      <c r="T576">
        <v>0.25756030723858808</v>
      </c>
      <c r="U576" s="56">
        <f t="shared" si="166"/>
        <v>562.51171100907629</v>
      </c>
      <c r="V576" s="26">
        <f t="shared" si="152"/>
        <v>3.4228640232848956E-4</v>
      </c>
      <c r="W576" s="56">
        <f t="shared" si="153"/>
        <v>303</v>
      </c>
      <c r="X576" s="56">
        <f t="shared" si="149"/>
        <v>3.3003300330033004E-3</v>
      </c>
      <c r="Y576" s="56">
        <f t="shared" si="154"/>
        <v>-7.9798627376446039</v>
      </c>
    </row>
    <row r="577" spans="1:25" s="61" customFormat="1" x14ac:dyDescent="0.25">
      <c r="A577" s="61">
        <v>105</v>
      </c>
      <c r="B577" s="61">
        <v>23</v>
      </c>
      <c r="C577" s="61" t="s">
        <v>4</v>
      </c>
      <c r="D577" s="61">
        <v>4</v>
      </c>
      <c r="E577" s="61">
        <v>10</v>
      </c>
      <c r="F577" s="61">
        <v>30</v>
      </c>
      <c r="G577" s="61">
        <v>249.56</v>
      </c>
      <c r="H577" s="61">
        <v>139.4</v>
      </c>
      <c r="I577" s="76">
        <f t="shared" si="165"/>
        <v>18342</v>
      </c>
      <c r="J577" s="61">
        <v>9.1</v>
      </c>
      <c r="K577" s="61">
        <v>398.06000000000006</v>
      </c>
      <c r="L577" s="61">
        <v>39.4</v>
      </c>
      <c r="M577" s="61">
        <v>0.93</v>
      </c>
      <c r="N577" s="61">
        <v>24.943379999999998</v>
      </c>
      <c r="O577" s="61">
        <v>100.10752688172045</v>
      </c>
      <c r="P577" s="61">
        <v>84.476400000000012</v>
      </c>
      <c r="Q577" s="61">
        <v>438.74883511812311</v>
      </c>
      <c r="R577" s="61">
        <v>9660.4652268178779</v>
      </c>
      <c r="S577" s="61">
        <v>26.13</v>
      </c>
      <c r="T577" s="61">
        <v>0.20120076581891816</v>
      </c>
      <c r="U577" s="61">
        <f t="shared" si="166"/>
        <v>507.02592986367381</v>
      </c>
      <c r="V577" s="26">
        <f t="shared" si="152"/>
        <v>2.6697283049643191E-4</v>
      </c>
      <c r="W577" s="56">
        <f t="shared" si="153"/>
        <v>303</v>
      </c>
      <c r="X577" s="56">
        <f t="shared" si="149"/>
        <v>3.3003300330033004E-3</v>
      </c>
      <c r="Y577" s="56">
        <f t="shared" si="154"/>
        <v>-8.2283636631820958</v>
      </c>
    </row>
    <row r="578" spans="1:25" x14ac:dyDescent="0.25">
      <c r="A578">
        <v>7</v>
      </c>
      <c r="B578">
        <v>44</v>
      </c>
      <c r="C578" t="s">
        <v>4</v>
      </c>
      <c r="D578">
        <v>1</v>
      </c>
      <c r="E578">
        <v>20</v>
      </c>
      <c r="F578">
        <v>30</v>
      </c>
      <c r="G578">
        <v>248.67</v>
      </c>
      <c r="H578">
        <v>114.43</v>
      </c>
      <c r="I578" s="60">
        <f t="shared" ref="I578:I586" si="167">0.38061*10000</f>
        <v>3806.1</v>
      </c>
      <c r="J578">
        <v>2</v>
      </c>
      <c r="K578">
        <v>365.1</v>
      </c>
      <c r="L578">
        <v>14.4</v>
      </c>
      <c r="M578">
        <v>1.64</v>
      </c>
      <c r="N578">
        <v>24.943379999999998</v>
      </c>
      <c r="O578">
        <v>180.22560975609755</v>
      </c>
      <c r="P578">
        <v>97.952080000000009</v>
      </c>
      <c r="Q578">
        <v>542.55937981979059</v>
      </c>
      <c r="R578">
        <v>1083.058914510686</v>
      </c>
      <c r="S578">
        <v>22.63</v>
      </c>
      <c r="T578">
        <v>2.1141682888429283E-2</v>
      </c>
      <c r="U578" s="56">
        <f t="shared" ref="U578:U586" si="168">T578*24*A578</f>
        <v>3.5518027252561195</v>
      </c>
      <c r="V578" s="26">
        <f t="shared" si="152"/>
        <v>1.3337465815816354E-4</v>
      </c>
      <c r="W578" s="56">
        <f t="shared" si="153"/>
        <v>303</v>
      </c>
      <c r="X578" s="56">
        <f t="shared" ref="X578:X641" si="169">1/W578</f>
        <v>3.3003300330033004E-3</v>
      </c>
      <c r="Y578" s="56">
        <f t="shared" si="154"/>
        <v>-8.9223484113584739</v>
      </c>
    </row>
    <row r="579" spans="1:25" x14ac:dyDescent="0.25">
      <c r="A579">
        <v>14</v>
      </c>
      <c r="B579">
        <v>44</v>
      </c>
      <c r="C579" t="s">
        <v>4</v>
      </c>
      <c r="D579">
        <v>1</v>
      </c>
      <c r="E579">
        <v>20</v>
      </c>
      <c r="F579">
        <v>30</v>
      </c>
      <c r="G579">
        <v>248.67</v>
      </c>
      <c r="H579">
        <v>114.43</v>
      </c>
      <c r="I579" s="60">
        <f t="shared" si="167"/>
        <v>3806.1</v>
      </c>
      <c r="J579">
        <v>2</v>
      </c>
      <c r="K579">
        <v>365.1</v>
      </c>
      <c r="L579">
        <v>14.4</v>
      </c>
      <c r="M579">
        <v>1.64</v>
      </c>
      <c r="N579">
        <v>24.943379999999998</v>
      </c>
      <c r="O579">
        <v>180.22560975609755</v>
      </c>
      <c r="P579">
        <v>97.952080000000009</v>
      </c>
      <c r="Q579">
        <v>476.31989230281908</v>
      </c>
      <c r="R579">
        <v>818.07076338295849</v>
      </c>
      <c r="S579">
        <v>25.16</v>
      </c>
      <c r="T579">
        <v>1.2023413336391063E-2</v>
      </c>
      <c r="U579" s="56">
        <f t="shared" si="168"/>
        <v>4.0398668810273968</v>
      </c>
      <c r="V579" s="26">
        <f t="shared" ref="V579:V636" si="170">LN(I579/(I579-U579))/A579</f>
        <v>7.5855907905373669E-5</v>
      </c>
      <c r="W579" s="56">
        <f t="shared" ref="W579:W636" si="171">F579+273</f>
        <v>303</v>
      </c>
      <c r="X579" s="56">
        <f t="shared" si="169"/>
        <v>3.3003300330033004E-3</v>
      </c>
      <c r="Y579" s="56">
        <f t="shared" ref="Y579:Y636" si="172">LN(V579)</f>
        <v>-9.4866749658769933</v>
      </c>
    </row>
    <row r="580" spans="1:25" x14ac:dyDescent="0.25">
      <c r="A580">
        <v>21</v>
      </c>
      <c r="B580">
        <v>44</v>
      </c>
      <c r="C580" t="s">
        <v>4</v>
      </c>
      <c r="D580">
        <v>1</v>
      </c>
      <c r="E580">
        <v>20</v>
      </c>
      <c r="F580">
        <v>30</v>
      </c>
      <c r="G580">
        <v>248.67</v>
      </c>
      <c r="H580">
        <v>114.43</v>
      </c>
      <c r="I580" s="60">
        <f t="shared" si="167"/>
        <v>3806.1</v>
      </c>
      <c r="J580">
        <v>2</v>
      </c>
      <c r="K580">
        <v>365.1</v>
      </c>
      <c r="L580">
        <v>14.4</v>
      </c>
      <c r="M580">
        <v>1.64</v>
      </c>
      <c r="N580">
        <v>24.943379999999998</v>
      </c>
      <c r="O580">
        <v>180.22560975609755</v>
      </c>
      <c r="P580">
        <v>97.952080000000009</v>
      </c>
      <c r="Q580">
        <v>478.84670227195659</v>
      </c>
      <c r="R580">
        <v>944.756678414097</v>
      </c>
      <c r="S580">
        <v>25.19</v>
      </c>
      <c r="T580">
        <v>1.6372033559078306E-2</v>
      </c>
      <c r="U580" s="56">
        <f t="shared" si="168"/>
        <v>8.2515049137754666</v>
      </c>
      <c r="V580" s="26">
        <f t="shared" si="170"/>
        <v>1.03348664159442E-4</v>
      </c>
      <c r="W580" s="56">
        <f t="shared" si="171"/>
        <v>303</v>
      </c>
      <c r="X580" s="56">
        <f t="shared" si="169"/>
        <v>3.3003300330033004E-3</v>
      </c>
      <c r="Y580" s="56">
        <f t="shared" si="172"/>
        <v>-9.1774021973245592</v>
      </c>
    </row>
    <row r="581" spans="1:25" x14ac:dyDescent="0.25">
      <c r="A581">
        <v>35</v>
      </c>
      <c r="B581">
        <v>44</v>
      </c>
      <c r="C581" t="s">
        <v>4</v>
      </c>
      <c r="D581">
        <v>1</v>
      </c>
      <c r="E581">
        <v>20</v>
      </c>
      <c r="F581">
        <v>30</v>
      </c>
      <c r="G581">
        <v>248.67</v>
      </c>
      <c r="H581">
        <v>114.43</v>
      </c>
      <c r="I581" s="60">
        <f t="shared" si="167"/>
        <v>3806.1</v>
      </c>
      <c r="J581">
        <v>2</v>
      </c>
      <c r="K581">
        <v>365.1</v>
      </c>
      <c r="L581">
        <v>14.4</v>
      </c>
      <c r="M581">
        <v>1.64</v>
      </c>
      <c r="N581">
        <v>24.943379999999998</v>
      </c>
      <c r="O581">
        <v>180.22560975609755</v>
      </c>
      <c r="P581">
        <v>97.952080000000009</v>
      </c>
      <c r="Q581">
        <v>644.73458258159746</v>
      </c>
      <c r="R581">
        <v>1084.6807364277513</v>
      </c>
      <c r="S581">
        <v>24.14</v>
      </c>
      <c r="T581">
        <v>2.9575526066924068E-2</v>
      </c>
      <c r="U581" s="56">
        <f t="shared" si="168"/>
        <v>24.843441896216216</v>
      </c>
      <c r="V581" s="26">
        <f t="shared" si="170"/>
        <v>1.8710473321314932E-4</v>
      </c>
      <c r="W581" s="56">
        <f t="shared" si="171"/>
        <v>303</v>
      </c>
      <c r="X581" s="56">
        <f t="shared" si="169"/>
        <v>3.3003300330033004E-3</v>
      </c>
      <c r="Y581" s="56">
        <f t="shared" si="172"/>
        <v>-8.5838420272321692</v>
      </c>
    </row>
    <row r="582" spans="1:25" x14ac:dyDescent="0.25">
      <c r="A582">
        <v>49</v>
      </c>
      <c r="B582">
        <v>44</v>
      </c>
      <c r="C582" t="s">
        <v>4</v>
      </c>
      <c r="D582">
        <v>1</v>
      </c>
      <c r="E582">
        <v>20</v>
      </c>
      <c r="F582">
        <v>30</v>
      </c>
      <c r="G582">
        <v>248.67</v>
      </c>
      <c r="H582">
        <v>114.43</v>
      </c>
      <c r="I582" s="59">
        <f t="shared" si="167"/>
        <v>3806.1</v>
      </c>
      <c r="J582">
        <v>2</v>
      </c>
      <c r="K582">
        <v>365.1</v>
      </c>
      <c r="L582">
        <v>14.4</v>
      </c>
      <c r="M582">
        <v>1.64</v>
      </c>
      <c r="N582">
        <v>24.943379999999998</v>
      </c>
      <c r="O582">
        <v>180.22560975609755</v>
      </c>
      <c r="P582">
        <v>97.952080000000009</v>
      </c>
      <c r="Q582">
        <v>524.41918976545844</v>
      </c>
      <c r="R582">
        <v>715.2401705756929</v>
      </c>
      <c r="S582">
        <v>24.39</v>
      </c>
      <c r="T582">
        <v>6.925372010908851E-3</v>
      </c>
      <c r="U582" s="56">
        <f t="shared" si="168"/>
        <v>8.1442374848288104</v>
      </c>
      <c r="V582" s="26">
        <f t="shared" si="170"/>
        <v>4.3715879264132292E-5</v>
      </c>
      <c r="W582" s="56">
        <f t="shared" si="171"/>
        <v>303</v>
      </c>
      <c r="X582" s="56">
        <f t="shared" si="169"/>
        <v>3.3003300330033004E-3</v>
      </c>
      <c r="Y582" s="56">
        <f t="shared" si="172"/>
        <v>-10.037799151976968</v>
      </c>
    </row>
    <row r="583" spans="1:25" x14ac:dyDescent="0.25">
      <c r="A583">
        <v>63</v>
      </c>
      <c r="B583">
        <v>44</v>
      </c>
      <c r="C583" t="s">
        <v>4</v>
      </c>
      <c r="D583">
        <v>1</v>
      </c>
      <c r="E583">
        <v>20</v>
      </c>
      <c r="F583">
        <v>30</v>
      </c>
      <c r="G583">
        <v>248.67</v>
      </c>
      <c r="H583">
        <v>114.43</v>
      </c>
      <c r="I583" s="60">
        <f t="shared" si="167"/>
        <v>3806.1</v>
      </c>
      <c r="J583">
        <v>2</v>
      </c>
      <c r="K583">
        <v>365.1</v>
      </c>
      <c r="L583">
        <v>14.4</v>
      </c>
      <c r="M583">
        <v>1.64</v>
      </c>
      <c r="N583">
        <v>24.943379999999998</v>
      </c>
      <c r="O583">
        <v>180.22560975609755</v>
      </c>
      <c r="P583">
        <v>97.952080000000009</v>
      </c>
      <c r="Q583">
        <v>587.69890363039121</v>
      </c>
      <c r="R583">
        <v>850.30672752868907</v>
      </c>
      <c r="S583">
        <v>24.16</v>
      </c>
      <c r="T583">
        <v>9.6214275716909031E-3</v>
      </c>
      <c r="U583" s="56">
        <f t="shared" si="168"/>
        <v>14.547598488396645</v>
      </c>
      <c r="V583" s="26">
        <f t="shared" si="170"/>
        <v>6.0785761631536778E-5</v>
      </c>
      <c r="W583" s="56">
        <f t="shared" si="171"/>
        <v>303</v>
      </c>
      <c r="X583" s="56">
        <f t="shared" si="169"/>
        <v>3.3003300330033004E-3</v>
      </c>
      <c r="Y583" s="56">
        <f t="shared" si="172"/>
        <v>-9.7081549801092653</v>
      </c>
    </row>
    <row r="584" spans="1:25" x14ac:dyDescent="0.25">
      <c r="A584">
        <v>77</v>
      </c>
      <c r="B584">
        <v>44</v>
      </c>
      <c r="C584" t="s">
        <v>4</v>
      </c>
      <c r="D584">
        <v>1</v>
      </c>
      <c r="E584">
        <v>20</v>
      </c>
      <c r="F584">
        <v>30</v>
      </c>
      <c r="G584">
        <v>248.67</v>
      </c>
      <c r="H584">
        <v>114.43</v>
      </c>
      <c r="I584" s="60">
        <f t="shared" si="167"/>
        <v>3806.1</v>
      </c>
      <c r="J584">
        <v>2</v>
      </c>
      <c r="K584">
        <v>365.1</v>
      </c>
      <c r="L584">
        <v>14.4</v>
      </c>
      <c r="M584">
        <v>1.64</v>
      </c>
      <c r="N584">
        <v>24.943379999999998</v>
      </c>
      <c r="O584">
        <v>180.22560975609755</v>
      </c>
      <c r="P584">
        <v>97.952080000000009</v>
      </c>
      <c r="Q584">
        <v>573.3542214679677</v>
      </c>
      <c r="R584">
        <v>1087.3830717013152</v>
      </c>
      <c r="S584">
        <v>22.93</v>
      </c>
      <c r="T584">
        <v>1.9843223499403984E-2</v>
      </c>
      <c r="U584" s="56">
        <f t="shared" si="168"/>
        <v>36.67027702689856</v>
      </c>
      <c r="V584" s="26">
        <f t="shared" si="170"/>
        <v>1.2573142766906723E-4</v>
      </c>
      <c r="W584" s="56">
        <f t="shared" si="171"/>
        <v>303</v>
      </c>
      <c r="X584" s="56">
        <f t="shared" si="169"/>
        <v>3.3003300330033004E-3</v>
      </c>
      <c r="Y584" s="56">
        <f t="shared" si="172"/>
        <v>-8.981362452384543</v>
      </c>
    </row>
    <row r="585" spans="1:25" x14ac:dyDescent="0.25">
      <c r="A585">
        <v>91</v>
      </c>
      <c r="B585">
        <v>44</v>
      </c>
      <c r="C585" t="s">
        <v>4</v>
      </c>
      <c r="D585">
        <v>1</v>
      </c>
      <c r="E585">
        <v>20</v>
      </c>
      <c r="F585">
        <v>30</v>
      </c>
      <c r="G585">
        <v>248.67</v>
      </c>
      <c r="H585">
        <v>114.43</v>
      </c>
      <c r="I585" s="60">
        <f t="shared" si="167"/>
        <v>3806.1</v>
      </c>
      <c r="J585">
        <v>2</v>
      </c>
      <c r="K585">
        <v>365.1</v>
      </c>
      <c r="L585">
        <v>14.4</v>
      </c>
      <c r="M585">
        <v>1.64</v>
      </c>
      <c r="N585">
        <v>24.943379999999998</v>
      </c>
      <c r="O585">
        <v>180.22560975609755</v>
      </c>
      <c r="P585">
        <v>97.952080000000009</v>
      </c>
      <c r="Q585">
        <v>604.55748748293126</v>
      </c>
      <c r="R585">
        <v>970.80072826581716</v>
      </c>
      <c r="S585">
        <v>24.78</v>
      </c>
      <c r="T585">
        <v>1.3082691490661448E-2</v>
      </c>
      <c r="U585" s="56">
        <f t="shared" si="168"/>
        <v>28.5725982156046</v>
      </c>
      <c r="V585" s="26">
        <f t="shared" si="170"/>
        <v>8.2806304914094563E-5</v>
      </c>
      <c r="W585" s="56">
        <f t="shared" si="171"/>
        <v>303</v>
      </c>
      <c r="X585" s="56">
        <f t="shared" si="169"/>
        <v>3.3003300330033004E-3</v>
      </c>
      <c r="Y585" s="56">
        <f t="shared" si="172"/>
        <v>-9.3990063531665538</v>
      </c>
    </row>
    <row r="586" spans="1:25" s="61" customFormat="1" x14ac:dyDescent="0.25">
      <c r="A586" s="61">
        <v>105</v>
      </c>
      <c r="B586" s="61">
        <v>44</v>
      </c>
      <c r="C586" s="61" t="s">
        <v>4</v>
      </c>
      <c r="D586" s="61">
        <v>1</v>
      </c>
      <c r="E586" s="61">
        <v>20</v>
      </c>
      <c r="F586" s="61">
        <v>30</v>
      </c>
      <c r="G586" s="61">
        <v>248.67</v>
      </c>
      <c r="H586" s="61">
        <v>114.43</v>
      </c>
      <c r="I586" s="62">
        <f t="shared" si="167"/>
        <v>3806.1</v>
      </c>
      <c r="J586" s="61">
        <v>2</v>
      </c>
      <c r="K586" s="61">
        <v>365.1</v>
      </c>
      <c r="L586" s="61">
        <v>14.4</v>
      </c>
      <c r="M586" s="61">
        <v>1.64</v>
      </c>
      <c r="N586" s="61">
        <v>24.943379999999998</v>
      </c>
      <c r="O586" s="61">
        <v>180.22560975609755</v>
      </c>
      <c r="P586" s="61">
        <v>97.952080000000009</v>
      </c>
      <c r="Q586" s="61">
        <v>435.45483528161532</v>
      </c>
      <c r="R586" s="61">
        <v>785.75454469646422</v>
      </c>
      <c r="S586" s="61">
        <v>26.13</v>
      </c>
      <c r="T586" s="61">
        <v>1.186667781548922E-2</v>
      </c>
      <c r="U586" s="61">
        <f t="shared" si="168"/>
        <v>29.904028095032832</v>
      </c>
      <c r="V586" s="26">
        <f t="shared" si="170"/>
        <v>7.512282435005617E-5</v>
      </c>
      <c r="W586" s="56">
        <f t="shared" si="171"/>
        <v>303</v>
      </c>
      <c r="X586" s="56">
        <f t="shared" si="169"/>
        <v>3.3003300330033004E-3</v>
      </c>
      <c r="Y586" s="56">
        <f t="shared" si="172"/>
        <v>-9.4963861259268505</v>
      </c>
    </row>
    <row r="587" spans="1:25" x14ac:dyDescent="0.25">
      <c r="A587">
        <v>7</v>
      </c>
      <c r="B587">
        <v>4</v>
      </c>
      <c r="C587" t="s">
        <v>4</v>
      </c>
      <c r="D587">
        <v>2</v>
      </c>
      <c r="E587">
        <v>20</v>
      </c>
      <c r="F587">
        <v>30</v>
      </c>
      <c r="G587">
        <v>248.5</v>
      </c>
      <c r="H587">
        <v>113.01</v>
      </c>
      <c r="I587" s="57">
        <f t="shared" ref="I587:I595" si="173">0.61653*10000</f>
        <v>6165.3</v>
      </c>
      <c r="J587">
        <v>3.3</v>
      </c>
      <c r="K587">
        <v>364.81</v>
      </c>
      <c r="L587">
        <v>13</v>
      </c>
      <c r="M587">
        <v>1.64</v>
      </c>
      <c r="N587">
        <v>24.943379999999998</v>
      </c>
      <c r="O587">
        <v>181.09146341463412</v>
      </c>
      <c r="P587">
        <v>98.318700000000007</v>
      </c>
      <c r="Q587">
        <v>524.55704196769216</v>
      </c>
      <c r="R587">
        <v>1257.4070233408322</v>
      </c>
      <c r="S587">
        <v>22.63</v>
      </c>
      <c r="T587">
        <v>2.8695798955569566E-2</v>
      </c>
      <c r="U587" s="56">
        <f t="shared" ref="U587:U595" si="174">T587*24*A587</f>
        <v>4.8208942245356869</v>
      </c>
      <c r="V587" s="26">
        <f t="shared" si="170"/>
        <v>1.1174940004066168E-4</v>
      </c>
      <c r="W587" s="56">
        <f t="shared" si="171"/>
        <v>303</v>
      </c>
      <c r="X587" s="56">
        <f t="shared" si="169"/>
        <v>3.3003300330033004E-3</v>
      </c>
      <c r="Y587" s="56">
        <f t="shared" si="172"/>
        <v>-9.0992516932486609</v>
      </c>
    </row>
    <row r="588" spans="1:25" x14ac:dyDescent="0.25">
      <c r="A588">
        <v>14</v>
      </c>
      <c r="B588">
        <v>4</v>
      </c>
      <c r="C588" t="s">
        <v>4</v>
      </c>
      <c r="D588">
        <v>2</v>
      </c>
      <c r="E588">
        <v>20</v>
      </c>
      <c r="F588">
        <v>30</v>
      </c>
      <c r="G588">
        <v>248.5</v>
      </c>
      <c r="H588">
        <v>113.01</v>
      </c>
      <c r="I588" s="59">
        <f t="shared" si="173"/>
        <v>6165.3</v>
      </c>
      <c r="J588">
        <v>3.3</v>
      </c>
      <c r="K588">
        <v>364.81</v>
      </c>
      <c r="L588">
        <v>13</v>
      </c>
      <c r="M588">
        <v>1.64</v>
      </c>
      <c r="N588">
        <v>24.943379999999998</v>
      </c>
      <c r="O588">
        <v>181.09146341463412</v>
      </c>
      <c r="P588">
        <v>98.318700000000007</v>
      </c>
      <c r="Q588">
        <v>515.06696230598664</v>
      </c>
      <c r="R588">
        <v>1266.544314222363</v>
      </c>
      <c r="S588">
        <v>25.16</v>
      </c>
      <c r="T588">
        <v>2.6466289173622325E-2</v>
      </c>
      <c r="U588" s="56">
        <f t="shared" si="174"/>
        <v>8.8926731623371005</v>
      </c>
      <c r="V588" s="26">
        <f t="shared" si="170"/>
        <v>1.0310114233370162E-4</v>
      </c>
      <c r="W588" s="56">
        <f t="shared" si="171"/>
        <v>303</v>
      </c>
      <c r="X588" s="56">
        <f t="shared" si="169"/>
        <v>3.3003300330033004E-3</v>
      </c>
      <c r="Y588" s="56">
        <f t="shared" si="172"/>
        <v>-9.1798000871414249</v>
      </c>
    </row>
    <row r="589" spans="1:25" x14ac:dyDescent="0.25">
      <c r="A589">
        <v>21</v>
      </c>
      <c r="B589">
        <v>4</v>
      </c>
      <c r="C589" t="s">
        <v>4</v>
      </c>
      <c r="D589">
        <v>2</v>
      </c>
      <c r="E589">
        <v>20</v>
      </c>
      <c r="F589">
        <v>30</v>
      </c>
      <c r="G589">
        <v>248.5</v>
      </c>
      <c r="H589">
        <v>113.01</v>
      </c>
      <c r="I589" s="59">
        <f t="shared" si="173"/>
        <v>6165.3</v>
      </c>
      <c r="J589">
        <v>3.3</v>
      </c>
      <c r="K589">
        <v>364.81</v>
      </c>
      <c r="L589">
        <v>13</v>
      </c>
      <c r="M589">
        <v>1.64</v>
      </c>
      <c r="N589">
        <v>24.943379999999998</v>
      </c>
      <c r="O589">
        <v>181.09146341463412</v>
      </c>
      <c r="P589">
        <v>98.318700000000007</v>
      </c>
      <c r="Q589">
        <v>485.4055866395388</v>
      </c>
      <c r="R589">
        <v>1194.6677621145375</v>
      </c>
      <c r="S589">
        <v>25.19</v>
      </c>
      <c r="T589">
        <v>2.4949763087288468E-2</v>
      </c>
      <c r="U589" s="56">
        <f t="shared" si="174"/>
        <v>12.574680595993389</v>
      </c>
      <c r="V589" s="26">
        <f t="shared" si="170"/>
        <v>9.7222486002538003E-5</v>
      </c>
      <c r="W589" s="56">
        <f t="shared" si="171"/>
        <v>303</v>
      </c>
      <c r="X589" s="56">
        <f t="shared" si="169"/>
        <v>3.3003300330033004E-3</v>
      </c>
      <c r="Y589" s="56">
        <f t="shared" si="172"/>
        <v>-9.2385085357775978</v>
      </c>
    </row>
    <row r="590" spans="1:25" x14ac:dyDescent="0.25">
      <c r="A590">
        <v>35</v>
      </c>
      <c r="B590">
        <v>4</v>
      </c>
      <c r="C590" t="s">
        <v>4</v>
      </c>
      <c r="D590">
        <v>2</v>
      </c>
      <c r="E590">
        <v>20</v>
      </c>
      <c r="F590">
        <v>30</v>
      </c>
      <c r="G590">
        <v>248.5</v>
      </c>
      <c r="H590">
        <v>113.01</v>
      </c>
      <c r="I590" s="60">
        <f t="shared" si="173"/>
        <v>6165.3</v>
      </c>
      <c r="J590">
        <v>3.3</v>
      </c>
      <c r="K590">
        <v>364.81</v>
      </c>
      <c r="L590">
        <v>13</v>
      </c>
      <c r="M590">
        <v>1.64</v>
      </c>
      <c r="N590">
        <v>24.943379999999998</v>
      </c>
      <c r="O590">
        <v>181.09146341463412</v>
      </c>
      <c r="P590">
        <v>98.318700000000007</v>
      </c>
      <c r="Q590">
        <v>575.67555355092668</v>
      </c>
      <c r="R590">
        <v>1139.5470805314089</v>
      </c>
      <c r="S590">
        <v>24.14</v>
      </c>
      <c r="T590">
        <v>3.7946535222739886E-2</v>
      </c>
      <c r="U590" s="56">
        <f t="shared" si="174"/>
        <v>31.875089587101503</v>
      </c>
      <c r="V590" s="26">
        <f t="shared" si="170"/>
        <v>1.4809972434007802E-4</v>
      </c>
      <c r="W590" s="56">
        <f t="shared" si="171"/>
        <v>303</v>
      </c>
      <c r="X590" s="56">
        <f t="shared" si="169"/>
        <v>3.3003300330033004E-3</v>
      </c>
      <c r="Y590" s="56">
        <f t="shared" si="172"/>
        <v>-8.8176246980016515</v>
      </c>
    </row>
    <row r="591" spans="1:25" x14ac:dyDescent="0.25">
      <c r="A591">
        <v>49</v>
      </c>
      <c r="B591">
        <v>4</v>
      </c>
      <c r="C591" t="s">
        <v>4</v>
      </c>
      <c r="D591">
        <v>2</v>
      </c>
      <c r="E591">
        <v>20</v>
      </c>
      <c r="F591">
        <v>30</v>
      </c>
      <c r="G591">
        <v>248.5</v>
      </c>
      <c r="H591">
        <v>113.01</v>
      </c>
      <c r="I591" s="57">
        <f t="shared" si="173"/>
        <v>6165.3</v>
      </c>
      <c r="J591">
        <v>3.3</v>
      </c>
      <c r="K591">
        <v>364.81</v>
      </c>
      <c r="L591">
        <v>13</v>
      </c>
      <c r="M591">
        <v>1.64</v>
      </c>
      <c r="N591">
        <v>24.943379999999998</v>
      </c>
      <c r="O591">
        <v>181.09146341463412</v>
      </c>
      <c r="P591">
        <v>98.318700000000007</v>
      </c>
      <c r="Q591">
        <v>566.64771855010656</v>
      </c>
      <c r="R591">
        <v>1012.5674626865673</v>
      </c>
      <c r="S591">
        <v>24.39</v>
      </c>
      <c r="T591">
        <v>1.6200659552119554E-2</v>
      </c>
      <c r="U591" s="56">
        <f t="shared" si="174"/>
        <v>19.051975633292596</v>
      </c>
      <c r="V591" s="26">
        <f t="shared" si="170"/>
        <v>6.3162835225936932E-5</v>
      </c>
      <c r="W591" s="56">
        <f t="shared" si="171"/>
        <v>303</v>
      </c>
      <c r="X591" s="56">
        <f t="shared" si="169"/>
        <v>3.3003300330033004E-3</v>
      </c>
      <c r="Y591" s="56">
        <f t="shared" si="172"/>
        <v>-9.6697944800033238</v>
      </c>
    </row>
    <row r="592" spans="1:25" x14ac:dyDescent="0.25">
      <c r="A592">
        <v>63</v>
      </c>
      <c r="B592">
        <v>4</v>
      </c>
      <c r="C592" t="s">
        <v>4</v>
      </c>
      <c r="D592">
        <v>2</v>
      </c>
      <c r="E592">
        <v>20</v>
      </c>
      <c r="F592">
        <v>30</v>
      </c>
      <c r="G592">
        <v>248.5</v>
      </c>
      <c r="H592">
        <v>113.01</v>
      </c>
      <c r="I592" s="57">
        <f t="shared" si="173"/>
        <v>6165.3</v>
      </c>
      <c r="J592">
        <v>3.3</v>
      </c>
      <c r="K592">
        <v>364.81</v>
      </c>
      <c r="L592">
        <v>13</v>
      </c>
      <c r="M592">
        <v>1.64</v>
      </c>
      <c r="N592">
        <v>24.943379999999998</v>
      </c>
      <c r="O592">
        <v>181.09146341463412</v>
      </c>
      <c r="P592">
        <v>98.318700000000007</v>
      </c>
      <c r="Q592">
        <v>547.72266541529802</v>
      </c>
      <c r="R592">
        <v>1013.7095687044069</v>
      </c>
      <c r="S592">
        <v>24.16</v>
      </c>
      <c r="T592">
        <v>1.7090885896654345E-2</v>
      </c>
      <c r="U592" s="56">
        <f t="shared" si="174"/>
        <v>25.841419475741368</v>
      </c>
      <c r="V592" s="26">
        <f t="shared" si="170"/>
        <v>6.6670444912843191E-5</v>
      </c>
      <c r="W592" s="56">
        <f t="shared" si="171"/>
        <v>303</v>
      </c>
      <c r="X592" s="56">
        <f t="shared" si="169"/>
        <v>3.3003300330033004E-3</v>
      </c>
      <c r="Y592" s="56">
        <f t="shared" si="172"/>
        <v>-9.6157488079975924</v>
      </c>
    </row>
    <row r="593" spans="1:25" x14ac:dyDescent="0.25">
      <c r="A593">
        <v>77</v>
      </c>
      <c r="B593">
        <v>4</v>
      </c>
      <c r="C593" t="s">
        <v>4</v>
      </c>
      <c r="D593">
        <v>2</v>
      </c>
      <c r="E593">
        <v>20</v>
      </c>
      <c r="F593">
        <v>30</v>
      </c>
      <c r="G593">
        <v>248.5</v>
      </c>
      <c r="H593">
        <v>113.01</v>
      </c>
      <c r="I593" s="57">
        <f t="shared" si="173"/>
        <v>6165.3</v>
      </c>
      <c r="J593">
        <v>3.3</v>
      </c>
      <c r="K593">
        <v>364.81</v>
      </c>
      <c r="L593">
        <v>13</v>
      </c>
      <c r="M593">
        <v>1.64</v>
      </c>
      <c r="N593">
        <v>24.943379999999998</v>
      </c>
      <c r="O593">
        <v>181.09146341463412</v>
      </c>
      <c r="P593">
        <v>98.318700000000007</v>
      </c>
      <c r="Q593">
        <v>597.34060246075524</v>
      </c>
      <c r="R593">
        <v>966.31361900721265</v>
      </c>
      <c r="S593">
        <v>22.93</v>
      </c>
      <c r="T593">
        <v>1.425864793669307E-2</v>
      </c>
      <c r="U593" s="56">
        <f t="shared" si="174"/>
        <v>26.349981387008793</v>
      </c>
      <c r="V593" s="26">
        <f t="shared" si="170"/>
        <v>5.562436932040259E-5</v>
      </c>
      <c r="W593" s="56">
        <f t="shared" si="171"/>
        <v>303</v>
      </c>
      <c r="X593" s="56">
        <f t="shared" si="169"/>
        <v>3.3003300330033004E-3</v>
      </c>
      <c r="Y593" s="56">
        <f t="shared" si="172"/>
        <v>-9.7968891556023241</v>
      </c>
    </row>
    <row r="594" spans="1:25" x14ac:dyDescent="0.25">
      <c r="A594">
        <v>91</v>
      </c>
      <c r="B594">
        <v>4</v>
      </c>
      <c r="C594" t="s">
        <v>4</v>
      </c>
      <c r="D594">
        <v>2</v>
      </c>
      <c r="E594">
        <v>20</v>
      </c>
      <c r="F594">
        <v>30</v>
      </c>
      <c r="G594">
        <v>248.5</v>
      </c>
      <c r="H594">
        <v>113.01</v>
      </c>
      <c r="I594" s="57">
        <f t="shared" si="173"/>
        <v>6165.3</v>
      </c>
      <c r="J594">
        <v>3.3</v>
      </c>
      <c r="K594">
        <v>364.81</v>
      </c>
      <c r="L594">
        <v>13</v>
      </c>
      <c r="M594">
        <v>1.64</v>
      </c>
      <c r="N594">
        <v>24.943379999999998</v>
      </c>
      <c r="O594">
        <v>181.09146341463412</v>
      </c>
      <c r="P594">
        <v>98.318700000000007</v>
      </c>
      <c r="Q594">
        <v>533.29167045971781</v>
      </c>
      <c r="R594">
        <v>1034.1557578516158</v>
      </c>
      <c r="S594">
        <v>24.78</v>
      </c>
      <c r="T594">
        <v>1.7910445358145316E-2</v>
      </c>
      <c r="U594" s="56">
        <f t="shared" si="174"/>
        <v>39.116412662189369</v>
      </c>
      <c r="V594" s="26">
        <f t="shared" si="170"/>
        <v>6.9943084848665194E-5</v>
      </c>
      <c r="W594" s="56">
        <f t="shared" si="171"/>
        <v>303</v>
      </c>
      <c r="X594" s="56">
        <f t="shared" si="169"/>
        <v>3.3003300330033004E-3</v>
      </c>
      <c r="Y594" s="56">
        <f t="shared" si="172"/>
        <v>-9.5678287202290253</v>
      </c>
    </row>
    <row r="595" spans="1:25" s="61" customFormat="1" x14ac:dyDescent="0.25">
      <c r="A595" s="61">
        <v>105</v>
      </c>
      <c r="B595" s="61">
        <v>4</v>
      </c>
      <c r="C595" s="61" t="s">
        <v>4</v>
      </c>
      <c r="D595" s="61">
        <v>2</v>
      </c>
      <c r="E595" s="61">
        <v>20</v>
      </c>
      <c r="F595" s="61">
        <v>30</v>
      </c>
      <c r="G595" s="61">
        <v>248.5</v>
      </c>
      <c r="H595" s="61">
        <v>113.01</v>
      </c>
      <c r="I595" s="62">
        <f t="shared" si="173"/>
        <v>6165.3</v>
      </c>
      <c r="J595" s="61">
        <v>3.3</v>
      </c>
      <c r="K595" s="61">
        <v>364.81</v>
      </c>
      <c r="L595" s="61">
        <v>13</v>
      </c>
      <c r="M595" s="61">
        <v>1.64</v>
      </c>
      <c r="N595" s="61">
        <v>24.943379999999998</v>
      </c>
      <c r="O595" s="61">
        <v>181.09146341463412</v>
      </c>
      <c r="P595" s="61">
        <v>98.318700000000007</v>
      </c>
      <c r="Q595" s="61">
        <v>438.57259053380199</v>
      </c>
      <c r="R595" s="61">
        <v>878.44909106070702</v>
      </c>
      <c r="S595" s="61">
        <v>26.13</v>
      </c>
      <c r="T595" s="61">
        <v>1.491691947787646E-2</v>
      </c>
      <c r="U595" s="61">
        <f t="shared" si="174"/>
        <v>37.590637084248677</v>
      </c>
      <c r="V595" s="26">
        <f t="shared" si="170"/>
        <v>5.8245653732500657E-5</v>
      </c>
      <c r="W595" s="56">
        <f t="shared" si="171"/>
        <v>303</v>
      </c>
      <c r="X595" s="56">
        <f t="shared" si="169"/>
        <v>3.3003300330033004E-3</v>
      </c>
      <c r="Y595" s="56">
        <f t="shared" si="172"/>
        <v>-9.750841082336553</v>
      </c>
    </row>
    <row r="596" spans="1:25" x14ac:dyDescent="0.25">
      <c r="A596">
        <v>7</v>
      </c>
      <c r="B596">
        <v>68</v>
      </c>
      <c r="C596" t="s">
        <v>4</v>
      </c>
      <c r="D596">
        <v>3</v>
      </c>
      <c r="E596">
        <v>20</v>
      </c>
      <c r="F596">
        <v>30</v>
      </c>
      <c r="G596">
        <v>249.72</v>
      </c>
      <c r="H596">
        <v>123.93</v>
      </c>
      <c r="I596" s="57">
        <f t="shared" ref="I596:I604" si="175">0.41212*10000</f>
        <v>4121.2</v>
      </c>
      <c r="J596">
        <v>-7.6</v>
      </c>
      <c r="K596">
        <v>366.04999999999995</v>
      </c>
      <c r="L596">
        <v>23.9</v>
      </c>
      <c r="M596">
        <v>1.64</v>
      </c>
      <c r="N596">
        <v>24.943379999999998</v>
      </c>
      <c r="O596">
        <v>174.4329268292683</v>
      </c>
      <c r="P596">
        <v>94.310730000000007</v>
      </c>
      <c r="Q596">
        <v>507.85618962578133</v>
      </c>
      <c r="R596">
        <v>2185.3552973847018</v>
      </c>
      <c r="S596">
        <v>22.63</v>
      </c>
      <c r="T596">
        <v>6.5958542194848716E-2</v>
      </c>
      <c r="U596" s="56">
        <f t="shared" ref="U596:U604" si="176">T596*24*A596</f>
        <v>11.081035088734584</v>
      </c>
      <c r="V596" s="26">
        <f t="shared" si="170"/>
        <v>3.8462996652192954E-4</v>
      </c>
      <c r="W596" s="56">
        <f t="shared" si="171"/>
        <v>303</v>
      </c>
      <c r="X596" s="56">
        <f t="shared" si="169"/>
        <v>3.3003300330033004E-3</v>
      </c>
      <c r="Y596" s="56">
        <f t="shared" si="172"/>
        <v>-7.8632288117712346</v>
      </c>
    </row>
    <row r="597" spans="1:25" x14ac:dyDescent="0.25">
      <c r="A597">
        <v>14</v>
      </c>
      <c r="B597">
        <v>68</v>
      </c>
      <c r="C597" t="s">
        <v>4</v>
      </c>
      <c r="D597">
        <v>3</v>
      </c>
      <c r="E597">
        <v>20</v>
      </c>
      <c r="F597">
        <v>30</v>
      </c>
      <c r="G597">
        <v>249.72</v>
      </c>
      <c r="H597">
        <v>123.93</v>
      </c>
      <c r="I597" s="57">
        <f t="shared" si="175"/>
        <v>4121.2</v>
      </c>
      <c r="J597">
        <v>-7.6</v>
      </c>
      <c r="K597">
        <v>366.04999999999995</v>
      </c>
      <c r="L597">
        <v>23.9</v>
      </c>
      <c r="M597">
        <v>1.64</v>
      </c>
      <c r="N597">
        <v>24.943379999999998</v>
      </c>
      <c r="O597">
        <v>174.4329268292683</v>
      </c>
      <c r="P597">
        <v>94.310730000000007</v>
      </c>
      <c r="Q597">
        <v>477.80454545454546</v>
      </c>
      <c r="R597">
        <v>1827.3117991764332</v>
      </c>
      <c r="S597">
        <v>25.16</v>
      </c>
      <c r="T597">
        <v>4.7726313643948783E-2</v>
      </c>
      <c r="U597" s="56">
        <f t="shared" si="176"/>
        <v>16.03604138436679</v>
      </c>
      <c r="V597" s="26">
        <f t="shared" si="170"/>
        <v>2.7847855603844031E-4</v>
      </c>
      <c r="W597" s="56">
        <f t="shared" si="171"/>
        <v>303</v>
      </c>
      <c r="X597" s="56">
        <f t="shared" si="169"/>
        <v>3.3003300330033004E-3</v>
      </c>
      <c r="Y597" s="56">
        <f t="shared" si="172"/>
        <v>-8.1861694996280807</v>
      </c>
    </row>
    <row r="598" spans="1:25" x14ac:dyDescent="0.25">
      <c r="A598">
        <v>21</v>
      </c>
      <c r="B598">
        <v>68</v>
      </c>
      <c r="C598" t="s">
        <v>4</v>
      </c>
      <c r="D598">
        <v>3</v>
      </c>
      <c r="E598">
        <v>20</v>
      </c>
      <c r="F598">
        <v>30</v>
      </c>
      <c r="G598">
        <v>249.72</v>
      </c>
      <c r="H598">
        <v>123.93</v>
      </c>
      <c r="I598" s="59">
        <f t="shared" si="175"/>
        <v>4121.2</v>
      </c>
      <c r="J598">
        <v>-7.6</v>
      </c>
      <c r="K598">
        <v>366.04999999999995</v>
      </c>
      <c r="L598">
        <v>23.9</v>
      </c>
      <c r="M598">
        <v>1.64</v>
      </c>
      <c r="N598">
        <v>24.943379999999998</v>
      </c>
      <c r="O598">
        <v>174.4329268292683</v>
      </c>
      <c r="P598">
        <v>94.310730000000007</v>
      </c>
      <c r="Q598">
        <v>470.50367073584266</v>
      </c>
      <c r="R598">
        <v>1571.746140969163</v>
      </c>
      <c r="S598">
        <v>25.19</v>
      </c>
      <c r="T598">
        <v>3.8899864532861136E-2</v>
      </c>
      <c r="U598" s="56">
        <f t="shared" si="176"/>
        <v>19.605531724562013</v>
      </c>
      <c r="V598" s="26">
        <f t="shared" si="170"/>
        <v>2.2707572748247945E-4</v>
      </c>
      <c r="W598" s="56">
        <f t="shared" si="171"/>
        <v>303</v>
      </c>
      <c r="X598" s="56">
        <f t="shared" si="169"/>
        <v>3.3003300330033004E-3</v>
      </c>
      <c r="Y598" s="56">
        <f t="shared" si="172"/>
        <v>-8.3902269948709911</v>
      </c>
    </row>
    <row r="599" spans="1:25" x14ac:dyDescent="0.25">
      <c r="A599">
        <v>35</v>
      </c>
      <c r="B599">
        <v>68</v>
      </c>
      <c r="C599" t="s">
        <v>4</v>
      </c>
      <c r="D599">
        <v>3</v>
      </c>
      <c r="E599">
        <v>20</v>
      </c>
      <c r="F599">
        <v>30</v>
      </c>
      <c r="G599">
        <v>249.72</v>
      </c>
      <c r="H599">
        <v>123.93</v>
      </c>
      <c r="I599" s="57">
        <f t="shared" si="175"/>
        <v>4121.2</v>
      </c>
      <c r="J599">
        <v>-7.6</v>
      </c>
      <c r="K599">
        <v>366.04999999999995</v>
      </c>
      <c r="L599">
        <v>23.9</v>
      </c>
      <c r="M599">
        <v>1.64</v>
      </c>
      <c r="N599">
        <v>24.943379999999998</v>
      </c>
      <c r="O599">
        <v>174.4329268292683</v>
      </c>
      <c r="P599">
        <v>94.310730000000007</v>
      </c>
      <c r="Q599">
        <v>520.61931277677547</v>
      </c>
      <c r="R599">
        <v>1277.2832868623914</v>
      </c>
      <c r="S599">
        <v>24.14</v>
      </c>
      <c r="T599">
        <v>5.1132912494561159E-2</v>
      </c>
      <c r="U599" s="56">
        <f t="shared" si="176"/>
        <v>42.951646495431376</v>
      </c>
      <c r="V599" s="26">
        <f t="shared" si="170"/>
        <v>2.993374851586035E-4</v>
      </c>
      <c r="W599" s="56">
        <f t="shared" si="171"/>
        <v>303</v>
      </c>
      <c r="X599" s="56">
        <f t="shared" si="169"/>
        <v>3.3003300330033004E-3</v>
      </c>
      <c r="Y599" s="56">
        <f t="shared" si="172"/>
        <v>-8.1139389081860518</v>
      </c>
    </row>
    <row r="600" spans="1:25" x14ac:dyDescent="0.25">
      <c r="A600">
        <v>49</v>
      </c>
      <c r="B600">
        <v>68</v>
      </c>
      <c r="C600" t="s">
        <v>4</v>
      </c>
      <c r="D600">
        <v>3</v>
      </c>
      <c r="E600">
        <v>20</v>
      </c>
      <c r="F600">
        <v>30</v>
      </c>
      <c r="G600">
        <v>249.72</v>
      </c>
      <c r="H600">
        <v>123.93</v>
      </c>
      <c r="I600" s="59">
        <f t="shared" si="175"/>
        <v>4121.2</v>
      </c>
      <c r="J600">
        <v>-7.6</v>
      </c>
      <c r="K600">
        <v>366.04999999999995</v>
      </c>
      <c r="L600">
        <v>23.9</v>
      </c>
      <c r="M600">
        <v>1.64</v>
      </c>
      <c r="N600">
        <v>24.943379999999998</v>
      </c>
      <c r="O600">
        <v>174.4329268292683</v>
      </c>
      <c r="P600">
        <v>94.310730000000007</v>
      </c>
      <c r="Q600">
        <v>561.06051172707885</v>
      </c>
      <c r="R600">
        <v>1100.589040511727</v>
      </c>
      <c r="S600">
        <v>24.39</v>
      </c>
      <c r="T600">
        <v>1.9683209642186523E-2</v>
      </c>
      <c r="U600" s="56">
        <f t="shared" si="176"/>
        <v>23.147454539211353</v>
      </c>
      <c r="V600" s="26">
        <f t="shared" si="170"/>
        <v>1.1494920680579349E-4</v>
      </c>
      <c r="W600" s="56">
        <f t="shared" si="171"/>
        <v>303</v>
      </c>
      <c r="X600" s="56">
        <f t="shared" si="169"/>
        <v>3.3003300330033004E-3</v>
      </c>
      <c r="Y600" s="56">
        <f t="shared" si="172"/>
        <v>-9.0710202071199646</v>
      </c>
    </row>
    <row r="601" spans="1:25" x14ac:dyDescent="0.25">
      <c r="A601">
        <v>63</v>
      </c>
      <c r="B601">
        <v>68</v>
      </c>
      <c r="C601" t="s">
        <v>4</v>
      </c>
      <c r="D601">
        <v>3</v>
      </c>
      <c r="E601">
        <v>20</v>
      </c>
      <c r="F601">
        <v>30</v>
      </c>
      <c r="G601">
        <v>249.72</v>
      </c>
      <c r="H601">
        <v>123.93</v>
      </c>
      <c r="I601" s="57">
        <f t="shared" si="175"/>
        <v>4121.2</v>
      </c>
      <c r="J601">
        <v>-7.6</v>
      </c>
      <c r="K601">
        <v>366.04999999999995</v>
      </c>
      <c r="L601">
        <v>23.9</v>
      </c>
      <c r="M601">
        <v>1.64</v>
      </c>
      <c r="N601">
        <v>24.943379999999998</v>
      </c>
      <c r="O601">
        <v>174.4329268292683</v>
      </c>
      <c r="P601">
        <v>94.310730000000007</v>
      </c>
      <c r="Q601">
        <v>544.04978456550498</v>
      </c>
      <c r="R601">
        <v>1094.4585128620795</v>
      </c>
      <c r="S601">
        <v>24.16</v>
      </c>
      <c r="T601">
        <v>2.0271304007851154E-2</v>
      </c>
      <c r="U601" s="56">
        <f t="shared" si="176"/>
        <v>30.650211659870944</v>
      </c>
      <c r="V601" s="26">
        <f t="shared" si="170"/>
        <v>1.1849205541145855E-4</v>
      </c>
      <c r="W601" s="56">
        <f t="shared" si="171"/>
        <v>303</v>
      </c>
      <c r="X601" s="56">
        <f t="shared" si="169"/>
        <v>3.3003300330033004E-3</v>
      </c>
      <c r="Y601" s="56">
        <f t="shared" si="172"/>
        <v>-9.0406646425778447</v>
      </c>
    </row>
    <row r="602" spans="1:25" x14ac:dyDescent="0.25">
      <c r="A602">
        <v>77</v>
      </c>
      <c r="B602">
        <v>68</v>
      </c>
      <c r="C602" t="s">
        <v>4</v>
      </c>
      <c r="D602">
        <v>3</v>
      </c>
      <c r="E602">
        <v>20</v>
      </c>
      <c r="F602">
        <v>30</v>
      </c>
      <c r="G602">
        <v>249.72</v>
      </c>
      <c r="H602">
        <v>123.93</v>
      </c>
      <c r="I602" s="57">
        <f t="shared" si="175"/>
        <v>4121.2</v>
      </c>
      <c r="J602">
        <v>-7.6</v>
      </c>
      <c r="K602">
        <v>366.04999999999995</v>
      </c>
      <c r="L602">
        <v>23.9</v>
      </c>
      <c r="M602">
        <v>1.64</v>
      </c>
      <c r="N602">
        <v>24.943379999999998</v>
      </c>
      <c r="O602">
        <v>174.4329268292683</v>
      </c>
      <c r="P602">
        <v>94.310730000000007</v>
      </c>
      <c r="Q602">
        <v>737.77140432753504</v>
      </c>
      <c r="R602">
        <v>606.63703860840053</v>
      </c>
      <c r="S602">
        <v>22.93</v>
      </c>
      <c r="T602">
        <v>-5.0886873636146693E-3</v>
      </c>
      <c r="U602" s="56">
        <f t="shared" si="176"/>
        <v>-9.4038942479599097</v>
      </c>
      <c r="V602" s="26">
        <f t="shared" si="170"/>
        <v>-2.9600448862443184E-5</v>
      </c>
      <c r="W602" s="56">
        <f t="shared" si="171"/>
        <v>303</v>
      </c>
      <c r="X602" s="56">
        <f t="shared" si="169"/>
        <v>3.3003300330033004E-3</v>
      </c>
      <c r="Y602" s="56" t="e">
        <f t="shared" si="172"/>
        <v>#NUM!</v>
      </c>
    </row>
    <row r="603" spans="1:25" x14ac:dyDescent="0.25">
      <c r="A603">
        <v>91</v>
      </c>
      <c r="B603">
        <v>68</v>
      </c>
      <c r="C603" t="s">
        <v>4</v>
      </c>
      <c r="D603">
        <v>3</v>
      </c>
      <c r="E603">
        <v>20</v>
      </c>
      <c r="F603">
        <v>30</v>
      </c>
      <c r="G603">
        <v>249.72</v>
      </c>
      <c r="H603">
        <v>123.93</v>
      </c>
      <c r="I603" s="57">
        <f t="shared" si="175"/>
        <v>4121.2</v>
      </c>
      <c r="J603">
        <v>-7.6</v>
      </c>
      <c r="K603">
        <v>366.04999999999995</v>
      </c>
      <c r="L603">
        <v>23.9</v>
      </c>
      <c r="M603">
        <v>1.64</v>
      </c>
      <c r="N603">
        <v>24.943379999999998</v>
      </c>
      <c r="O603">
        <v>174.4329268292683</v>
      </c>
      <c r="P603">
        <v>94.310730000000007</v>
      </c>
      <c r="Q603">
        <v>562.81811561219843</v>
      </c>
      <c r="R603">
        <v>1258.9979062357761</v>
      </c>
      <c r="S603">
        <v>24.78</v>
      </c>
      <c r="T603">
        <v>2.4998469160634987E-2</v>
      </c>
      <c r="U603" s="56">
        <f t="shared" si="176"/>
        <v>54.596656646826808</v>
      </c>
      <c r="V603" s="26">
        <f t="shared" si="170"/>
        <v>1.4655265324731482E-4</v>
      </c>
      <c r="W603" s="56">
        <f t="shared" si="171"/>
        <v>303</v>
      </c>
      <c r="X603" s="56">
        <f t="shared" si="169"/>
        <v>3.3003300330033004E-3</v>
      </c>
      <c r="Y603" s="56">
        <f t="shared" si="172"/>
        <v>-8.8281257862471758</v>
      </c>
    </row>
    <row r="604" spans="1:25" s="61" customFormat="1" x14ac:dyDescent="0.25">
      <c r="A604" s="61">
        <v>105</v>
      </c>
      <c r="B604" s="61">
        <v>68</v>
      </c>
      <c r="C604" s="61" t="s">
        <v>4</v>
      </c>
      <c r="D604" s="61">
        <v>3</v>
      </c>
      <c r="E604" s="61">
        <v>20</v>
      </c>
      <c r="F604" s="61">
        <v>30</v>
      </c>
      <c r="G604" s="61">
        <v>249.72</v>
      </c>
      <c r="H604" s="61">
        <v>123.93</v>
      </c>
      <c r="I604" s="62">
        <f t="shared" si="175"/>
        <v>4121.2</v>
      </c>
      <c r="J604" s="61">
        <v>-7.6</v>
      </c>
      <c r="K604" s="61">
        <v>366.04999999999995</v>
      </c>
      <c r="L604" s="61">
        <v>23.9</v>
      </c>
      <c r="M604" s="61">
        <v>1.64</v>
      </c>
      <c r="N604" s="61">
        <v>24.943379999999998</v>
      </c>
      <c r="O604" s="61">
        <v>174.4329268292683</v>
      </c>
      <c r="P604" s="61">
        <v>94.310730000000007</v>
      </c>
      <c r="Q604" s="61">
        <v>435.80352325676449</v>
      </c>
      <c r="R604" s="61">
        <v>1008.3839226150767</v>
      </c>
      <c r="S604" s="61">
        <v>26.13</v>
      </c>
      <c r="T604" s="61">
        <v>1.9498013729944797E-2</v>
      </c>
      <c r="U604" s="61">
        <f t="shared" si="176"/>
        <v>49.134994599460889</v>
      </c>
      <c r="V604" s="26">
        <f t="shared" si="170"/>
        <v>1.142299044743782E-4</v>
      </c>
      <c r="W604" s="56">
        <f t="shared" si="171"/>
        <v>303</v>
      </c>
      <c r="X604" s="56">
        <f t="shared" si="169"/>
        <v>3.3003300330033004E-3</v>
      </c>
      <c r="Y604" s="56">
        <f t="shared" si="172"/>
        <v>-9.0772974344756339</v>
      </c>
    </row>
    <row r="605" spans="1:25" x14ac:dyDescent="0.25">
      <c r="A605">
        <v>7</v>
      </c>
      <c r="B605">
        <v>72</v>
      </c>
      <c r="C605" t="s">
        <v>4</v>
      </c>
      <c r="D605">
        <v>4</v>
      </c>
      <c r="E605">
        <v>20</v>
      </c>
      <c r="F605">
        <v>30</v>
      </c>
      <c r="G605">
        <v>256.62</v>
      </c>
      <c r="H605">
        <v>121.34</v>
      </c>
      <c r="I605" s="76">
        <f t="shared" ref="I605:I613" si="177">AVERAGE(I596,I587,I578)</f>
        <v>4697.5333333333338</v>
      </c>
      <c r="J605">
        <v>-4.9000000000000004</v>
      </c>
      <c r="K605">
        <v>373.06000000000006</v>
      </c>
      <c r="L605">
        <v>21.3</v>
      </c>
      <c r="M605">
        <v>1.64</v>
      </c>
      <c r="N605">
        <v>24.943379999999998</v>
      </c>
      <c r="O605">
        <v>176.01219512195121</v>
      </c>
      <c r="P605">
        <v>95.494579999999999</v>
      </c>
      <c r="Q605">
        <v>497.1438753145548</v>
      </c>
      <c r="R605">
        <v>2069.3823643138358</v>
      </c>
      <c r="S605">
        <v>22.63</v>
      </c>
      <c r="T605">
        <v>6.1606118814352087E-2</v>
      </c>
      <c r="U605" s="56">
        <f t="shared" ref="U605:U613" si="178">T605*24*A605</f>
        <v>10.349827960811151</v>
      </c>
      <c r="V605" s="26">
        <f t="shared" si="170"/>
        <v>3.1509687002506339E-4</v>
      </c>
      <c r="W605" s="56">
        <f t="shared" si="171"/>
        <v>303</v>
      </c>
      <c r="X605" s="56">
        <f t="shared" si="169"/>
        <v>3.3003300330033004E-3</v>
      </c>
      <c r="Y605" s="56">
        <f t="shared" si="172"/>
        <v>-8.0626304425253306</v>
      </c>
    </row>
    <row r="606" spans="1:25" x14ac:dyDescent="0.25">
      <c r="A606">
        <v>14</v>
      </c>
      <c r="B606">
        <v>72</v>
      </c>
      <c r="C606" t="s">
        <v>4</v>
      </c>
      <c r="D606">
        <v>4</v>
      </c>
      <c r="E606">
        <v>20</v>
      </c>
      <c r="F606">
        <v>30</v>
      </c>
      <c r="G606">
        <v>256.62</v>
      </c>
      <c r="H606">
        <v>121.34</v>
      </c>
      <c r="I606" s="76">
        <f t="shared" si="177"/>
        <v>4697.5333333333338</v>
      </c>
      <c r="J606">
        <v>-4.9000000000000004</v>
      </c>
      <c r="K606">
        <v>373.06000000000006</v>
      </c>
      <c r="L606">
        <v>21.3</v>
      </c>
      <c r="M606">
        <v>1.64</v>
      </c>
      <c r="N606">
        <v>24.943379999999998</v>
      </c>
      <c r="O606">
        <v>176.01219512195121</v>
      </c>
      <c r="P606">
        <v>95.494579999999999</v>
      </c>
      <c r="Q606">
        <v>498.26392144440922</v>
      </c>
      <c r="R606">
        <v>1982.7220937598988</v>
      </c>
      <c r="S606">
        <v>25.16</v>
      </c>
      <c r="T606">
        <v>5.2317539090402584E-2</v>
      </c>
      <c r="U606" s="56">
        <f t="shared" si="178"/>
        <v>17.578693134375268</v>
      </c>
      <c r="V606" s="26">
        <f t="shared" si="170"/>
        <v>2.6779504542408792E-4</v>
      </c>
      <c r="W606" s="56">
        <f t="shared" si="171"/>
        <v>303</v>
      </c>
      <c r="X606" s="56">
        <f t="shared" si="169"/>
        <v>3.3003300330033004E-3</v>
      </c>
      <c r="Y606" s="56">
        <f t="shared" si="172"/>
        <v>-8.2252886259086395</v>
      </c>
    </row>
    <row r="607" spans="1:25" x14ac:dyDescent="0.25">
      <c r="A607">
        <v>21</v>
      </c>
      <c r="B607">
        <v>72</v>
      </c>
      <c r="C607" t="s">
        <v>4</v>
      </c>
      <c r="D607">
        <v>4</v>
      </c>
      <c r="E607">
        <v>20</v>
      </c>
      <c r="F607">
        <v>30</v>
      </c>
      <c r="G607">
        <v>256.62</v>
      </c>
      <c r="H607">
        <v>121.34</v>
      </c>
      <c r="I607" s="76">
        <f t="shared" si="177"/>
        <v>4697.5333333333338</v>
      </c>
      <c r="J607">
        <v>-4.9000000000000004</v>
      </c>
      <c r="K607">
        <v>373.06000000000006</v>
      </c>
      <c r="L607">
        <v>21.3</v>
      </c>
      <c r="M607">
        <v>1.64</v>
      </c>
      <c r="N607">
        <v>24.943379999999998</v>
      </c>
      <c r="O607">
        <v>176.01219512195121</v>
      </c>
      <c r="P607">
        <v>95.494579999999999</v>
      </c>
      <c r="Q607">
        <v>470.68961088504574</v>
      </c>
      <c r="R607">
        <v>1735.0623612334803</v>
      </c>
      <c r="S607">
        <v>25.19</v>
      </c>
      <c r="T607">
        <v>4.4507883149419177E-2</v>
      </c>
      <c r="U607" s="56">
        <f t="shared" si="178"/>
        <v>22.431973107307265</v>
      </c>
      <c r="V607" s="26">
        <f t="shared" si="170"/>
        <v>2.2793830552182861E-4</v>
      </c>
      <c r="W607" s="56">
        <f t="shared" si="171"/>
        <v>303</v>
      </c>
      <c r="X607" s="56">
        <f t="shared" si="169"/>
        <v>3.3003300330033004E-3</v>
      </c>
      <c r="Y607" s="56">
        <f t="shared" si="172"/>
        <v>-8.3864355554424037</v>
      </c>
    </row>
    <row r="608" spans="1:25" x14ac:dyDescent="0.25">
      <c r="A608">
        <v>35</v>
      </c>
      <c r="B608">
        <v>72</v>
      </c>
      <c r="C608" t="s">
        <v>4</v>
      </c>
      <c r="D608">
        <v>4</v>
      </c>
      <c r="E608">
        <v>20</v>
      </c>
      <c r="F608">
        <v>30</v>
      </c>
      <c r="G608">
        <v>256.62</v>
      </c>
      <c r="H608">
        <v>121.34</v>
      </c>
      <c r="I608" s="76">
        <f t="shared" si="177"/>
        <v>4697.5333333333338</v>
      </c>
      <c r="J608">
        <v>-4.9000000000000004</v>
      </c>
      <c r="K608">
        <v>373.06000000000006</v>
      </c>
      <c r="L608">
        <v>21.3</v>
      </c>
      <c r="M608">
        <v>1.64</v>
      </c>
      <c r="N608">
        <v>24.943379999999998</v>
      </c>
      <c r="O608">
        <v>176.01219512195121</v>
      </c>
      <c r="P608">
        <v>95.494579999999999</v>
      </c>
      <c r="Q608">
        <v>578.83902739051985</v>
      </c>
      <c r="R608">
        <v>1704.1231999343941</v>
      </c>
      <c r="S608">
        <v>24.14</v>
      </c>
      <c r="T608">
        <v>7.5780306718686255E-2</v>
      </c>
      <c r="U608" s="56">
        <f t="shared" si="178"/>
        <v>63.655457643696458</v>
      </c>
      <c r="V608" s="26">
        <f t="shared" si="170"/>
        <v>3.8981361609480048E-4</v>
      </c>
      <c r="W608" s="56">
        <f t="shared" si="171"/>
        <v>303</v>
      </c>
      <c r="X608" s="56">
        <f t="shared" si="169"/>
        <v>3.3003300330033004E-3</v>
      </c>
      <c r="Y608" s="56">
        <f t="shared" si="172"/>
        <v>-7.8498418405239736</v>
      </c>
    </row>
    <row r="609" spans="1:25" x14ac:dyDescent="0.25">
      <c r="A609">
        <v>49</v>
      </c>
      <c r="B609">
        <v>72</v>
      </c>
      <c r="C609" t="s">
        <v>4</v>
      </c>
      <c r="D609">
        <v>4</v>
      </c>
      <c r="E609">
        <v>20</v>
      </c>
      <c r="F609">
        <v>30</v>
      </c>
      <c r="G609">
        <v>256.62</v>
      </c>
      <c r="H609">
        <v>121.34</v>
      </c>
      <c r="I609" s="76">
        <f t="shared" si="177"/>
        <v>4697.5333333333338</v>
      </c>
      <c r="J609">
        <v>-4.9000000000000004</v>
      </c>
      <c r="K609">
        <v>373.06000000000006</v>
      </c>
      <c r="L609">
        <v>21.3</v>
      </c>
      <c r="M609">
        <v>1.64</v>
      </c>
      <c r="N609">
        <v>24.943379999999998</v>
      </c>
      <c r="O609">
        <v>176.01219512195121</v>
      </c>
      <c r="P609">
        <v>95.494579999999999</v>
      </c>
      <c r="Q609">
        <v>599.86063965884864</v>
      </c>
      <c r="R609">
        <v>1355.1492110874201</v>
      </c>
      <c r="S609">
        <v>24.39</v>
      </c>
      <c r="T609">
        <v>2.7459403083233542E-2</v>
      </c>
      <c r="U609" s="56">
        <f t="shared" si="178"/>
        <v>32.292258025882646</v>
      </c>
      <c r="V609" s="26">
        <f t="shared" si="170"/>
        <v>1.4077628242005298E-4</v>
      </c>
      <c r="W609" s="56">
        <f t="shared" si="171"/>
        <v>303</v>
      </c>
      <c r="X609" s="56">
        <f t="shared" si="169"/>
        <v>3.3003300330033004E-3</v>
      </c>
      <c r="Y609" s="56">
        <f t="shared" si="172"/>
        <v>-8.8683385771506256</v>
      </c>
    </row>
    <row r="610" spans="1:25" x14ac:dyDescent="0.25">
      <c r="A610">
        <v>63</v>
      </c>
      <c r="B610">
        <v>72</v>
      </c>
      <c r="C610" t="s">
        <v>4</v>
      </c>
      <c r="D610">
        <v>4</v>
      </c>
      <c r="E610">
        <v>20</v>
      </c>
      <c r="F610">
        <v>30</v>
      </c>
      <c r="G610">
        <v>256.62</v>
      </c>
      <c r="H610">
        <v>121.34</v>
      </c>
      <c r="I610" s="76">
        <f t="shared" si="177"/>
        <v>4697.5333333333338</v>
      </c>
      <c r="J610">
        <v>-4.9000000000000004</v>
      </c>
      <c r="K610">
        <v>373.06000000000006</v>
      </c>
      <c r="L610">
        <v>21.3</v>
      </c>
      <c r="M610">
        <v>1.64</v>
      </c>
      <c r="N610">
        <v>24.943379999999998</v>
      </c>
      <c r="O610">
        <v>176.01219512195121</v>
      </c>
      <c r="P610">
        <v>95.494579999999999</v>
      </c>
      <c r="Q610">
        <v>544.85781323322385</v>
      </c>
      <c r="R610">
        <v>1259.9563158568321</v>
      </c>
      <c r="S610">
        <v>24.16</v>
      </c>
      <c r="T610">
        <v>2.6245745787296181E-2</v>
      </c>
      <c r="U610" s="56">
        <f t="shared" si="178"/>
        <v>39.683567630391821</v>
      </c>
      <c r="V610" s="26">
        <f t="shared" si="170"/>
        <v>1.3466079798959415E-4</v>
      </c>
      <c r="W610" s="56">
        <f t="shared" si="171"/>
        <v>303</v>
      </c>
      <c r="X610" s="56">
        <f t="shared" si="169"/>
        <v>3.3003300330033004E-3</v>
      </c>
      <c r="Y610" s="56">
        <f t="shared" si="172"/>
        <v>-8.9127515489060301</v>
      </c>
    </row>
    <row r="611" spans="1:25" x14ac:dyDescent="0.25">
      <c r="A611">
        <v>77</v>
      </c>
      <c r="B611">
        <v>72</v>
      </c>
      <c r="C611" t="s">
        <v>4</v>
      </c>
      <c r="D611">
        <v>4</v>
      </c>
      <c r="E611">
        <v>20</v>
      </c>
      <c r="F611">
        <v>30</v>
      </c>
      <c r="G611">
        <v>256.62</v>
      </c>
      <c r="H611">
        <v>121.34</v>
      </c>
      <c r="I611" s="76">
        <f t="shared" si="177"/>
        <v>4697.5333333333338</v>
      </c>
      <c r="J611">
        <v>-4.9000000000000004</v>
      </c>
      <c r="K611">
        <v>373.06000000000006</v>
      </c>
      <c r="L611">
        <v>21.3</v>
      </c>
      <c r="M611">
        <v>1.64</v>
      </c>
      <c r="N611">
        <v>24.943379999999998</v>
      </c>
      <c r="O611">
        <v>176.01219512195121</v>
      </c>
      <c r="P611">
        <v>95.494579999999999</v>
      </c>
      <c r="Q611">
        <v>599.14314806957998</v>
      </c>
      <c r="R611">
        <v>1508.4905812473482</v>
      </c>
      <c r="S611">
        <v>22.93</v>
      </c>
      <c r="T611">
        <v>3.51654168431536E-2</v>
      </c>
      <c r="U611" s="56">
        <f t="shared" si="178"/>
        <v>64.985690326147846</v>
      </c>
      <c r="V611" s="26">
        <f t="shared" si="170"/>
        <v>1.8091668332072657E-4</v>
      </c>
      <c r="W611" s="56">
        <f t="shared" si="171"/>
        <v>303</v>
      </c>
      <c r="X611" s="56">
        <f t="shared" si="169"/>
        <v>3.3003300330033004E-3</v>
      </c>
      <c r="Y611" s="56">
        <f t="shared" si="172"/>
        <v>-8.6174739458202243</v>
      </c>
    </row>
    <row r="612" spans="1:25" x14ac:dyDescent="0.25">
      <c r="A612">
        <v>91</v>
      </c>
      <c r="B612">
        <v>72</v>
      </c>
      <c r="C612" t="s">
        <v>4</v>
      </c>
      <c r="D612">
        <v>4</v>
      </c>
      <c r="E612">
        <v>20</v>
      </c>
      <c r="F612">
        <v>30</v>
      </c>
      <c r="G612">
        <v>256.62</v>
      </c>
      <c r="H612">
        <v>121.34</v>
      </c>
      <c r="I612" s="76">
        <f t="shared" si="177"/>
        <v>4697.5333333333338</v>
      </c>
      <c r="J612">
        <v>-4.9000000000000004</v>
      </c>
      <c r="K612">
        <v>373.06000000000006</v>
      </c>
      <c r="L612">
        <v>21.3</v>
      </c>
      <c r="M612">
        <v>1.64</v>
      </c>
      <c r="N612">
        <v>24.943379999999998</v>
      </c>
      <c r="O612">
        <v>176.01219512195121</v>
      </c>
      <c r="P612">
        <v>95.494579999999999</v>
      </c>
      <c r="Q612">
        <v>541.45853436504319</v>
      </c>
      <c r="R612">
        <v>1402.7725079654074</v>
      </c>
      <c r="S612">
        <v>24.78</v>
      </c>
      <c r="T612">
        <v>3.082124447603219E-2</v>
      </c>
      <c r="U612" s="56">
        <f t="shared" si="178"/>
        <v>67.313597935654315</v>
      </c>
      <c r="V612" s="26">
        <f t="shared" si="170"/>
        <v>1.5860683771615173E-4</v>
      </c>
      <c r="W612" s="56">
        <f t="shared" si="171"/>
        <v>303</v>
      </c>
      <c r="X612" s="56">
        <f t="shared" si="169"/>
        <v>3.3003300330033004E-3</v>
      </c>
      <c r="Y612" s="56">
        <f t="shared" si="172"/>
        <v>-8.749082136728477</v>
      </c>
    </row>
    <row r="613" spans="1:25" s="61" customFormat="1" x14ac:dyDescent="0.25">
      <c r="A613" s="61">
        <v>105</v>
      </c>
      <c r="B613" s="61">
        <v>72</v>
      </c>
      <c r="C613" s="61" t="s">
        <v>4</v>
      </c>
      <c r="D613" s="61">
        <v>4</v>
      </c>
      <c r="E613" s="61">
        <v>20</v>
      </c>
      <c r="F613" s="61">
        <v>30</v>
      </c>
      <c r="G613" s="61">
        <v>256.62</v>
      </c>
      <c r="H613" s="61">
        <v>121.34</v>
      </c>
      <c r="I613" s="76">
        <f t="shared" si="177"/>
        <v>4697.5333333333338</v>
      </c>
      <c r="J613" s="61">
        <v>-4.9000000000000004</v>
      </c>
      <c r="K613" s="61">
        <v>373.06000000000006</v>
      </c>
      <c r="L613" s="61">
        <v>21.3</v>
      </c>
      <c r="M613" s="61">
        <v>1.64</v>
      </c>
      <c r="N613" s="61">
        <v>24.943379999999998</v>
      </c>
      <c r="O613" s="61">
        <v>176.01219512195121</v>
      </c>
      <c r="P613" s="61">
        <v>95.494579999999999</v>
      </c>
      <c r="Q613" s="61">
        <v>448.95270988310307</v>
      </c>
      <c r="R613" s="61">
        <v>930.27847731821203</v>
      </c>
      <c r="S613" s="61">
        <v>26.13</v>
      </c>
      <c r="T613" s="61">
        <v>1.6333892068216442E-2</v>
      </c>
      <c r="U613" s="61">
        <f t="shared" si="178"/>
        <v>41.161408011905436</v>
      </c>
      <c r="V613" s="26">
        <f t="shared" si="170"/>
        <v>8.3818668061979654E-5</v>
      </c>
      <c r="W613" s="56">
        <f t="shared" si="171"/>
        <v>303</v>
      </c>
      <c r="X613" s="56">
        <f t="shared" si="169"/>
        <v>3.3003300330033004E-3</v>
      </c>
      <c r="Y613" s="56">
        <f t="shared" si="172"/>
        <v>-9.386854806049584</v>
      </c>
    </row>
    <row r="614" spans="1:25" x14ac:dyDescent="0.25">
      <c r="A614">
        <v>7</v>
      </c>
      <c r="B614">
        <v>12</v>
      </c>
      <c r="C614" t="s">
        <v>4</v>
      </c>
      <c r="D614">
        <v>1</v>
      </c>
      <c r="E614">
        <v>30</v>
      </c>
      <c r="F614">
        <v>30</v>
      </c>
      <c r="G614">
        <v>248.35</v>
      </c>
      <c r="H614">
        <v>111.83</v>
      </c>
      <c r="I614" s="60">
        <f t="shared" ref="I614:I622" si="179">0.26563*10000</f>
        <v>2656.2999999999997</v>
      </c>
      <c r="J614">
        <v>5.6</v>
      </c>
      <c r="K614">
        <v>365.78000000000003</v>
      </c>
      <c r="L614">
        <v>11.8</v>
      </c>
      <c r="M614">
        <v>1.6</v>
      </c>
      <c r="N614">
        <v>24.943379999999998</v>
      </c>
      <c r="O614">
        <v>180.10624999999999</v>
      </c>
      <c r="P614">
        <v>98.634060000000005</v>
      </c>
      <c r="Q614">
        <v>509.74588846497278</v>
      </c>
      <c r="R614">
        <v>620.83888146794141</v>
      </c>
      <c r="S614">
        <v>22.63</v>
      </c>
      <c r="T614">
        <v>4.3125081648188596E-3</v>
      </c>
      <c r="U614" s="56">
        <f t="shared" ref="U614:U622" si="180">T614*24*A614</f>
        <v>0.72450137168956841</v>
      </c>
      <c r="V614" s="26">
        <f t="shared" si="170"/>
        <v>3.8969360868572498E-5</v>
      </c>
      <c r="W614" s="56">
        <f t="shared" si="171"/>
        <v>303</v>
      </c>
      <c r="X614" s="56">
        <f t="shared" si="169"/>
        <v>3.3003300330033004E-3</v>
      </c>
      <c r="Y614" s="56">
        <f t="shared" si="172"/>
        <v>-10.152734839349316</v>
      </c>
    </row>
    <row r="615" spans="1:25" x14ac:dyDescent="0.25">
      <c r="A615">
        <v>14</v>
      </c>
      <c r="B615">
        <v>12</v>
      </c>
      <c r="C615" t="s">
        <v>4</v>
      </c>
      <c r="D615">
        <v>1</v>
      </c>
      <c r="E615">
        <v>30</v>
      </c>
      <c r="F615">
        <v>30</v>
      </c>
      <c r="G615">
        <v>248.35</v>
      </c>
      <c r="H615">
        <v>111.83</v>
      </c>
      <c r="I615" s="60">
        <f t="shared" si="179"/>
        <v>2656.2999999999997</v>
      </c>
      <c r="J615">
        <v>5.6</v>
      </c>
      <c r="K615">
        <v>365.78000000000003</v>
      </c>
      <c r="L615">
        <v>11.8</v>
      </c>
      <c r="M615">
        <v>1.6</v>
      </c>
      <c r="N615">
        <v>24.943379999999998</v>
      </c>
      <c r="O615">
        <v>180.10624999999999</v>
      </c>
      <c r="P615">
        <v>98.634060000000005</v>
      </c>
      <c r="Q615">
        <v>473.00942350332593</v>
      </c>
      <c r="R615">
        <v>655.39580297751036</v>
      </c>
      <c r="S615">
        <v>25.16</v>
      </c>
      <c r="T615">
        <v>6.3680957146778861E-3</v>
      </c>
      <c r="U615" s="56">
        <f t="shared" si="180"/>
        <v>2.1396801601317694</v>
      </c>
      <c r="V615" s="26">
        <f t="shared" si="170"/>
        <v>5.7559720332274984E-5</v>
      </c>
      <c r="W615" s="56">
        <f t="shared" si="171"/>
        <v>303</v>
      </c>
      <c r="X615" s="56">
        <f t="shared" si="169"/>
        <v>3.3003300330033004E-3</v>
      </c>
      <c r="Y615" s="56">
        <f t="shared" si="172"/>
        <v>-9.7626875346734678</v>
      </c>
    </row>
    <row r="616" spans="1:25" x14ac:dyDescent="0.25">
      <c r="A616">
        <v>21</v>
      </c>
      <c r="B616">
        <v>12</v>
      </c>
      <c r="C616" t="s">
        <v>4</v>
      </c>
      <c r="D616">
        <v>1</v>
      </c>
      <c r="E616">
        <v>30</v>
      </c>
      <c r="F616">
        <v>30</v>
      </c>
      <c r="G616">
        <v>248.35</v>
      </c>
      <c r="H616">
        <v>111.83</v>
      </c>
      <c r="I616" s="59">
        <f t="shared" si="179"/>
        <v>2656.2999999999997</v>
      </c>
      <c r="J616">
        <v>5.6</v>
      </c>
      <c r="K616">
        <v>365.78000000000003</v>
      </c>
      <c r="L616">
        <v>11.8</v>
      </c>
      <c r="M616">
        <v>1.6</v>
      </c>
      <c r="N616">
        <v>24.943379999999998</v>
      </c>
      <c r="O616">
        <v>180.10624999999999</v>
      </c>
      <c r="P616">
        <v>98.634060000000005</v>
      </c>
      <c r="Q616">
        <v>467.84665140725667</v>
      </c>
      <c r="R616">
        <v>711.56748898678416</v>
      </c>
      <c r="S616">
        <v>25.19</v>
      </c>
      <c r="T616">
        <v>8.4994791196090855E-3</v>
      </c>
      <c r="U616" s="56">
        <f t="shared" si="180"/>
        <v>4.2837374762829796</v>
      </c>
      <c r="V616" s="26">
        <f t="shared" si="170"/>
        <v>7.6855836413312886E-5</v>
      </c>
      <c r="W616" s="56">
        <f t="shared" si="171"/>
        <v>303</v>
      </c>
      <c r="X616" s="56">
        <f t="shared" si="169"/>
        <v>3.3003300330033004E-3</v>
      </c>
      <c r="Y616" s="56">
        <f t="shared" si="172"/>
        <v>-9.4735791453420717</v>
      </c>
    </row>
    <row r="617" spans="1:25" x14ac:dyDescent="0.25">
      <c r="A617">
        <v>35</v>
      </c>
      <c r="B617">
        <v>12</v>
      </c>
      <c r="C617" t="s">
        <v>4</v>
      </c>
      <c r="D617">
        <v>1</v>
      </c>
      <c r="E617">
        <v>30</v>
      </c>
      <c r="F617">
        <v>30</v>
      </c>
      <c r="G617">
        <v>248.35</v>
      </c>
      <c r="H617">
        <v>111.83</v>
      </c>
      <c r="I617" s="60">
        <f t="shared" si="179"/>
        <v>2656.2999999999997</v>
      </c>
      <c r="J617">
        <v>5.6</v>
      </c>
      <c r="K617">
        <v>365.78000000000003</v>
      </c>
      <c r="L617">
        <v>11.8</v>
      </c>
      <c r="M617">
        <v>1.6</v>
      </c>
      <c r="N617">
        <v>24.943379999999998</v>
      </c>
      <c r="O617">
        <v>180.10624999999999</v>
      </c>
      <c r="P617">
        <v>98.634060000000005</v>
      </c>
      <c r="Q617">
        <v>539.495719206167</v>
      </c>
      <c r="R617">
        <v>730.07428243398397</v>
      </c>
      <c r="S617">
        <v>24.14</v>
      </c>
      <c r="T617">
        <v>1.2714697563199031E-2</v>
      </c>
      <c r="U617" s="56">
        <f t="shared" si="180"/>
        <v>10.680345953087185</v>
      </c>
      <c r="V617" s="26">
        <f t="shared" si="170"/>
        <v>1.1511044081835475E-4</v>
      </c>
      <c r="W617" s="56">
        <f t="shared" si="171"/>
        <v>303</v>
      </c>
      <c r="X617" s="56">
        <f t="shared" si="169"/>
        <v>3.3003300330033004E-3</v>
      </c>
      <c r="Y617" s="56">
        <f t="shared" si="172"/>
        <v>-9.0696185355045902</v>
      </c>
    </row>
    <row r="618" spans="1:25" x14ac:dyDescent="0.25">
      <c r="A618">
        <v>49</v>
      </c>
      <c r="B618">
        <v>12</v>
      </c>
      <c r="C618" t="s">
        <v>4</v>
      </c>
      <c r="D618">
        <v>1</v>
      </c>
      <c r="E618">
        <v>30</v>
      </c>
      <c r="F618">
        <v>30</v>
      </c>
      <c r="G618">
        <v>248.35</v>
      </c>
      <c r="H618">
        <v>111.83</v>
      </c>
      <c r="I618" s="60">
        <f t="shared" si="179"/>
        <v>2656.2999999999997</v>
      </c>
      <c r="J618">
        <v>5.6</v>
      </c>
      <c r="K618">
        <v>365.78000000000003</v>
      </c>
      <c r="L618">
        <v>11.8</v>
      </c>
      <c r="M618">
        <v>1.6</v>
      </c>
      <c r="N618">
        <v>24.943379999999998</v>
      </c>
      <c r="O618">
        <v>180.10624999999999</v>
      </c>
      <c r="P618">
        <v>98.634060000000005</v>
      </c>
      <c r="Q618">
        <v>534.31501066098076</v>
      </c>
      <c r="R618">
        <v>651.11995735607672</v>
      </c>
      <c r="S618">
        <v>24.39</v>
      </c>
      <c r="T618">
        <v>4.207045917210106E-3</v>
      </c>
      <c r="U618" s="56">
        <f t="shared" si="180"/>
        <v>4.9474859986390847</v>
      </c>
      <c r="V618" s="26">
        <f t="shared" si="170"/>
        <v>3.8046624563435164E-5</v>
      </c>
      <c r="W618" s="56">
        <f t="shared" si="171"/>
        <v>303</v>
      </c>
      <c r="X618" s="56">
        <f t="shared" si="169"/>
        <v>3.3003300330033004E-3</v>
      </c>
      <c r="Y618" s="56">
        <f t="shared" si="172"/>
        <v>-10.176698188145203</v>
      </c>
    </row>
    <row r="619" spans="1:25" x14ac:dyDescent="0.25">
      <c r="A619">
        <v>63</v>
      </c>
      <c r="B619">
        <v>12</v>
      </c>
      <c r="C619" t="s">
        <v>4</v>
      </c>
      <c r="D619">
        <v>1</v>
      </c>
      <c r="E619">
        <v>30</v>
      </c>
      <c r="F619">
        <v>30</v>
      </c>
      <c r="G619">
        <v>248.35</v>
      </c>
      <c r="H619">
        <v>111.83</v>
      </c>
      <c r="I619" s="60">
        <f t="shared" si="179"/>
        <v>2656.2999999999997</v>
      </c>
      <c r="J619">
        <v>5.6</v>
      </c>
      <c r="K619">
        <v>365.78000000000003</v>
      </c>
      <c r="L619">
        <v>11.8</v>
      </c>
      <c r="M619">
        <v>1.6</v>
      </c>
      <c r="N619">
        <v>24.943379999999998</v>
      </c>
      <c r="O619">
        <v>180.10624999999999</v>
      </c>
      <c r="P619">
        <v>98.634060000000005</v>
      </c>
      <c r="Q619">
        <v>547.45612388549978</v>
      </c>
      <c r="R619">
        <v>700.57604197773139</v>
      </c>
      <c r="S619">
        <v>24.16</v>
      </c>
      <c r="T619">
        <v>5.5675301173568927E-3</v>
      </c>
      <c r="U619" s="56">
        <f t="shared" si="180"/>
        <v>8.4181055374436209</v>
      </c>
      <c r="V619" s="26">
        <f t="shared" si="170"/>
        <v>5.0383202410058632E-5</v>
      </c>
      <c r="W619" s="56">
        <f t="shared" si="171"/>
        <v>303</v>
      </c>
      <c r="X619" s="56">
        <f t="shared" si="169"/>
        <v>3.3003300330033004E-3</v>
      </c>
      <c r="Y619" s="56">
        <f t="shared" si="172"/>
        <v>-9.895852723953622</v>
      </c>
    </row>
    <row r="620" spans="1:25" x14ac:dyDescent="0.25">
      <c r="A620">
        <v>77</v>
      </c>
      <c r="B620">
        <v>12</v>
      </c>
      <c r="C620" t="s">
        <v>4</v>
      </c>
      <c r="D620">
        <v>1</v>
      </c>
      <c r="E620">
        <v>30</v>
      </c>
      <c r="F620">
        <v>30</v>
      </c>
      <c r="G620">
        <v>248.35</v>
      </c>
      <c r="H620">
        <v>111.83</v>
      </c>
      <c r="I620" s="60">
        <f t="shared" si="179"/>
        <v>2656.2999999999997</v>
      </c>
      <c r="J620">
        <v>5.6</v>
      </c>
      <c r="K620">
        <v>365.78000000000003</v>
      </c>
      <c r="L620">
        <v>11.8</v>
      </c>
      <c r="M620">
        <v>1.6</v>
      </c>
      <c r="N620">
        <v>24.943379999999998</v>
      </c>
      <c r="O620">
        <v>180.10624999999999</v>
      </c>
      <c r="P620">
        <v>98.634060000000005</v>
      </c>
      <c r="Q620">
        <v>544.85036062791687</v>
      </c>
      <c r="R620">
        <v>710.39087823504462</v>
      </c>
      <c r="S620">
        <v>22.93</v>
      </c>
      <c r="T620">
        <v>6.3420267706673578E-3</v>
      </c>
      <c r="U620" s="56">
        <f t="shared" si="180"/>
        <v>11.720065472193278</v>
      </c>
      <c r="V620" s="26">
        <f t="shared" si="170"/>
        <v>5.7427782705561799E-5</v>
      </c>
      <c r="W620" s="56">
        <f t="shared" si="171"/>
        <v>303</v>
      </c>
      <c r="X620" s="56">
        <f t="shared" si="169"/>
        <v>3.3003300330033004E-3</v>
      </c>
      <c r="Y620" s="56">
        <f t="shared" si="172"/>
        <v>-9.7649823524776327</v>
      </c>
    </row>
    <row r="621" spans="1:25" x14ac:dyDescent="0.25">
      <c r="A621">
        <v>91</v>
      </c>
      <c r="B621">
        <v>12</v>
      </c>
      <c r="C621" t="s">
        <v>4</v>
      </c>
      <c r="D621">
        <v>1</v>
      </c>
      <c r="E621">
        <v>30</v>
      </c>
      <c r="F621">
        <v>30</v>
      </c>
      <c r="G621">
        <v>248.35</v>
      </c>
      <c r="H621">
        <v>111.83</v>
      </c>
      <c r="I621" s="65">
        <f t="shared" si="179"/>
        <v>2656.2999999999997</v>
      </c>
      <c r="J621">
        <v>5.6</v>
      </c>
      <c r="K621">
        <v>365.78000000000003</v>
      </c>
      <c r="L621">
        <v>11.8</v>
      </c>
      <c r="M621">
        <v>1.6</v>
      </c>
      <c r="N621">
        <v>24.943379999999998</v>
      </c>
      <c r="O621">
        <v>180.10624999999999</v>
      </c>
      <c r="P621">
        <v>98.634060000000005</v>
      </c>
      <c r="Q621">
        <v>509.02817478379603</v>
      </c>
      <c r="R621">
        <v>728.15967228038232</v>
      </c>
      <c r="S621">
        <v>24.78</v>
      </c>
      <c r="T621">
        <v>7.768395382131847E-3</v>
      </c>
      <c r="U621" s="56">
        <f t="shared" si="180"/>
        <v>16.966175514575951</v>
      </c>
      <c r="V621" s="26">
        <f t="shared" si="170"/>
        <v>7.0413526786575737E-5</v>
      </c>
      <c r="W621" s="56">
        <f t="shared" si="171"/>
        <v>303</v>
      </c>
      <c r="X621" s="56">
        <f t="shared" si="169"/>
        <v>3.3003300330033004E-3</v>
      </c>
      <c r="Y621" s="56">
        <f t="shared" si="172"/>
        <v>-9.5611251714023897</v>
      </c>
    </row>
    <row r="622" spans="1:25" s="61" customFormat="1" x14ac:dyDescent="0.25">
      <c r="A622" s="61">
        <v>105</v>
      </c>
      <c r="B622" s="61">
        <v>12</v>
      </c>
      <c r="C622" s="61" t="s">
        <v>4</v>
      </c>
      <c r="D622" s="61">
        <v>1</v>
      </c>
      <c r="E622" s="61">
        <v>30</v>
      </c>
      <c r="F622" s="61">
        <v>30</v>
      </c>
      <c r="G622" s="61">
        <v>248.35</v>
      </c>
      <c r="H622" s="61">
        <v>111.83</v>
      </c>
      <c r="I622" s="62">
        <f t="shared" si="179"/>
        <v>2656.2999999999997</v>
      </c>
      <c r="J622" s="61">
        <v>5.6</v>
      </c>
      <c r="K622" s="61">
        <v>365.78000000000003</v>
      </c>
      <c r="L622" s="61">
        <v>11.8</v>
      </c>
      <c r="M622" s="61">
        <v>1.6</v>
      </c>
      <c r="N622" s="61">
        <v>24.943379999999998</v>
      </c>
      <c r="O622" s="61">
        <v>180.10624999999999</v>
      </c>
      <c r="P622" s="61">
        <v>98.634060000000005</v>
      </c>
      <c r="Q622" s="61">
        <v>424.92614240170036</v>
      </c>
      <c r="R622" s="61">
        <v>617.31174949966646</v>
      </c>
      <c r="S622" s="61">
        <v>26.13</v>
      </c>
      <c r="T622" s="61">
        <v>6.4678655764285617E-3</v>
      </c>
      <c r="U622" s="61">
        <f t="shared" si="180"/>
        <v>16.299021252599978</v>
      </c>
      <c r="V622" s="26">
        <f t="shared" si="170"/>
        <v>5.8617991876511953E-5</v>
      </c>
      <c r="W622" s="56">
        <f t="shared" si="171"/>
        <v>303</v>
      </c>
      <c r="X622" s="56">
        <f t="shared" si="169"/>
        <v>3.3003300330033004E-3</v>
      </c>
      <c r="Y622" s="56">
        <f t="shared" si="172"/>
        <v>-9.7444688798955266</v>
      </c>
    </row>
    <row r="623" spans="1:25" x14ac:dyDescent="0.25">
      <c r="A623">
        <v>7</v>
      </c>
      <c r="B623">
        <v>70</v>
      </c>
      <c r="C623" t="s">
        <v>4</v>
      </c>
      <c r="D623">
        <v>2</v>
      </c>
      <c r="E623">
        <v>30</v>
      </c>
      <c r="F623">
        <v>30</v>
      </c>
      <c r="G623">
        <v>251.16</v>
      </c>
      <c r="H623">
        <v>113.94</v>
      </c>
      <c r="I623" s="57">
        <f t="shared" ref="I623:I631" si="181">0.16842*10000</f>
        <v>1684.1999999999998</v>
      </c>
      <c r="J623">
        <v>3.5</v>
      </c>
      <c r="K623">
        <v>368.6</v>
      </c>
      <c r="L623">
        <v>13.9</v>
      </c>
      <c r="M623">
        <v>1.6</v>
      </c>
      <c r="N623">
        <v>24.943379999999998</v>
      </c>
      <c r="O623">
        <v>178.78750000000002</v>
      </c>
      <c r="P623">
        <v>98.102339999999998</v>
      </c>
      <c r="Q623">
        <v>559.57855345401413</v>
      </c>
      <c r="R623">
        <v>884.93096175478058</v>
      </c>
      <c r="S623">
        <v>22.63</v>
      </c>
      <c r="T623">
        <v>1.260530040032103E-2</v>
      </c>
      <c r="U623" s="56">
        <f t="shared" ref="U623:U631" si="182">T623*24*A623</f>
        <v>2.117690467253933</v>
      </c>
      <c r="V623" s="26">
        <f t="shared" si="170"/>
        <v>1.7973967819612523E-4</v>
      </c>
      <c r="W623" s="56">
        <f t="shared" si="171"/>
        <v>303</v>
      </c>
      <c r="X623" s="56">
        <f t="shared" si="169"/>
        <v>3.3003300330033004E-3</v>
      </c>
      <c r="Y623" s="56">
        <f t="shared" si="172"/>
        <v>-8.6240009861210662</v>
      </c>
    </row>
    <row r="624" spans="1:25" x14ac:dyDescent="0.25">
      <c r="A624">
        <v>14</v>
      </c>
      <c r="B624">
        <v>70</v>
      </c>
      <c r="C624" t="s">
        <v>4</v>
      </c>
      <c r="D624">
        <v>2</v>
      </c>
      <c r="E624">
        <v>30</v>
      </c>
      <c r="F624">
        <v>30</v>
      </c>
      <c r="G624">
        <v>251.16</v>
      </c>
      <c r="H624">
        <v>113.94</v>
      </c>
      <c r="I624" s="59">
        <f t="shared" si="181"/>
        <v>1684.1999999999998</v>
      </c>
      <c r="J624">
        <v>3.5</v>
      </c>
      <c r="K624">
        <v>368.6</v>
      </c>
      <c r="L624">
        <v>13.9</v>
      </c>
      <c r="M624">
        <v>1.6</v>
      </c>
      <c r="N624">
        <v>24.943379999999998</v>
      </c>
      <c r="O624">
        <v>178.78750000000002</v>
      </c>
      <c r="P624">
        <v>98.102339999999998</v>
      </c>
      <c r="Q624">
        <v>467.84254038644281</v>
      </c>
      <c r="R624">
        <v>807.61517263224584</v>
      </c>
      <c r="S624">
        <v>25.16</v>
      </c>
      <c r="T624">
        <v>1.184026673068714E-2</v>
      </c>
      <c r="U624" s="56">
        <f t="shared" si="182"/>
        <v>3.9783296215108792</v>
      </c>
      <c r="V624" s="26">
        <f t="shared" si="170"/>
        <v>1.6892444635133535E-4</v>
      </c>
      <c r="W624" s="56">
        <f t="shared" si="171"/>
        <v>303</v>
      </c>
      <c r="X624" s="56">
        <f t="shared" si="169"/>
        <v>3.3003300330033004E-3</v>
      </c>
      <c r="Y624" s="56">
        <f t="shared" si="172"/>
        <v>-8.6860590060135117</v>
      </c>
    </row>
    <row r="625" spans="1:25" x14ac:dyDescent="0.25">
      <c r="A625">
        <v>21</v>
      </c>
      <c r="B625">
        <v>70</v>
      </c>
      <c r="C625" t="s">
        <v>4</v>
      </c>
      <c r="D625">
        <v>2</v>
      </c>
      <c r="E625">
        <v>30</v>
      </c>
      <c r="F625">
        <v>30</v>
      </c>
      <c r="G625">
        <v>251.16</v>
      </c>
      <c r="H625">
        <v>113.94</v>
      </c>
      <c r="I625" s="60">
        <f t="shared" si="181"/>
        <v>1684.1999999999998</v>
      </c>
      <c r="J625">
        <v>3.5</v>
      </c>
      <c r="K625">
        <v>368.6</v>
      </c>
      <c r="L625">
        <v>13.9</v>
      </c>
      <c r="M625">
        <v>1.6</v>
      </c>
      <c r="N625">
        <v>24.943379999999998</v>
      </c>
      <c r="O625">
        <v>178.78750000000002</v>
      </c>
      <c r="P625">
        <v>98.102339999999998</v>
      </c>
      <c r="Q625">
        <v>468.63695320447607</v>
      </c>
      <c r="R625">
        <v>761.12508370044043</v>
      </c>
      <c r="S625">
        <v>25.19</v>
      </c>
      <c r="T625">
        <v>1.0180375736502751E-2</v>
      </c>
      <c r="U625" s="56">
        <f t="shared" si="182"/>
        <v>5.1309093711973865</v>
      </c>
      <c r="V625" s="26">
        <f t="shared" si="170"/>
        <v>1.4529269032033723E-4</v>
      </c>
      <c r="W625" s="56">
        <f t="shared" si="171"/>
        <v>303</v>
      </c>
      <c r="X625" s="56">
        <f t="shared" si="169"/>
        <v>3.3003300330033004E-3</v>
      </c>
      <c r="Y625" s="56">
        <f t="shared" si="172"/>
        <v>-8.8367602961529013</v>
      </c>
    </row>
    <row r="626" spans="1:25" x14ac:dyDescent="0.25">
      <c r="A626">
        <v>35</v>
      </c>
      <c r="B626">
        <v>70</v>
      </c>
      <c r="C626" t="s">
        <v>4</v>
      </c>
      <c r="D626">
        <v>2</v>
      </c>
      <c r="E626">
        <v>30</v>
      </c>
      <c r="F626">
        <v>30</v>
      </c>
      <c r="G626">
        <v>251.16</v>
      </c>
      <c r="H626">
        <v>113.94</v>
      </c>
      <c r="I626" s="59">
        <f t="shared" si="181"/>
        <v>1684.1999999999998</v>
      </c>
      <c r="J626">
        <v>3.5</v>
      </c>
      <c r="K626">
        <v>368.6</v>
      </c>
      <c r="L626">
        <v>13.9</v>
      </c>
      <c r="M626">
        <v>1.6</v>
      </c>
      <c r="N626">
        <v>24.943379999999998</v>
      </c>
      <c r="O626">
        <v>178.78750000000002</v>
      </c>
      <c r="P626">
        <v>98.102339999999998</v>
      </c>
      <c r="Q626">
        <v>616.04138100705256</v>
      </c>
      <c r="R626">
        <v>822.24180744628507</v>
      </c>
      <c r="S626">
        <v>24.14</v>
      </c>
      <c r="T626">
        <v>1.3730218741630959E-2</v>
      </c>
      <c r="U626" s="56">
        <f t="shared" si="182"/>
        <v>11.533383742970004</v>
      </c>
      <c r="V626" s="26">
        <f t="shared" si="170"/>
        <v>1.9632984214063568E-4</v>
      </c>
      <c r="W626" s="56">
        <f t="shared" si="171"/>
        <v>303</v>
      </c>
      <c r="X626" s="56">
        <f t="shared" si="169"/>
        <v>3.3003300330033004E-3</v>
      </c>
      <c r="Y626" s="56">
        <f t="shared" si="172"/>
        <v>-8.5357144451050999</v>
      </c>
    </row>
    <row r="627" spans="1:25" x14ac:dyDescent="0.25">
      <c r="A627">
        <v>49</v>
      </c>
      <c r="B627">
        <v>70</v>
      </c>
      <c r="C627" t="s">
        <v>4</v>
      </c>
      <c r="D627">
        <v>2</v>
      </c>
      <c r="E627">
        <v>30</v>
      </c>
      <c r="F627">
        <v>30</v>
      </c>
      <c r="G627">
        <v>251.16</v>
      </c>
      <c r="H627">
        <v>113.94</v>
      </c>
      <c r="I627" s="57">
        <f t="shared" si="181"/>
        <v>1684.1999999999998</v>
      </c>
      <c r="J627">
        <v>3.5</v>
      </c>
      <c r="K627">
        <v>368.6</v>
      </c>
      <c r="L627">
        <v>13.9</v>
      </c>
      <c r="M627">
        <v>1.6</v>
      </c>
      <c r="N627">
        <v>24.943379999999998</v>
      </c>
      <c r="O627">
        <v>178.78750000000002</v>
      </c>
      <c r="P627">
        <v>98.102339999999998</v>
      </c>
      <c r="Q627">
        <v>535.03172707889121</v>
      </c>
      <c r="R627">
        <v>747.40805970149245</v>
      </c>
      <c r="S627">
        <v>24.39</v>
      </c>
      <c r="T627">
        <v>7.6344550917188661E-3</v>
      </c>
      <c r="U627" s="56">
        <f t="shared" si="182"/>
        <v>8.9781191878613864</v>
      </c>
      <c r="V627" s="26">
        <f t="shared" si="170"/>
        <v>1.090826725120594E-4</v>
      </c>
      <c r="W627" s="56">
        <f t="shared" si="171"/>
        <v>303</v>
      </c>
      <c r="X627" s="56">
        <f t="shared" si="169"/>
        <v>3.3003300330033004E-3</v>
      </c>
      <c r="Y627" s="56">
        <f t="shared" si="172"/>
        <v>-9.1234044998097588</v>
      </c>
    </row>
    <row r="628" spans="1:25" x14ac:dyDescent="0.25">
      <c r="A628">
        <v>63</v>
      </c>
      <c r="B628">
        <v>70</v>
      </c>
      <c r="C628" t="s">
        <v>4</v>
      </c>
      <c r="D628">
        <v>2</v>
      </c>
      <c r="E628">
        <v>30</v>
      </c>
      <c r="F628">
        <v>30</v>
      </c>
      <c r="G628">
        <v>251.16</v>
      </c>
      <c r="H628">
        <v>113.94</v>
      </c>
      <c r="I628" s="57">
        <f t="shared" si="181"/>
        <v>1684.1999999999998</v>
      </c>
      <c r="J628">
        <v>3.5</v>
      </c>
      <c r="K628">
        <v>368.6</v>
      </c>
      <c r="L628">
        <v>13.9</v>
      </c>
      <c r="M628">
        <v>1.6</v>
      </c>
      <c r="N628">
        <v>24.943379999999998</v>
      </c>
      <c r="O628">
        <v>178.78750000000002</v>
      </c>
      <c r="P628">
        <v>98.102339999999998</v>
      </c>
      <c r="Q628">
        <v>642.58747493707608</v>
      </c>
      <c r="R628">
        <v>800.02201271276829</v>
      </c>
      <c r="S628">
        <v>24.16</v>
      </c>
      <c r="T628">
        <v>5.7132971387346522E-3</v>
      </c>
      <c r="U628" s="56">
        <f t="shared" si="182"/>
        <v>8.6385052737667944</v>
      </c>
      <c r="V628" s="26">
        <f t="shared" si="170"/>
        <v>8.1624504421613518E-5</v>
      </c>
      <c r="W628" s="56">
        <f t="shared" si="171"/>
        <v>303</v>
      </c>
      <c r="X628" s="56">
        <f t="shared" si="169"/>
        <v>3.3003300330033004E-3</v>
      </c>
      <c r="Y628" s="56">
        <f t="shared" si="172"/>
        <v>-9.4133810417905384</v>
      </c>
    </row>
    <row r="629" spans="1:25" x14ac:dyDescent="0.25">
      <c r="A629">
        <v>77</v>
      </c>
      <c r="B629">
        <v>70</v>
      </c>
      <c r="C629" t="s">
        <v>4</v>
      </c>
      <c r="D629">
        <v>2</v>
      </c>
      <c r="E629">
        <v>30</v>
      </c>
      <c r="F629">
        <v>30</v>
      </c>
      <c r="G629">
        <v>251.16</v>
      </c>
      <c r="H629">
        <v>113.94</v>
      </c>
      <c r="I629" s="57">
        <f t="shared" si="181"/>
        <v>1684.1999999999998</v>
      </c>
      <c r="J629">
        <v>3.5</v>
      </c>
      <c r="K629">
        <v>368.6</v>
      </c>
      <c r="L629">
        <v>13.9</v>
      </c>
      <c r="M629">
        <v>1.6</v>
      </c>
      <c r="N629">
        <v>24.943379999999998</v>
      </c>
      <c r="O629">
        <v>178.78750000000002</v>
      </c>
      <c r="P629">
        <v>98.102339999999998</v>
      </c>
      <c r="Q629">
        <v>537.50140008485369</v>
      </c>
      <c r="R629">
        <v>751.07759864234197</v>
      </c>
      <c r="S629">
        <v>22.93</v>
      </c>
      <c r="T629">
        <v>8.1664352992283622E-3</v>
      </c>
      <c r="U629" s="56">
        <f t="shared" si="182"/>
        <v>15.091572432974012</v>
      </c>
      <c r="V629" s="26">
        <f t="shared" si="170"/>
        <v>1.1689695397191455E-4</v>
      </c>
      <c r="W629" s="56">
        <f t="shared" si="171"/>
        <v>303</v>
      </c>
      <c r="X629" s="56">
        <f t="shared" si="169"/>
        <v>3.3003300330033004E-3</v>
      </c>
      <c r="Y629" s="56">
        <f t="shared" si="172"/>
        <v>-9.0542177465244968</v>
      </c>
    </row>
    <row r="630" spans="1:25" x14ac:dyDescent="0.25">
      <c r="A630">
        <v>91</v>
      </c>
      <c r="B630">
        <v>70</v>
      </c>
      <c r="C630" t="s">
        <v>4</v>
      </c>
      <c r="D630">
        <v>2</v>
      </c>
      <c r="E630">
        <v>30</v>
      </c>
      <c r="F630">
        <v>30</v>
      </c>
      <c r="G630">
        <v>251.16</v>
      </c>
      <c r="H630">
        <v>113.94</v>
      </c>
      <c r="I630" s="57">
        <f t="shared" si="181"/>
        <v>1684.1999999999998</v>
      </c>
      <c r="J630">
        <v>3.5</v>
      </c>
      <c r="K630">
        <v>368.6</v>
      </c>
      <c r="L630">
        <v>13.9</v>
      </c>
      <c r="M630">
        <v>1.6</v>
      </c>
      <c r="N630">
        <v>24.943379999999998</v>
      </c>
      <c r="O630">
        <v>178.78750000000002</v>
      </c>
      <c r="P630">
        <v>98.102339999999998</v>
      </c>
      <c r="Q630">
        <v>544.95593991807004</v>
      </c>
      <c r="R630">
        <v>742.24870277651337</v>
      </c>
      <c r="S630">
        <v>24.78</v>
      </c>
      <c r="T630">
        <v>6.9806133052521882E-3</v>
      </c>
      <c r="U630" s="56">
        <f t="shared" si="182"/>
        <v>15.245659458670779</v>
      </c>
      <c r="V630" s="26">
        <f t="shared" si="170"/>
        <v>9.9927326188507269E-5</v>
      </c>
      <c r="W630" s="56">
        <f t="shared" si="171"/>
        <v>303</v>
      </c>
      <c r="X630" s="56">
        <f t="shared" si="169"/>
        <v>3.3003300330033004E-3</v>
      </c>
      <c r="Y630" s="56">
        <f t="shared" si="172"/>
        <v>-9.2110673742932647</v>
      </c>
    </row>
    <row r="631" spans="1:25" s="61" customFormat="1" x14ac:dyDescent="0.25">
      <c r="A631" s="61">
        <v>105</v>
      </c>
      <c r="B631" s="61">
        <v>70</v>
      </c>
      <c r="C631" s="61" t="s">
        <v>4</v>
      </c>
      <c r="D631" s="61">
        <v>2</v>
      </c>
      <c r="E631" s="61">
        <v>30</v>
      </c>
      <c r="F631" s="61">
        <v>30</v>
      </c>
      <c r="G631" s="61">
        <v>251.16</v>
      </c>
      <c r="H631" s="61">
        <v>113.94</v>
      </c>
      <c r="I631" s="62">
        <f t="shared" si="181"/>
        <v>1684.1999999999998</v>
      </c>
      <c r="J631" s="61">
        <v>3.5</v>
      </c>
      <c r="K631" s="61">
        <v>368.6</v>
      </c>
      <c r="L631" s="61">
        <v>13.9</v>
      </c>
      <c r="M631" s="61">
        <v>1.6</v>
      </c>
      <c r="N631" s="61">
        <v>24.943379999999998</v>
      </c>
      <c r="O631" s="61">
        <v>178.78750000000002</v>
      </c>
      <c r="P631" s="61">
        <v>98.102339999999998</v>
      </c>
      <c r="Q631" s="61">
        <v>482.46897735633127</v>
      </c>
      <c r="R631" s="61">
        <v>603.45863909272839</v>
      </c>
      <c r="S631" s="61">
        <v>26.13</v>
      </c>
      <c r="T631" s="61">
        <v>4.0596872797716886E-3</v>
      </c>
      <c r="U631" s="61">
        <f t="shared" si="182"/>
        <v>10.230411945024656</v>
      </c>
      <c r="V631" s="26">
        <f t="shared" si="170"/>
        <v>5.8027323263758994E-5</v>
      </c>
      <c r="W631" s="56">
        <f t="shared" si="171"/>
        <v>303</v>
      </c>
      <c r="X631" s="56">
        <f t="shared" si="169"/>
        <v>3.3003300330033004E-3</v>
      </c>
      <c r="Y631" s="56">
        <f t="shared" si="172"/>
        <v>-9.7545965675918023</v>
      </c>
    </row>
    <row r="632" spans="1:25" x14ac:dyDescent="0.25">
      <c r="A632">
        <v>7</v>
      </c>
      <c r="B632">
        <v>71</v>
      </c>
      <c r="C632" t="s">
        <v>4</v>
      </c>
      <c r="D632">
        <v>3</v>
      </c>
      <c r="E632">
        <v>30</v>
      </c>
      <c r="F632">
        <v>30</v>
      </c>
      <c r="G632">
        <v>247.96</v>
      </c>
      <c r="H632">
        <v>119.53</v>
      </c>
      <c r="I632" s="57">
        <f t="shared" ref="I632:I640" si="183">0.13235*10000</f>
        <v>1323.5</v>
      </c>
      <c r="J632">
        <v>-2</v>
      </c>
      <c r="K632">
        <v>365.49</v>
      </c>
      <c r="L632">
        <v>19.5</v>
      </c>
      <c r="M632">
        <v>1.6</v>
      </c>
      <c r="N632">
        <v>24.943379999999998</v>
      </c>
      <c r="O632">
        <v>175.29374999999999</v>
      </c>
      <c r="P632">
        <v>96.221649999999997</v>
      </c>
      <c r="Q632">
        <v>504.49778391103177</v>
      </c>
      <c r="R632">
        <v>675.36334715972998</v>
      </c>
      <c r="S632">
        <v>22.63</v>
      </c>
      <c r="T632">
        <v>6.6174331633358776E-3</v>
      </c>
      <c r="U632" s="56">
        <f t="shared" ref="U632:U640" si="184">T632*24*A632</f>
        <v>1.1117287714404274</v>
      </c>
      <c r="V632" s="26">
        <f t="shared" si="170"/>
        <v>1.2004921522442575E-4</v>
      </c>
      <c r="W632" s="56">
        <f t="shared" si="171"/>
        <v>303</v>
      </c>
      <c r="X632" s="56">
        <f t="shared" si="169"/>
        <v>3.3003300330033004E-3</v>
      </c>
      <c r="Y632" s="56">
        <f t="shared" si="172"/>
        <v>-9.0276087723910496</v>
      </c>
    </row>
    <row r="633" spans="1:25" x14ac:dyDescent="0.25">
      <c r="A633">
        <v>14</v>
      </c>
      <c r="B633">
        <v>71</v>
      </c>
      <c r="C633" t="s">
        <v>4</v>
      </c>
      <c r="D633">
        <v>3</v>
      </c>
      <c r="E633">
        <v>30</v>
      </c>
      <c r="F633">
        <v>30</v>
      </c>
      <c r="G633">
        <v>247.96</v>
      </c>
      <c r="H633">
        <v>119.53</v>
      </c>
      <c r="I633" s="57">
        <f t="shared" si="183"/>
        <v>1323.5</v>
      </c>
      <c r="J633">
        <v>-2</v>
      </c>
      <c r="K633">
        <v>365.49</v>
      </c>
      <c r="L633">
        <v>19.5</v>
      </c>
      <c r="M633">
        <v>1.6</v>
      </c>
      <c r="N633">
        <v>24.943379999999998</v>
      </c>
      <c r="O633">
        <v>175.29374999999999</v>
      </c>
      <c r="P633">
        <v>96.221649999999997</v>
      </c>
      <c r="Q633">
        <v>517.34138422553053</v>
      </c>
      <c r="R633">
        <v>728.07100095026919</v>
      </c>
      <c r="S633">
        <v>25.16</v>
      </c>
      <c r="T633">
        <v>7.3406499652861569E-3</v>
      </c>
      <c r="U633" s="56">
        <f t="shared" si="184"/>
        <v>2.4664583883361484</v>
      </c>
      <c r="V633" s="26">
        <f t="shared" si="170"/>
        <v>1.3323759935541987E-4</v>
      </c>
      <c r="W633" s="56">
        <f t="shared" si="171"/>
        <v>303</v>
      </c>
      <c r="X633" s="56">
        <f t="shared" si="169"/>
        <v>3.3003300330033004E-3</v>
      </c>
      <c r="Y633" s="56">
        <f t="shared" si="172"/>
        <v>-8.9233765622476753</v>
      </c>
    </row>
    <row r="634" spans="1:25" x14ac:dyDescent="0.25">
      <c r="A634">
        <v>21</v>
      </c>
      <c r="B634">
        <v>71</v>
      </c>
      <c r="C634" t="s">
        <v>4</v>
      </c>
      <c r="D634">
        <v>3</v>
      </c>
      <c r="E634">
        <v>30</v>
      </c>
      <c r="F634">
        <v>30</v>
      </c>
      <c r="G634">
        <v>247.96</v>
      </c>
      <c r="H634">
        <v>119.53</v>
      </c>
      <c r="I634" s="60">
        <f t="shared" si="183"/>
        <v>1323.5</v>
      </c>
      <c r="J634">
        <v>-2</v>
      </c>
      <c r="K634">
        <v>365.49</v>
      </c>
      <c r="L634">
        <v>19.5</v>
      </c>
      <c r="M634">
        <v>1.6</v>
      </c>
      <c r="N634">
        <v>24.943379999999998</v>
      </c>
      <c r="O634">
        <v>175.29374999999999</v>
      </c>
      <c r="P634">
        <v>96.221649999999997</v>
      </c>
      <c r="Q634">
        <v>472.7422685656154</v>
      </c>
      <c r="R634">
        <v>703.99951541850226</v>
      </c>
      <c r="S634">
        <v>25.19</v>
      </c>
      <c r="T634">
        <v>8.046124689901386E-3</v>
      </c>
      <c r="U634" s="56">
        <f t="shared" si="184"/>
        <v>4.0552468437102984</v>
      </c>
      <c r="V634" s="26">
        <f t="shared" si="170"/>
        <v>1.4613029187990589E-4</v>
      </c>
      <c r="W634" s="56">
        <f t="shared" si="171"/>
        <v>303</v>
      </c>
      <c r="X634" s="56">
        <f t="shared" si="169"/>
        <v>3.3003300330033004E-3</v>
      </c>
      <c r="Y634" s="56">
        <f t="shared" si="172"/>
        <v>-8.8310119240807765</v>
      </c>
    </row>
    <row r="635" spans="1:25" x14ac:dyDescent="0.25">
      <c r="A635">
        <v>35</v>
      </c>
      <c r="B635">
        <v>71</v>
      </c>
      <c r="C635" t="s">
        <v>4</v>
      </c>
      <c r="D635">
        <v>3</v>
      </c>
      <c r="E635">
        <v>30</v>
      </c>
      <c r="F635">
        <v>30</v>
      </c>
      <c r="G635">
        <v>247.96</v>
      </c>
      <c r="H635">
        <v>119.53</v>
      </c>
      <c r="I635" s="59">
        <f t="shared" si="183"/>
        <v>1323.5</v>
      </c>
      <c r="J635">
        <v>-2</v>
      </c>
      <c r="K635">
        <v>365.49</v>
      </c>
      <c r="L635">
        <v>19.5</v>
      </c>
      <c r="M635">
        <v>1.6</v>
      </c>
      <c r="N635">
        <v>24.943379999999998</v>
      </c>
      <c r="O635">
        <v>175.29374999999999</v>
      </c>
      <c r="P635">
        <v>96.221649999999997</v>
      </c>
      <c r="Q635">
        <v>526.16818927341319</v>
      </c>
      <c r="R635">
        <v>673.19959816303106</v>
      </c>
      <c r="S635">
        <v>24.14</v>
      </c>
      <c r="T635">
        <v>9.7866456248803576E-3</v>
      </c>
      <c r="U635" s="56">
        <f t="shared" si="184"/>
        <v>8.2207823248994991</v>
      </c>
      <c r="V635" s="26">
        <f t="shared" si="170"/>
        <v>1.7802190748401276E-4</v>
      </c>
      <c r="W635" s="56">
        <f t="shared" si="171"/>
        <v>303</v>
      </c>
      <c r="X635" s="56">
        <f t="shared" si="169"/>
        <v>3.3003300330033004E-3</v>
      </c>
      <c r="Y635" s="56">
        <f t="shared" si="172"/>
        <v>-8.6336039394925077</v>
      </c>
    </row>
    <row r="636" spans="1:25" x14ac:dyDescent="0.25">
      <c r="A636">
        <v>49</v>
      </c>
      <c r="B636">
        <v>71</v>
      </c>
      <c r="C636" t="s">
        <v>4</v>
      </c>
      <c r="D636">
        <v>3</v>
      </c>
      <c r="E636">
        <v>30</v>
      </c>
      <c r="F636">
        <v>30</v>
      </c>
      <c r="G636">
        <v>247.96</v>
      </c>
      <c r="H636">
        <v>119.53</v>
      </c>
      <c r="I636" s="57">
        <f t="shared" si="183"/>
        <v>1323.5</v>
      </c>
      <c r="J636">
        <v>-2</v>
      </c>
      <c r="K636">
        <v>365.49</v>
      </c>
      <c r="L636">
        <v>19.5</v>
      </c>
      <c r="M636">
        <v>1.6</v>
      </c>
      <c r="N636">
        <v>24.943379999999998</v>
      </c>
      <c r="O636">
        <v>175.29374999999999</v>
      </c>
      <c r="P636">
        <v>96.221649999999997</v>
      </c>
      <c r="Q636">
        <v>586.37002132196164</v>
      </c>
      <c r="R636">
        <v>692.37918976545836</v>
      </c>
      <c r="S636">
        <v>24.39</v>
      </c>
      <c r="T636">
        <v>3.8093528541246757E-3</v>
      </c>
      <c r="U636" s="56">
        <f t="shared" si="184"/>
        <v>4.4797989564506189</v>
      </c>
      <c r="V636" s="26">
        <f t="shared" si="170"/>
        <v>6.9194972319529431E-5</v>
      </c>
      <c r="W636" s="56">
        <f t="shared" si="171"/>
        <v>303</v>
      </c>
      <c r="X636" s="56">
        <f t="shared" si="169"/>
        <v>3.3003300330033004E-3</v>
      </c>
      <c r="Y636" s="56">
        <f t="shared" si="172"/>
        <v>-9.5785823523221651</v>
      </c>
    </row>
    <row r="637" spans="1:25" x14ac:dyDescent="0.25">
      <c r="A637">
        <v>63</v>
      </c>
      <c r="B637">
        <v>71</v>
      </c>
      <c r="C637" t="s">
        <v>4</v>
      </c>
      <c r="D637">
        <v>3</v>
      </c>
      <c r="E637">
        <v>30</v>
      </c>
      <c r="F637">
        <v>30</v>
      </c>
      <c r="G637">
        <v>247.96</v>
      </c>
      <c r="H637">
        <v>119.53</v>
      </c>
      <c r="I637" s="57">
        <f t="shared" si="183"/>
        <v>1323.5</v>
      </c>
      <c r="J637">
        <v>-2</v>
      </c>
      <c r="K637">
        <v>365.49</v>
      </c>
      <c r="L637">
        <v>19.5</v>
      </c>
      <c r="M637">
        <v>1.6</v>
      </c>
      <c r="N637">
        <v>24.943379999999998</v>
      </c>
      <c r="O637">
        <v>175.29374999999999</v>
      </c>
      <c r="P637">
        <v>96.221649999999997</v>
      </c>
      <c r="Q637">
        <v>584.73269058487267</v>
      </c>
      <c r="R637">
        <v>715.74702444434968</v>
      </c>
      <c r="S637">
        <v>24.16</v>
      </c>
      <c r="T637">
        <v>4.7527115612977259E-3</v>
      </c>
      <c r="U637" s="56">
        <f t="shared" si="184"/>
        <v>7.1860998806821614</v>
      </c>
      <c r="V637" s="26">
        <f t="shared" ref="V637:V649" si="185">LN(I637/(I637-U637))/A637</f>
        <v>8.6419242827716472E-5</v>
      </c>
      <c r="W637" s="56">
        <f t="shared" ref="W637:W649" si="186">F637+273</f>
        <v>303</v>
      </c>
      <c r="X637" s="56">
        <f t="shared" si="169"/>
        <v>3.3003300330033004E-3</v>
      </c>
      <c r="Y637" s="56">
        <f t="shared" ref="Y637:Y649" si="187">LN(V637)</f>
        <v>-9.3563001890388318</v>
      </c>
    </row>
    <row r="638" spans="1:25" x14ac:dyDescent="0.25">
      <c r="A638">
        <v>77</v>
      </c>
      <c r="B638">
        <v>71</v>
      </c>
      <c r="C638" t="s">
        <v>4</v>
      </c>
      <c r="D638">
        <v>3</v>
      </c>
      <c r="E638">
        <v>30</v>
      </c>
      <c r="F638">
        <v>30</v>
      </c>
      <c r="G638">
        <v>247.96</v>
      </c>
      <c r="H638">
        <v>119.53</v>
      </c>
      <c r="I638" s="57">
        <f t="shared" si="183"/>
        <v>1323.5</v>
      </c>
      <c r="J638">
        <v>-2</v>
      </c>
      <c r="K638">
        <v>365.49</v>
      </c>
      <c r="L638">
        <v>19.5</v>
      </c>
      <c r="M638">
        <v>1.6</v>
      </c>
      <c r="N638">
        <v>24.943379999999998</v>
      </c>
      <c r="O638">
        <v>175.29374999999999</v>
      </c>
      <c r="P638">
        <v>96.221649999999997</v>
      </c>
      <c r="Q638">
        <v>719.75307594399658</v>
      </c>
      <c r="R638">
        <v>633.11319473907508</v>
      </c>
      <c r="S638">
        <v>22.93</v>
      </c>
      <c r="T638">
        <v>-3.3115656445225467E-3</v>
      </c>
      <c r="U638" s="56">
        <f t="shared" si="184"/>
        <v>-6.1197733110776662</v>
      </c>
      <c r="V638" s="26">
        <f t="shared" si="185"/>
        <v>-5.991264866625153E-5</v>
      </c>
      <c r="W638" s="56">
        <f t="shared" si="186"/>
        <v>303</v>
      </c>
      <c r="X638" s="56">
        <f t="shared" si="169"/>
        <v>3.3003300330033004E-3</v>
      </c>
      <c r="Y638" s="56" t="e">
        <f t="shared" si="187"/>
        <v>#NUM!</v>
      </c>
    </row>
    <row r="639" spans="1:25" x14ac:dyDescent="0.25">
      <c r="A639">
        <v>91</v>
      </c>
      <c r="B639">
        <v>71</v>
      </c>
      <c r="C639" t="s">
        <v>4</v>
      </c>
      <c r="D639">
        <v>3</v>
      </c>
      <c r="E639">
        <v>30</v>
      </c>
      <c r="F639">
        <v>30</v>
      </c>
      <c r="G639">
        <v>247.96</v>
      </c>
      <c r="H639">
        <v>119.53</v>
      </c>
      <c r="I639" s="60">
        <f t="shared" si="183"/>
        <v>1323.5</v>
      </c>
      <c r="J639">
        <v>-2</v>
      </c>
      <c r="K639">
        <v>365.49</v>
      </c>
      <c r="L639">
        <v>19.5</v>
      </c>
      <c r="M639">
        <v>1.6</v>
      </c>
      <c r="N639">
        <v>24.943379999999998</v>
      </c>
      <c r="O639">
        <v>175.29374999999999</v>
      </c>
      <c r="P639">
        <v>96.221649999999997</v>
      </c>
      <c r="Q639">
        <v>500.66203914428769</v>
      </c>
      <c r="R639">
        <v>733.3649522075558</v>
      </c>
      <c r="S639">
        <v>24.78</v>
      </c>
      <c r="T639">
        <v>8.2303838983992239E-3</v>
      </c>
      <c r="U639" s="56">
        <f t="shared" si="184"/>
        <v>17.975158434103903</v>
      </c>
      <c r="V639" s="26">
        <f t="shared" si="185"/>
        <v>1.5027038809782998E-4</v>
      </c>
      <c r="W639" s="56">
        <f t="shared" si="186"/>
        <v>303</v>
      </c>
      <c r="X639" s="56">
        <f t="shared" si="169"/>
        <v>3.3003300330033004E-3</v>
      </c>
      <c r="Y639" s="56">
        <f t="shared" si="187"/>
        <v>-8.8030742992599134</v>
      </c>
    </row>
    <row r="640" spans="1:25" s="61" customFormat="1" x14ac:dyDescent="0.25">
      <c r="A640" s="61">
        <v>105</v>
      </c>
      <c r="B640" s="61">
        <v>71</v>
      </c>
      <c r="C640" s="61" t="s">
        <v>4</v>
      </c>
      <c r="D640" s="61">
        <v>3</v>
      </c>
      <c r="E640" s="61">
        <v>30</v>
      </c>
      <c r="F640" s="61">
        <v>30</v>
      </c>
      <c r="G640" s="61">
        <v>247.96</v>
      </c>
      <c r="H640" s="61">
        <v>119.53</v>
      </c>
      <c r="I640" s="62">
        <f t="shared" si="183"/>
        <v>1323.5</v>
      </c>
      <c r="J640" s="61">
        <v>-2</v>
      </c>
      <c r="K640" s="61">
        <v>365.49</v>
      </c>
      <c r="L640" s="61">
        <v>19.5</v>
      </c>
      <c r="M640" s="61">
        <v>1.6</v>
      </c>
      <c r="N640" s="61">
        <v>24.943379999999998</v>
      </c>
      <c r="O640" s="61">
        <v>175.29374999999999</v>
      </c>
      <c r="P640" s="61">
        <v>96.221649999999997</v>
      </c>
      <c r="Q640" s="61">
        <v>506.72083708002941</v>
      </c>
      <c r="R640" s="61">
        <v>658.70334389593063</v>
      </c>
      <c r="S640" s="61">
        <v>26.13</v>
      </c>
      <c r="T640" s="61">
        <v>5.0976940744108645E-3</v>
      </c>
      <c r="U640" s="61">
        <f t="shared" si="184"/>
        <v>12.846189067515379</v>
      </c>
      <c r="V640" s="26">
        <f t="shared" si="185"/>
        <v>9.2891787259330658E-5</v>
      </c>
      <c r="W640" s="56">
        <f t="shared" si="186"/>
        <v>303</v>
      </c>
      <c r="X640" s="56">
        <f t="shared" si="169"/>
        <v>3.3003300330033004E-3</v>
      </c>
      <c r="Y640" s="56">
        <f t="shared" si="187"/>
        <v>-9.284075320149979</v>
      </c>
    </row>
    <row r="641" spans="1:25" x14ac:dyDescent="0.25">
      <c r="A641">
        <v>7</v>
      </c>
      <c r="B641">
        <v>31</v>
      </c>
      <c r="C641" t="s">
        <v>4</v>
      </c>
      <c r="D641">
        <v>4</v>
      </c>
      <c r="E641">
        <v>30</v>
      </c>
      <c r="F641">
        <v>30</v>
      </c>
      <c r="G641">
        <v>256.04000000000002</v>
      </c>
      <c r="H641">
        <v>120.34</v>
      </c>
      <c r="I641" s="76">
        <f t="shared" ref="I641:I649" si="188">AVERAGE(I632,I623,I614)</f>
        <v>1888</v>
      </c>
      <c r="J641">
        <v>-2.8</v>
      </c>
      <c r="K641">
        <v>373.58</v>
      </c>
      <c r="L641">
        <v>20.3</v>
      </c>
      <c r="M641">
        <v>1.6</v>
      </c>
      <c r="N641">
        <v>24.943379999999998</v>
      </c>
      <c r="O641">
        <v>174.78750000000002</v>
      </c>
      <c r="P641">
        <v>95.910979999999995</v>
      </c>
      <c r="Q641">
        <v>543.18196282165752</v>
      </c>
      <c r="R641">
        <v>809.16180399325083</v>
      </c>
      <c r="S641">
        <v>22.63</v>
      </c>
      <c r="T641">
        <v>1.0304624091561979E-2</v>
      </c>
      <c r="U641" s="56">
        <f t="shared" ref="U641:U649" si="189">T641*24*A641</f>
        <v>1.7311768473824123</v>
      </c>
      <c r="V641" s="26">
        <f t="shared" si="185"/>
        <v>1.3105107618408855E-4</v>
      </c>
      <c r="W641" s="56">
        <f t="shared" si="186"/>
        <v>303</v>
      </c>
      <c r="X641" s="56">
        <f t="shared" si="169"/>
        <v>3.3003300330033004E-3</v>
      </c>
      <c r="Y641" s="56">
        <f t="shared" si="187"/>
        <v>-8.9399234162172192</v>
      </c>
    </row>
    <row r="642" spans="1:25" x14ac:dyDescent="0.25">
      <c r="A642">
        <v>14</v>
      </c>
      <c r="B642">
        <v>31</v>
      </c>
      <c r="C642" t="s">
        <v>4</v>
      </c>
      <c r="D642">
        <v>4</v>
      </c>
      <c r="E642">
        <v>30</v>
      </c>
      <c r="F642">
        <v>30</v>
      </c>
      <c r="G642">
        <v>256.04000000000002</v>
      </c>
      <c r="H642">
        <v>120.34</v>
      </c>
      <c r="I642" s="76">
        <f t="shared" si="188"/>
        <v>1888</v>
      </c>
      <c r="J642">
        <v>-2.8</v>
      </c>
      <c r="K642">
        <v>373.58</v>
      </c>
      <c r="L642">
        <v>20.3</v>
      </c>
      <c r="M642">
        <v>1.6</v>
      </c>
      <c r="N642">
        <v>24.943379999999998</v>
      </c>
      <c r="O642">
        <v>174.78750000000002</v>
      </c>
      <c r="P642">
        <v>95.910979999999995</v>
      </c>
      <c r="Q642">
        <v>475.91019955654104</v>
      </c>
      <c r="R642">
        <v>737.77811213177063</v>
      </c>
      <c r="S642">
        <v>25.16</v>
      </c>
      <c r="T642">
        <v>9.1251420689827181E-3</v>
      </c>
      <c r="U642" s="56">
        <f t="shared" si="189"/>
        <v>3.0660477351781932</v>
      </c>
      <c r="V642" s="26">
        <f t="shared" si="185"/>
        <v>1.1609185882156905E-4</v>
      </c>
      <c r="W642" s="56">
        <f t="shared" si="186"/>
        <v>303</v>
      </c>
      <c r="X642" s="56">
        <f t="shared" ref="X642:X649" si="190">1/W642</f>
        <v>3.3003300330033004E-3</v>
      </c>
      <c r="Y642" s="56">
        <f t="shared" si="187"/>
        <v>-9.0611287938416734</v>
      </c>
    </row>
    <row r="643" spans="1:25" x14ac:dyDescent="0.25">
      <c r="A643">
        <v>21</v>
      </c>
      <c r="B643">
        <v>31</v>
      </c>
      <c r="C643" t="s">
        <v>4</v>
      </c>
      <c r="D643">
        <v>4</v>
      </c>
      <c r="E643">
        <v>30</v>
      </c>
      <c r="F643">
        <v>30</v>
      </c>
      <c r="G643">
        <v>256.04000000000002</v>
      </c>
      <c r="H643">
        <v>120.34</v>
      </c>
      <c r="I643" s="76">
        <f t="shared" si="188"/>
        <v>1888</v>
      </c>
      <c r="J643">
        <v>-2.8</v>
      </c>
      <c r="K643">
        <v>373.58</v>
      </c>
      <c r="L643">
        <v>20.3</v>
      </c>
      <c r="M643">
        <v>1.6</v>
      </c>
      <c r="N643">
        <v>24.943379999999998</v>
      </c>
      <c r="O643">
        <v>174.78750000000002</v>
      </c>
      <c r="P643">
        <v>95.910979999999995</v>
      </c>
      <c r="Q643">
        <v>481.59833841980333</v>
      </c>
      <c r="R643">
        <v>685.45127753303962</v>
      </c>
      <c r="S643">
        <v>25.19</v>
      </c>
      <c r="T643">
        <v>7.0950718048070818E-3</v>
      </c>
      <c r="U643" s="56">
        <f t="shared" si="189"/>
        <v>3.5759161896227689</v>
      </c>
      <c r="V643" s="26">
        <f t="shared" si="185"/>
        <v>9.0277111233265088E-5</v>
      </c>
      <c r="W643" s="56">
        <f t="shared" si="186"/>
        <v>303</v>
      </c>
      <c r="X643" s="56">
        <f t="shared" si="190"/>
        <v>3.3003300330033004E-3</v>
      </c>
      <c r="Y643" s="56">
        <f t="shared" si="187"/>
        <v>-9.3126266043861516</v>
      </c>
    </row>
    <row r="644" spans="1:25" x14ac:dyDescent="0.25">
      <c r="A644">
        <v>35</v>
      </c>
      <c r="B644">
        <v>31</v>
      </c>
      <c r="C644" t="s">
        <v>4</v>
      </c>
      <c r="D644">
        <v>4</v>
      </c>
      <c r="E644">
        <v>30</v>
      </c>
      <c r="F644">
        <v>30</v>
      </c>
      <c r="G644">
        <v>256.04000000000002</v>
      </c>
      <c r="H644">
        <v>120.34</v>
      </c>
      <c r="I644" s="76">
        <f t="shared" si="188"/>
        <v>1888</v>
      </c>
      <c r="J644">
        <v>-2.8</v>
      </c>
      <c r="K644">
        <v>373.58</v>
      </c>
      <c r="L644">
        <v>20.3</v>
      </c>
      <c r="M644">
        <v>1.6</v>
      </c>
      <c r="N644">
        <v>24.943379999999998</v>
      </c>
      <c r="O644">
        <v>174.78750000000002</v>
      </c>
      <c r="P644">
        <v>95.910979999999995</v>
      </c>
      <c r="Q644">
        <v>544.50502706248972</v>
      </c>
      <c r="R644">
        <v>700.76416270296863</v>
      </c>
      <c r="S644">
        <v>24.14</v>
      </c>
      <c r="T644">
        <v>1.0404412730140823E-2</v>
      </c>
      <c r="U644" s="56">
        <f t="shared" si="189"/>
        <v>8.7397066933182899</v>
      </c>
      <c r="V644" s="26">
        <f t="shared" si="185"/>
        <v>1.3256655184650114E-4</v>
      </c>
      <c r="W644" s="56">
        <f t="shared" si="186"/>
        <v>303</v>
      </c>
      <c r="X644" s="56">
        <f t="shared" si="190"/>
        <v>3.3003300330033004E-3</v>
      </c>
      <c r="Y644" s="56">
        <f t="shared" si="187"/>
        <v>-8.9284257605506117</v>
      </c>
    </row>
    <row r="645" spans="1:25" x14ac:dyDescent="0.25">
      <c r="A645">
        <v>49</v>
      </c>
      <c r="B645">
        <v>31</v>
      </c>
      <c r="C645" t="s">
        <v>4</v>
      </c>
      <c r="D645">
        <v>4</v>
      </c>
      <c r="E645">
        <v>30</v>
      </c>
      <c r="F645">
        <v>30</v>
      </c>
      <c r="G645">
        <v>256.04000000000002</v>
      </c>
      <c r="H645">
        <v>120.34</v>
      </c>
      <c r="I645" s="76">
        <f t="shared" si="188"/>
        <v>1888</v>
      </c>
      <c r="J645">
        <v>-2.8</v>
      </c>
      <c r="K645">
        <v>373.58</v>
      </c>
      <c r="L645">
        <v>20.3</v>
      </c>
      <c r="M645">
        <v>1.6</v>
      </c>
      <c r="N645">
        <v>24.943379999999998</v>
      </c>
      <c r="O645">
        <v>174.78750000000002</v>
      </c>
      <c r="P645">
        <v>95.910979999999995</v>
      </c>
      <c r="Q645">
        <v>637.2900213219616</v>
      </c>
      <c r="R645">
        <v>750.51151385927506</v>
      </c>
      <c r="S645">
        <v>24.39</v>
      </c>
      <c r="T645">
        <v>4.0699123888763037E-3</v>
      </c>
      <c r="U645" s="56">
        <f t="shared" si="189"/>
        <v>4.7862169693185326</v>
      </c>
      <c r="V645" s="26">
        <f t="shared" si="185"/>
        <v>5.1801862952879301E-5</v>
      </c>
      <c r="W645" s="56">
        <f t="shared" si="186"/>
        <v>303</v>
      </c>
      <c r="X645" s="56">
        <f t="shared" si="190"/>
        <v>3.3003300330033004E-3</v>
      </c>
      <c r="Y645" s="56">
        <f t="shared" si="187"/>
        <v>-9.8680844450042393</v>
      </c>
    </row>
    <row r="646" spans="1:25" x14ac:dyDescent="0.25">
      <c r="A646">
        <v>63</v>
      </c>
      <c r="B646">
        <v>31</v>
      </c>
      <c r="C646" t="s">
        <v>4</v>
      </c>
      <c r="D646">
        <v>4</v>
      </c>
      <c r="E646">
        <v>30</v>
      </c>
      <c r="F646">
        <v>30</v>
      </c>
      <c r="G646">
        <v>256.04000000000002</v>
      </c>
      <c r="H646">
        <v>120.34</v>
      </c>
      <c r="I646" s="76">
        <f t="shared" si="188"/>
        <v>1888</v>
      </c>
      <c r="J646">
        <v>-2.8</v>
      </c>
      <c r="K646">
        <v>373.58</v>
      </c>
      <c r="L646">
        <v>20.3</v>
      </c>
      <c r="M646">
        <v>1.6</v>
      </c>
      <c r="N646">
        <v>24.943379999999998</v>
      </c>
      <c r="O646">
        <v>174.78750000000002</v>
      </c>
      <c r="P646">
        <v>95.910979999999995</v>
      </c>
      <c r="Q646">
        <v>524.64724201185959</v>
      </c>
      <c r="R646">
        <v>661.8047864852183</v>
      </c>
      <c r="S646">
        <v>24.16</v>
      </c>
      <c r="T646">
        <v>4.9772649132123845E-3</v>
      </c>
      <c r="U646" s="56">
        <f t="shared" si="189"/>
        <v>7.5256245487771256</v>
      </c>
      <c r="V646" s="26">
        <f t="shared" si="185"/>
        <v>6.3396751475802051E-5</v>
      </c>
      <c r="W646" s="56">
        <f t="shared" si="186"/>
        <v>303</v>
      </c>
      <c r="X646" s="56">
        <f t="shared" si="190"/>
        <v>3.3003300330033004E-3</v>
      </c>
      <c r="Y646" s="56">
        <f t="shared" si="187"/>
        <v>-9.6660979363858512</v>
      </c>
    </row>
    <row r="647" spans="1:25" x14ac:dyDescent="0.25">
      <c r="A647">
        <v>77</v>
      </c>
      <c r="B647">
        <v>31</v>
      </c>
      <c r="C647" t="s">
        <v>4</v>
      </c>
      <c r="D647">
        <v>4</v>
      </c>
      <c r="E647">
        <v>30</v>
      </c>
      <c r="F647">
        <v>30</v>
      </c>
      <c r="G647">
        <v>256.04000000000002</v>
      </c>
      <c r="H647">
        <v>120.34</v>
      </c>
      <c r="I647" s="76">
        <f t="shared" si="188"/>
        <v>1888</v>
      </c>
      <c r="J647">
        <v>-2.8</v>
      </c>
      <c r="K647">
        <v>373.58</v>
      </c>
      <c r="L647">
        <v>20.3</v>
      </c>
      <c r="M647">
        <v>1.6</v>
      </c>
      <c r="N647">
        <v>24.943379999999998</v>
      </c>
      <c r="O647">
        <v>174.78750000000002</v>
      </c>
      <c r="P647">
        <v>95.910979999999995</v>
      </c>
      <c r="Q647">
        <v>573.68922358930843</v>
      </c>
      <c r="R647">
        <v>746.90725498515053</v>
      </c>
      <c r="S647">
        <v>22.93</v>
      </c>
      <c r="T647">
        <v>6.6230346776423648E-3</v>
      </c>
      <c r="U647" s="56">
        <f t="shared" si="189"/>
        <v>12.23936808428309</v>
      </c>
      <c r="V647" s="26">
        <f t="shared" si="185"/>
        <v>8.4465197504642712E-5</v>
      </c>
      <c r="W647" s="56">
        <f t="shared" si="186"/>
        <v>303</v>
      </c>
      <c r="X647" s="56">
        <f t="shared" si="190"/>
        <v>3.3003300330033004E-3</v>
      </c>
      <c r="Y647" s="56">
        <f t="shared" si="187"/>
        <v>-9.3791709722907388</v>
      </c>
    </row>
    <row r="648" spans="1:25" x14ac:dyDescent="0.25">
      <c r="A648">
        <v>91</v>
      </c>
      <c r="B648">
        <v>31</v>
      </c>
      <c r="C648" t="s">
        <v>4</v>
      </c>
      <c r="D648">
        <v>4</v>
      </c>
      <c r="E648">
        <v>30</v>
      </c>
      <c r="F648">
        <v>30</v>
      </c>
      <c r="G648">
        <v>256.04000000000002</v>
      </c>
      <c r="H648">
        <v>120.34</v>
      </c>
      <c r="I648" s="76">
        <f t="shared" si="188"/>
        <v>1888</v>
      </c>
      <c r="J648">
        <v>-2.8</v>
      </c>
      <c r="K648">
        <v>373.58</v>
      </c>
      <c r="L648">
        <v>20.3</v>
      </c>
      <c r="M648">
        <v>1.6</v>
      </c>
      <c r="N648">
        <v>24.943379999999998</v>
      </c>
      <c r="O648">
        <v>174.78750000000002</v>
      </c>
      <c r="P648">
        <v>95.910979999999995</v>
      </c>
      <c r="Q648">
        <v>676.74187528447874</v>
      </c>
      <c r="R648">
        <v>847.96076467910791</v>
      </c>
      <c r="S648">
        <v>24.78</v>
      </c>
      <c r="T648">
        <v>6.0578478145863739E-3</v>
      </c>
      <c r="U648" s="56">
        <f t="shared" si="189"/>
        <v>13.23033962705664</v>
      </c>
      <c r="V648" s="26">
        <f t="shared" si="185"/>
        <v>7.7277622510338605E-5</v>
      </c>
      <c r="W648" s="56">
        <f t="shared" si="186"/>
        <v>303</v>
      </c>
      <c r="X648" s="56">
        <f t="shared" si="190"/>
        <v>3.3003300330033004E-3</v>
      </c>
      <c r="Y648" s="56">
        <f t="shared" si="187"/>
        <v>-9.4681061331510232</v>
      </c>
    </row>
    <row r="649" spans="1:25" s="61" customFormat="1" x14ac:dyDescent="0.25">
      <c r="A649" s="61">
        <v>105</v>
      </c>
      <c r="B649" s="61">
        <v>31</v>
      </c>
      <c r="C649" s="61" t="s">
        <v>4</v>
      </c>
      <c r="D649" s="61">
        <v>4</v>
      </c>
      <c r="E649" s="61">
        <v>30</v>
      </c>
      <c r="F649" s="61">
        <v>30</v>
      </c>
      <c r="G649" s="61">
        <v>256.04000000000002</v>
      </c>
      <c r="H649" s="61">
        <v>120.34</v>
      </c>
      <c r="I649" s="76">
        <f t="shared" si="188"/>
        <v>1888</v>
      </c>
      <c r="J649" s="61">
        <v>-2.8</v>
      </c>
      <c r="K649" s="61">
        <v>373.58</v>
      </c>
      <c r="L649" s="61">
        <v>20.3</v>
      </c>
      <c r="M649" s="61">
        <v>1.6</v>
      </c>
      <c r="N649" s="61">
        <v>24.943379999999998</v>
      </c>
      <c r="O649" s="61">
        <v>174.78750000000002</v>
      </c>
      <c r="P649" s="61">
        <v>95.910979999999995</v>
      </c>
      <c r="Q649" s="61">
        <v>426.89916618981448</v>
      </c>
      <c r="R649" s="61">
        <v>576.50383589059368</v>
      </c>
      <c r="S649" s="61">
        <v>26.13</v>
      </c>
      <c r="T649" s="61">
        <v>5.0196533338795106E-3</v>
      </c>
      <c r="U649" s="61">
        <f t="shared" si="189"/>
        <v>12.649526401376367</v>
      </c>
      <c r="V649" s="26">
        <f t="shared" si="185"/>
        <v>6.4023871576785076E-5</v>
      </c>
      <c r="W649" s="56">
        <f t="shared" si="186"/>
        <v>303</v>
      </c>
      <c r="X649" s="56">
        <f t="shared" si="190"/>
        <v>3.3003300330033004E-3</v>
      </c>
      <c r="Y649" s="56">
        <f t="shared" si="187"/>
        <v>-9.6562545507620765</v>
      </c>
    </row>
  </sheetData>
  <sortState xmlns:xlrd2="http://schemas.microsoft.com/office/spreadsheetml/2017/richdata2" ref="A2:U648">
    <sortCondition ref="F2:F648"/>
    <sortCondition ref="C2:C648"/>
    <sortCondition ref="E2:E648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88BA-0BDA-4348-B9A0-28099541A4F3}">
  <dimension ref="A1:E721"/>
  <sheetViews>
    <sheetView workbookViewId="0">
      <selection activeCell="E2" sqref="E2"/>
    </sheetView>
  </sheetViews>
  <sheetFormatPr baseColWidth="10" defaultColWidth="9.140625" defaultRowHeight="15" x14ac:dyDescent="0.25"/>
  <cols>
    <col min="1" max="1" width="8.7109375" style="56"/>
  </cols>
  <sheetData>
    <row r="1" spans="1:5" x14ac:dyDescent="0.25">
      <c r="A1" s="56" t="s">
        <v>32</v>
      </c>
      <c r="B1" t="s">
        <v>27</v>
      </c>
      <c r="C1" t="s">
        <v>34</v>
      </c>
      <c r="D1" t="s">
        <v>33</v>
      </c>
      <c r="E1" t="s">
        <v>285</v>
      </c>
    </row>
    <row r="2" spans="1:5" x14ac:dyDescent="0.25">
      <c r="A2" s="56" t="s">
        <v>3</v>
      </c>
      <c r="B2">
        <v>1</v>
      </c>
      <c r="C2">
        <v>10</v>
      </c>
      <c r="D2">
        <v>10</v>
      </c>
      <c r="E2">
        <v>4.0000000000000003E-5</v>
      </c>
    </row>
    <row r="3" spans="1:5" x14ac:dyDescent="0.25">
      <c r="A3" s="56" t="s">
        <v>3</v>
      </c>
      <c r="B3">
        <v>2</v>
      </c>
      <c r="C3">
        <v>10</v>
      </c>
      <c r="D3">
        <v>10</v>
      </c>
      <c r="E3">
        <v>2.0000000000000001E-4</v>
      </c>
    </row>
    <row r="4" spans="1:5" x14ac:dyDescent="0.25">
      <c r="A4" s="56" t="s">
        <v>3</v>
      </c>
      <c r="B4">
        <v>3</v>
      </c>
      <c r="C4">
        <v>10</v>
      </c>
      <c r="D4">
        <v>10</v>
      </c>
      <c r="E4">
        <v>2.9999999999999997E-4</v>
      </c>
    </row>
    <row r="5" spans="1:5" x14ac:dyDescent="0.25">
      <c r="A5" s="56" t="s">
        <v>3</v>
      </c>
      <c r="B5">
        <v>4</v>
      </c>
      <c r="C5">
        <v>10</v>
      </c>
      <c r="D5">
        <v>10</v>
      </c>
      <c r="E5">
        <v>2.0000000000000001E-4</v>
      </c>
    </row>
    <row r="6" spans="1:5" x14ac:dyDescent="0.25">
      <c r="A6" s="56" t="s">
        <v>3</v>
      </c>
      <c r="B6">
        <v>1</v>
      </c>
      <c r="C6">
        <v>10</v>
      </c>
      <c r="D6">
        <v>20</v>
      </c>
      <c r="E6">
        <v>4.0000000000000002E-4</v>
      </c>
    </row>
    <row r="7" spans="1:5" x14ac:dyDescent="0.25">
      <c r="A7" s="56" t="s">
        <v>3</v>
      </c>
      <c r="B7">
        <v>2</v>
      </c>
      <c r="C7">
        <v>10</v>
      </c>
      <c r="D7">
        <v>20</v>
      </c>
      <c r="E7">
        <v>4.0000000000000002E-4</v>
      </c>
    </row>
    <row r="8" spans="1:5" x14ac:dyDescent="0.25">
      <c r="A8" s="56" t="s">
        <v>3</v>
      </c>
      <c r="B8">
        <v>3</v>
      </c>
      <c r="C8">
        <v>10</v>
      </c>
      <c r="D8">
        <v>20</v>
      </c>
      <c r="E8">
        <v>5.9999999999999995E-4</v>
      </c>
    </row>
    <row r="9" spans="1:5" x14ac:dyDescent="0.25">
      <c r="A9" s="56" t="s">
        <v>3</v>
      </c>
      <c r="B9">
        <v>4</v>
      </c>
      <c r="C9">
        <v>10</v>
      </c>
      <c r="D9">
        <v>20</v>
      </c>
      <c r="E9">
        <v>5.0000000000000001E-4</v>
      </c>
    </row>
    <row r="10" spans="1:5" x14ac:dyDescent="0.25">
      <c r="A10" s="66" t="s">
        <v>3</v>
      </c>
      <c r="B10">
        <v>1</v>
      </c>
      <c r="C10">
        <v>10</v>
      </c>
      <c r="D10">
        <v>30</v>
      </c>
      <c r="E10">
        <v>8.0000000000000004E-4</v>
      </c>
    </row>
    <row r="11" spans="1:5" x14ac:dyDescent="0.25">
      <c r="A11" s="61" t="s">
        <v>3</v>
      </c>
      <c r="B11">
        <v>2</v>
      </c>
      <c r="C11">
        <v>10</v>
      </c>
      <c r="D11">
        <v>30</v>
      </c>
      <c r="E11">
        <v>6.9999999999999999E-4</v>
      </c>
    </row>
    <row r="12" spans="1:5" x14ac:dyDescent="0.25">
      <c r="A12" s="66" t="s">
        <v>3</v>
      </c>
      <c r="B12">
        <v>3</v>
      </c>
      <c r="C12">
        <v>10</v>
      </c>
      <c r="D12">
        <v>30</v>
      </c>
      <c r="E12">
        <v>1E-3</v>
      </c>
    </row>
    <row r="13" spans="1:5" x14ac:dyDescent="0.25">
      <c r="A13" s="56" t="s">
        <v>3</v>
      </c>
      <c r="B13">
        <v>4</v>
      </c>
      <c r="C13">
        <v>10</v>
      </c>
      <c r="D13">
        <v>30</v>
      </c>
      <c r="E13">
        <v>8.9999999999999998E-4</v>
      </c>
    </row>
    <row r="14" spans="1:5" x14ac:dyDescent="0.25">
      <c r="A14" s="56" t="s">
        <v>3</v>
      </c>
      <c r="B14">
        <v>1</v>
      </c>
      <c r="C14">
        <v>20</v>
      </c>
      <c r="D14">
        <v>10</v>
      </c>
      <c r="E14">
        <v>1E-4</v>
      </c>
    </row>
    <row r="15" spans="1:5" x14ac:dyDescent="0.25">
      <c r="A15" s="56" t="s">
        <v>3</v>
      </c>
      <c r="B15">
        <v>2</v>
      </c>
      <c r="C15">
        <v>20</v>
      </c>
      <c r="D15">
        <v>10</v>
      </c>
      <c r="E15">
        <v>3.0000000000000001E-5</v>
      </c>
    </row>
    <row r="16" spans="1:5" x14ac:dyDescent="0.25">
      <c r="A16" s="56" t="s">
        <v>3</v>
      </c>
      <c r="B16">
        <v>3</v>
      </c>
      <c r="C16">
        <v>20</v>
      </c>
      <c r="D16">
        <v>10</v>
      </c>
      <c r="E16">
        <v>3.0000000000000001E-5</v>
      </c>
    </row>
    <row r="17" spans="1:5" x14ac:dyDescent="0.25">
      <c r="A17" s="56" t="s">
        <v>3</v>
      </c>
      <c r="B17">
        <v>4</v>
      </c>
      <c r="C17">
        <v>20</v>
      </c>
      <c r="D17">
        <v>10</v>
      </c>
      <c r="E17">
        <v>4.0000000000000003E-5</v>
      </c>
    </row>
    <row r="18" spans="1:5" x14ac:dyDescent="0.25">
      <c r="A18" s="66" t="s">
        <v>3</v>
      </c>
      <c r="B18">
        <v>1</v>
      </c>
      <c r="C18">
        <v>20</v>
      </c>
      <c r="D18">
        <v>20</v>
      </c>
      <c r="E18">
        <v>2.9999999999999997E-4</v>
      </c>
    </row>
    <row r="19" spans="1:5" x14ac:dyDescent="0.25">
      <c r="A19" s="56" t="s">
        <v>3</v>
      </c>
      <c r="B19">
        <v>2</v>
      </c>
      <c r="C19">
        <v>20</v>
      </c>
      <c r="D19">
        <v>20</v>
      </c>
      <c r="E19">
        <v>6.0000000000000002E-5</v>
      </c>
    </row>
    <row r="20" spans="1:5" x14ac:dyDescent="0.25">
      <c r="A20" s="56" t="s">
        <v>3</v>
      </c>
      <c r="B20">
        <v>3</v>
      </c>
      <c r="C20">
        <v>20</v>
      </c>
      <c r="D20">
        <v>20</v>
      </c>
      <c r="E20">
        <v>1E-4</v>
      </c>
    </row>
    <row r="21" spans="1:5" x14ac:dyDescent="0.25">
      <c r="A21" s="61" t="s">
        <v>3</v>
      </c>
      <c r="B21">
        <v>4</v>
      </c>
      <c r="C21">
        <v>20</v>
      </c>
      <c r="D21">
        <v>20</v>
      </c>
      <c r="E21">
        <v>1E-4</v>
      </c>
    </row>
    <row r="22" spans="1:5" x14ac:dyDescent="0.25">
      <c r="A22" s="66" t="s">
        <v>3</v>
      </c>
      <c r="B22">
        <v>1</v>
      </c>
      <c r="C22">
        <v>20</v>
      </c>
      <c r="D22">
        <v>30</v>
      </c>
      <c r="E22">
        <v>5.0000000000000001E-4</v>
      </c>
    </row>
    <row r="23" spans="1:5" x14ac:dyDescent="0.25">
      <c r="A23" s="56" t="s">
        <v>3</v>
      </c>
      <c r="B23">
        <v>2</v>
      </c>
      <c r="C23">
        <v>20</v>
      </c>
      <c r="D23">
        <v>30</v>
      </c>
      <c r="E23">
        <v>2.0000000000000001E-4</v>
      </c>
    </row>
    <row r="24" spans="1:5" x14ac:dyDescent="0.25">
      <c r="A24" s="56" t="s">
        <v>3</v>
      </c>
      <c r="B24">
        <v>3</v>
      </c>
      <c r="C24">
        <v>20</v>
      </c>
      <c r="D24">
        <v>30</v>
      </c>
      <c r="E24">
        <v>2.0000000000000001E-4</v>
      </c>
    </row>
    <row r="25" spans="1:5" x14ac:dyDescent="0.25">
      <c r="A25" s="56" t="s">
        <v>3</v>
      </c>
      <c r="B25">
        <v>4</v>
      </c>
      <c r="C25">
        <v>20</v>
      </c>
      <c r="D25">
        <v>30</v>
      </c>
      <c r="E25">
        <v>2.0000000000000001E-4</v>
      </c>
    </row>
    <row r="26" spans="1:5" x14ac:dyDescent="0.25">
      <c r="A26" s="67" t="s">
        <v>3</v>
      </c>
      <c r="B26">
        <v>1</v>
      </c>
      <c r="C26">
        <v>30</v>
      </c>
      <c r="D26">
        <v>10</v>
      </c>
      <c r="E26">
        <v>7.9999999999999996E-6</v>
      </c>
    </row>
    <row r="27" spans="1:5" x14ac:dyDescent="0.25">
      <c r="A27" s="69" t="s">
        <v>3</v>
      </c>
      <c r="B27">
        <v>2</v>
      </c>
      <c r="C27">
        <v>30</v>
      </c>
      <c r="D27">
        <v>10</v>
      </c>
    </row>
    <row r="28" spans="1:5" x14ac:dyDescent="0.25">
      <c r="A28" s="69" t="s">
        <v>3</v>
      </c>
      <c r="B28">
        <v>3</v>
      </c>
      <c r="C28">
        <v>30</v>
      </c>
      <c r="D28">
        <v>10</v>
      </c>
    </row>
    <row r="29" spans="1:5" x14ac:dyDescent="0.25">
      <c r="A29" s="69" t="s">
        <v>3</v>
      </c>
      <c r="B29">
        <v>4</v>
      </c>
      <c r="C29">
        <v>30</v>
      </c>
      <c r="D29">
        <v>10</v>
      </c>
    </row>
    <row r="30" spans="1:5" x14ac:dyDescent="0.25">
      <c r="A30" s="56" t="s">
        <v>3</v>
      </c>
      <c r="B30">
        <v>1</v>
      </c>
      <c r="C30">
        <v>30</v>
      </c>
      <c r="D30">
        <v>20</v>
      </c>
    </row>
    <row r="31" spans="1:5" x14ac:dyDescent="0.25">
      <c r="A31" s="61" t="s">
        <v>3</v>
      </c>
      <c r="B31">
        <v>2</v>
      </c>
      <c r="C31">
        <v>30</v>
      </c>
      <c r="D31">
        <v>20</v>
      </c>
      <c r="E31">
        <v>6.9999999999999994E-5</v>
      </c>
    </row>
    <row r="32" spans="1:5" x14ac:dyDescent="0.25">
      <c r="A32" s="66" t="s">
        <v>3</v>
      </c>
      <c r="B32">
        <v>3</v>
      </c>
      <c r="C32">
        <v>30</v>
      </c>
      <c r="D32">
        <v>20</v>
      </c>
      <c r="E32">
        <v>1.0000000000000001E-5</v>
      </c>
    </row>
    <row r="33" spans="1:5" x14ac:dyDescent="0.25">
      <c r="A33" s="56" t="s">
        <v>3</v>
      </c>
      <c r="B33">
        <v>4</v>
      </c>
      <c r="C33">
        <v>30</v>
      </c>
      <c r="D33">
        <v>20</v>
      </c>
      <c r="E33">
        <v>3.0000000000000001E-5</v>
      </c>
    </row>
    <row r="34" spans="1:5" x14ac:dyDescent="0.25">
      <c r="A34" s="56" t="s">
        <v>3</v>
      </c>
      <c r="B34">
        <v>1</v>
      </c>
      <c r="C34">
        <v>30</v>
      </c>
      <c r="D34">
        <v>30</v>
      </c>
      <c r="E34">
        <v>1E-4</v>
      </c>
    </row>
    <row r="35" spans="1:5" x14ac:dyDescent="0.25">
      <c r="A35" s="56" t="s">
        <v>3</v>
      </c>
      <c r="B35">
        <v>2</v>
      </c>
      <c r="C35">
        <v>30</v>
      </c>
      <c r="D35">
        <v>30</v>
      </c>
      <c r="E35">
        <v>2.9999999999999997E-4</v>
      </c>
    </row>
    <row r="36" spans="1:5" x14ac:dyDescent="0.25">
      <c r="A36" s="66" t="s">
        <v>3</v>
      </c>
      <c r="B36">
        <v>3</v>
      </c>
      <c r="C36">
        <v>30</v>
      </c>
      <c r="D36">
        <v>30</v>
      </c>
      <c r="E36">
        <v>4.0000000000000003E-5</v>
      </c>
    </row>
    <row r="37" spans="1:5" x14ac:dyDescent="0.25">
      <c r="A37" s="56" t="s">
        <v>3</v>
      </c>
      <c r="B37">
        <v>4</v>
      </c>
      <c r="C37">
        <v>30</v>
      </c>
      <c r="D37">
        <v>30</v>
      </c>
      <c r="E37">
        <v>6.9999999999999994E-5</v>
      </c>
    </row>
    <row r="38" spans="1:5" x14ac:dyDescent="0.25">
      <c r="A38" s="56" t="s">
        <v>4</v>
      </c>
      <c r="B38">
        <v>1</v>
      </c>
      <c r="C38">
        <v>10</v>
      </c>
      <c r="D38">
        <v>10</v>
      </c>
      <c r="E38">
        <v>4.0000000000000002E-4</v>
      </c>
    </row>
    <row r="39" spans="1:5" x14ac:dyDescent="0.25">
      <c r="A39" s="56" t="s">
        <v>4</v>
      </c>
      <c r="B39">
        <v>2</v>
      </c>
      <c r="C39">
        <v>10</v>
      </c>
      <c r="D39">
        <v>10</v>
      </c>
      <c r="E39">
        <v>2.0000000000000001E-4</v>
      </c>
    </row>
    <row r="40" spans="1:5" x14ac:dyDescent="0.25">
      <c r="A40" s="56" t="s">
        <v>4</v>
      </c>
      <c r="B40">
        <v>3</v>
      </c>
      <c r="C40">
        <v>10</v>
      </c>
      <c r="D40">
        <v>10</v>
      </c>
      <c r="E40">
        <v>5.9999999999999995E-4</v>
      </c>
    </row>
    <row r="41" spans="1:5" x14ac:dyDescent="0.25">
      <c r="A41" s="61" t="s">
        <v>4</v>
      </c>
      <c r="B41">
        <v>4</v>
      </c>
      <c r="C41">
        <v>10</v>
      </c>
      <c r="D41">
        <v>10</v>
      </c>
      <c r="E41">
        <v>4.0000000000000002E-4</v>
      </c>
    </row>
    <row r="42" spans="1:5" x14ac:dyDescent="0.25">
      <c r="A42" s="66" t="s">
        <v>4</v>
      </c>
      <c r="B42">
        <v>1</v>
      </c>
      <c r="C42">
        <v>10</v>
      </c>
      <c r="D42">
        <v>20</v>
      </c>
      <c r="E42">
        <v>8.0000000000000004E-4</v>
      </c>
    </row>
    <row r="43" spans="1:5" x14ac:dyDescent="0.25">
      <c r="A43" s="56" t="s">
        <v>4</v>
      </c>
      <c r="B43">
        <v>2</v>
      </c>
      <c r="C43">
        <v>10</v>
      </c>
      <c r="D43">
        <v>20</v>
      </c>
      <c r="E43">
        <v>5.0000000000000001E-4</v>
      </c>
    </row>
    <row r="44" spans="1:5" x14ac:dyDescent="0.25">
      <c r="A44" s="66" t="s">
        <v>4</v>
      </c>
      <c r="B44">
        <v>3</v>
      </c>
      <c r="C44">
        <v>10</v>
      </c>
      <c r="D44">
        <v>20</v>
      </c>
      <c r="E44">
        <v>1.6000000000000001E-3</v>
      </c>
    </row>
    <row r="45" spans="1:5" x14ac:dyDescent="0.25">
      <c r="A45" s="56" t="s">
        <v>4</v>
      </c>
      <c r="B45">
        <v>4</v>
      </c>
      <c r="C45">
        <v>10</v>
      </c>
      <c r="D45">
        <v>20</v>
      </c>
      <c r="E45">
        <v>1.2999999999999999E-3</v>
      </c>
    </row>
    <row r="46" spans="1:5" x14ac:dyDescent="0.25">
      <c r="A46" s="56" t="s">
        <v>4</v>
      </c>
      <c r="B46">
        <v>1</v>
      </c>
      <c r="C46">
        <v>10</v>
      </c>
      <c r="D46">
        <v>30</v>
      </c>
      <c r="E46">
        <v>1E-3</v>
      </c>
    </row>
    <row r="47" spans="1:5" x14ac:dyDescent="0.25">
      <c r="A47" s="56" t="s">
        <v>4</v>
      </c>
      <c r="B47">
        <v>2</v>
      </c>
      <c r="C47">
        <v>10</v>
      </c>
      <c r="D47">
        <v>30</v>
      </c>
      <c r="E47">
        <v>8.9999999999999998E-4</v>
      </c>
    </row>
    <row r="48" spans="1:5" x14ac:dyDescent="0.25">
      <c r="A48" s="56" t="s">
        <v>4</v>
      </c>
      <c r="B48">
        <v>3</v>
      </c>
      <c r="C48">
        <v>10</v>
      </c>
      <c r="D48">
        <v>30</v>
      </c>
      <c r="E48">
        <v>3.3999999999999998E-3</v>
      </c>
    </row>
    <row r="49" spans="1:5" x14ac:dyDescent="0.25">
      <c r="A49" s="56" t="s">
        <v>4</v>
      </c>
      <c r="B49">
        <v>4</v>
      </c>
      <c r="C49">
        <v>10</v>
      </c>
      <c r="D49">
        <v>30</v>
      </c>
      <c r="E49">
        <v>2.2000000000000001E-3</v>
      </c>
    </row>
    <row r="50" spans="1:5" x14ac:dyDescent="0.25">
      <c r="A50" s="56" t="s">
        <v>4</v>
      </c>
      <c r="B50">
        <v>1</v>
      </c>
      <c r="C50">
        <v>20</v>
      </c>
      <c r="D50">
        <v>10</v>
      </c>
      <c r="E50">
        <v>5.0000000000000002E-5</v>
      </c>
    </row>
    <row r="51" spans="1:5" x14ac:dyDescent="0.25">
      <c r="A51" s="61" t="s">
        <v>4</v>
      </c>
      <c r="B51">
        <v>2</v>
      </c>
      <c r="C51">
        <v>20</v>
      </c>
      <c r="D51">
        <v>10</v>
      </c>
      <c r="E51">
        <v>6.9999999999999994E-5</v>
      </c>
    </row>
    <row r="52" spans="1:5" x14ac:dyDescent="0.25">
      <c r="A52" s="66" t="s">
        <v>4</v>
      </c>
      <c r="B52">
        <v>3</v>
      </c>
      <c r="C52">
        <v>20</v>
      </c>
      <c r="D52">
        <v>10</v>
      </c>
      <c r="E52">
        <v>2.0000000000000001E-4</v>
      </c>
    </row>
    <row r="53" spans="1:5" x14ac:dyDescent="0.25">
      <c r="A53" s="56" t="s">
        <v>4</v>
      </c>
      <c r="B53">
        <v>4</v>
      </c>
      <c r="C53">
        <v>20</v>
      </c>
      <c r="D53">
        <v>10</v>
      </c>
      <c r="E53">
        <v>2.0000000000000001E-4</v>
      </c>
    </row>
    <row r="54" spans="1:5" x14ac:dyDescent="0.25">
      <c r="A54" s="56" t="s">
        <v>4</v>
      </c>
      <c r="B54">
        <v>1</v>
      </c>
      <c r="C54">
        <v>20</v>
      </c>
      <c r="D54">
        <v>20</v>
      </c>
      <c r="E54">
        <v>2.0000000000000001E-4</v>
      </c>
    </row>
    <row r="55" spans="1:5" x14ac:dyDescent="0.25">
      <c r="A55" s="56" t="s">
        <v>4</v>
      </c>
      <c r="B55">
        <v>2</v>
      </c>
      <c r="C55">
        <v>20</v>
      </c>
      <c r="D55">
        <v>20</v>
      </c>
      <c r="E55">
        <v>2.0000000000000001E-4</v>
      </c>
    </row>
    <row r="56" spans="1:5" x14ac:dyDescent="0.25">
      <c r="A56" s="56" t="s">
        <v>4</v>
      </c>
      <c r="B56">
        <v>3</v>
      </c>
      <c r="C56">
        <v>20</v>
      </c>
      <c r="D56">
        <v>20</v>
      </c>
      <c r="E56">
        <v>5.0000000000000001E-4</v>
      </c>
    </row>
    <row r="57" spans="1:5" x14ac:dyDescent="0.25">
      <c r="A57" s="56" t="s">
        <v>4</v>
      </c>
      <c r="B57">
        <v>4</v>
      </c>
      <c r="C57">
        <v>20</v>
      </c>
      <c r="D57">
        <v>20</v>
      </c>
      <c r="E57">
        <v>4.0000000000000002E-4</v>
      </c>
    </row>
    <row r="58" spans="1:5" x14ac:dyDescent="0.25">
      <c r="A58" s="56" t="s">
        <v>4</v>
      </c>
      <c r="B58">
        <v>1</v>
      </c>
      <c r="C58">
        <v>20</v>
      </c>
      <c r="D58">
        <v>30</v>
      </c>
      <c r="E58">
        <v>4.0000000000000002E-4</v>
      </c>
    </row>
    <row r="59" spans="1:5" x14ac:dyDescent="0.25">
      <c r="A59" s="56" t="s">
        <v>4</v>
      </c>
      <c r="B59">
        <v>2</v>
      </c>
      <c r="C59">
        <v>20</v>
      </c>
      <c r="D59">
        <v>30</v>
      </c>
      <c r="E59">
        <v>2.9999999999999997E-4</v>
      </c>
    </row>
    <row r="60" spans="1:5" x14ac:dyDescent="0.25">
      <c r="A60" s="56" t="s">
        <v>4</v>
      </c>
      <c r="B60">
        <v>3</v>
      </c>
      <c r="C60">
        <v>20</v>
      </c>
      <c r="D60">
        <v>30</v>
      </c>
      <c r="E60">
        <v>5.0000000000000001E-4</v>
      </c>
    </row>
    <row r="61" spans="1:5" x14ac:dyDescent="0.25">
      <c r="A61" s="61" t="s">
        <v>4</v>
      </c>
      <c r="B61">
        <v>4</v>
      </c>
      <c r="C61">
        <v>20</v>
      </c>
      <c r="D61">
        <v>30</v>
      </c>
      <c r="E61">
        <v>8.0000000000000004E-4</v>
      </c>
    </row>
    <row r="62" spans="1:5" x14ac:dyDescent="0.25">
      <c r="A62" s="67" t="s">
        <v>4</v>
      </c>
      <c r="B62">
        <v>1</v>
      </c>
      <c r="C62">
        <v>30</v>
      </c>
      <c r="D62">
        <v>10</v>
      </c>
    </row>
    <row r="63" spans="1:5" x14ac:dyDescent="0.25">
      <c r="A63" s="69" t="s">
        <v>4</v>
      </c>
      <c r="B63">
        <v>2</v>
      </c>
      <c r="C63">
        <v>30</v>
      </c>
      <c r="D63">
        <v>10</v>
      </c>
    </row>
    <row r="64" spans="1:5" x14ac:dyDescent="0.25">
      <c r="A64" s="69" t="s">
        <v>4</v>
      </c>
      <c r="B64">
        <v>3</v>
      </c>
      <c r="C64">
        <v>30</v>
      </c>
      <c r="D64">
        <v>10</v>
      </c>
    </row>
    <row r="65" spans="1:5" x14ac:dyDescent="0.25">
      <c r="A65" s="69" t="s">
        <v>4</v>
      </c>
      <c r="B65">
        <v>4</v>
      </c>
      <c r="C65">
        <v>30</v>
      </c>
      <c r="D65">
        <v>10</v>
      </c>
    </row>
    <row r="66" spans="1:5" x14ac:dyDescent="0.25">
      <c r="A66" s="56" t="s">
        <v>4</v>
      </c>
      <c r="B66">
        <v>1</v>
      </c>
      <c r="C66">
        <v>30</v>
      </c>
      <c r="D66">
        <v>20</v>
      </c>
      <c r="E66">
        <v>1E-4</v>
      </c>
    </row>
    <row r="67" spans="1:5" x14ac:dyDescent="0.25">
      <c r="A67" s="56" t="s">
        <v>4</v>
      </c>
      <c r="B67">
        <v>2</v>
      </c>
      <c r="C67">
        <v>30</v>
      </c>
      <c r="D67">
        <v>20</v>
      </c>
      <c r="E67">
        <v>2.0000000000000001E-4</v>
      </c>
    </row>
    <row r="68" spans="1:5" x14ac:dyDescent="0.25">
      <c r="A68" s="56" t="s">
        <v>4</v>
      </c>
      <c r="B68">
        <v>3</v>
      </c>
      <c r="C68">
        <v>30</v>
      </c>
      <c r="D68">
        <v>20</v>
      </c>
      <c r="E68">
        <v>2.0000000000000001E-4</v>
      </c>
    </row>
    <row r="69" spans="1:5" x14ac:dyDescent="0.25">
      <c r="A69" s="56" t="s">
        <v>4</v>
      </c>
      <c r="B69">
        <v>4</v>
      </c>
      <c r="C69">
        <v>30</v>
      </c>
      <c r="D69">
        <v>20</v>
      </c>
      <c r="E69">
        <v>1E-4</v>
      </c>
    </row>
    <row r="70" spans="1:5" x14ac:dyDescent="0.25">
      <c r="A70" s="66" t="s">
        <v>4</v>
      </c>
      <c r="B70">
        <v>1</v>
      </c>
      <c r="C70">
        <v>30</v>
      </c>
      <c r="D70">
        <v>30</v>
      </c>
      <c r="E70">
        <v>2.9999999999999997E-4</v>
      </c>
    </row>
    <row r="71" spans="1:5" x14ac:dyDescent="0.25">
      <c r="A71" s="61" t="s">
        <v>4</v>
      </c>
      <c r="B71">
        <v>2</v>
      </c>
      <c r="C71">
        <v>30</v>
      </c>
      <c r="D71">
        <v>30</v>
      </c>
      <c r="E71">
        <v>5.0000000000000001E-4</v>
      </c>
    </row>
    <row r="72" spans="1:5" x14ac:dyDescent="0.25">
      <c r="A72" s="66" t="s">
        <v>4</v>
      </c>
      <c r="B72">
        <v>3</v>
      </c>
      <c r="C72">
        <v>30</v>
      </c>
      <c r="D72">
        <v>30</v>
      </c>
      <c r="E72">
        <v>4.0000000000000002E-4</v>
      </c>
    </row>
    <row r="73" spans="1:5" x14ac:dyDescent="0.25">
      <c r="A73" s="56" t="s">
        <v>4</v>
      </c>
      <c r="B73">
        <v>4</v>
      </c>
      <c r="C73">
        <v>30</v>
      </c>
      <c r="D73">
        <v>30</v>
      </c>
      <c r="E73">
        <v>4.0000000000000002E-4</v>
      </c>
    </row>
    <row r="75" spans="1:5" x14ac:dyDescent="0.25">
      <c r="A75"/>
    </row>
    <row r="76" spans="1:5" x14ac:dyDescent="0.25">
      <c r="A76"/>
    </row>
    <row r="77" spans="1:5" x14ac:dyDescent="0.25">
      <c r="A77"/>
    </row>
    <row r="78" spans="1:5" x14ac:dyDescent="0.25">
      <c r="A78"/>
    </row>
    <row r="79" spans="1:5" x14ac:dyDescent="0.25">
      <c r="A79"/>
    </row>
    <row r="80" spans="1:5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</sheetData>
  <autoFilter ref="A1:E74" xr:uid="{0EDB942E-18AE-46F1-A78A-A4F56A7FE570}"/>
  <sortState xmlns:xlrd2="http://schemas.microsoft.com/office/spreadsheetml/2017/richdata2" ref="A2:E721">
    <sortCondition ref="A2:A721"/>
    <sortCondition ref="C2:C721"/>
    <sortCondition ref="D2:D721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B31F6-DCAA-42BE-BD05-908D98CDBF2D}">
  <dimension ref="A1:M73"/>
  <sheetViews>
    <sheetView workbookViewId="0">
      <selection activeCell="G2" sqref="G2"/>
    </sheetView>
  </sheetViews>
  <sheetFormatPr baseColWidth="10" defaultColWidth="9.140625" defaultRowHeight="15" x14ac:dyDescent="0.25"/>
  <cols>
    <col min="1" max="5" width="8.7109375" style="56"/>
  </cols>
  <sheetData>
    <row r="1" spans="1:13" x14ac:dyDescent="0.25">
      <c r="A1" s="56" t="s">
        <v>32</v>
      </c>
      <c r="B1" s="56" t="s">
        <v>27</v>
      </c>
      <c r="C1" s="56" t="s">
        <v>34</v>
      </c>
      <c r="F1" s="56" t="s">
        <v>33</v>
      </c>
      <c r="G1" s="56" t="s">
        <v>285</v>
      </c>
      <c r="J1" s="26" t="s">
        <v>289</v>
      </c>
      <c r="K1" s="78">
        <f>AVERAGE(J2:J70)</f>
        <v>2.5725250470465779</v>
      </c>
      <c r="M1" t="s">
        <v>287</v>
      </c>
    </row>
    <row r="2" spans="1:13" x14ac:dyDescent="0.25">
      <c r="A2" s="56" t="s">
        <v>3</v>
      </c>
      <c r="B2" s="56">
        <v>1</v>
      </c>
      <c r="C2" s="56">
        <v>10</v>
      </c>
      <c r="D2" s="56">
        <v>10</v>
      </c>
      <c r="E2" s="56">
        <v>4.0000000000000003E-5</v>
      </c>
      <c r="F2">
        <f>LN(E2)</f>
        <v>-10.126631103850338</v>
      </c>
      <c r="G2">
        <f>1/(D2+273)</f>
        <v>3.5335689045936395E-3</v>
      </c>
      <c r="H2" s="75">
        <v>9.0000000000000006E-5</v>
      </c>
      <c r="I2" s="75">
        <f>AVERAGE(E2:E5)</f>
        <v>1.85E-4</v>
      </c>
      <c r="J2" s="26" t="s">
        <v>286</v>
      </c>
      <c r="K2" s="78">
        <f>STDEV(J2:J73)</f>
        <v>0.87189718110976777</v>
      </c>
      <c r="L2" s="41">
        <f>K2/SQRT(L3)</f>
        <v>0.26288689140996796</v>
      </c>
      <c r="M2">
        <f>_xlfn.T.INV.2T(0.05,L3-1)</f>
        <v>2.2281388519862744</v>
      </c>
    </row>
    <row r="3" spans="1:13" x14ac:dyDescent="0.25">
      <c r="A3" s="56" t="s">
        <v>3</v>
      </c>
      <c r="B3" s="56">
        <v>2</v>
      </c>
      <c r="C3" s="56">
        <v>10</v>
      </c>
      <c r="D3" s="56">
        <v>10</v>
      </c>
      <c r="E3" s="56">
        <v>2.0000000000000001E-4</v>
      </c>
      <c r="F3" s="56">
        <f t="shared" ref="F3:F66" si="0">LN(E3)</f>
        <v>-8.5171931914162382</v>
      </c>
      <c r="G3" s="56">
        <f t="shared" ref="G3:G66" si="1">1/(D3+273)</f>
        <v>3.5335689045936395E-3</v>
      </c>
      <c r="J3" s="26" t="s">
        <v>290</v>
      </c>
      <c r="K3" s="78">
        <f>L2*M2</f>
        <v>0.5857484964284464</v>
      </c>
      <c r="L3">
        <v>11</v>
      </c>
      <c r="M3" t="s">
        <v>288</v>
      </c>
    </row>
    <row r="4" spans="1:13" x14ac:dyDescent="0.25">
      <c r="A4" s="56" t="s">
        <v>3</v>
      </c>
      <c r="B4" s="56">
        <v>3</v>
      </c>
      <c r="C4" s="56">
        <v>10</v>
      </c>
      <c r="D4" s="56">
        <v>10</v>
      </c>
      <c r="E4" s="56">
        <v>2.9999999999999997E-4</v>
      </c>
      <c r="F4" s="56">
        <f t="shared" si="0"/>
        <v>-8.1117280833080727</v>
      </c>
      <c r="G4" s="56">
        <f t="shared" si="1"/>
        <v>3.5335689045936395E-3</v>
      </c>
    </row>
    <row r="5" spans="1:13" x14ac:dyDescent="0.25">
      <c r="A5" s="56" t="s">
        <v>3</v>
      </c>
      <c r="B5" s="56">
        <v>4</v>
      </c>
      <c r="C5" s="56">
        <v>10</v>
      </c>
      <c r="D5" s="56">
        <v>10</v>
      </c>
      <c r="E5" s="56">
        <v>2.0000000000000001E-4</v>
      </c>
      <c r="F5" s="56">
        <f t="shared" si="0"/>
        <v>-8.5171931914162382</v>
      </c>
      <c r="G5" s="56">
        <f t="shared" si="1"/>
        <v>3.5335689045936395E-3</v>
      </c>
      <c r="K5" s="41"/>
    </row>
    <row r="6" spans="1:13" x14ac:dyDescent="0.25">
      <c r="A6" s="56" t="s">
        <v>3</v>
      </c>
      <c r="B6" s="56">
        <v>1</v>
      </c>
      <c r="C6" s="56">
        <v>10</v>
      </c>
      <c r="D6" s="56">
        <v>20</v>
      </c>
      <c r="E6" s="56">
        <v>4.0000000000000002E-4</v>
      </c>
      <c r="F6" s="56">
        <f t="shared" si="0"/>
        <v>-7.8240460108562919</v>
      </c>
      <c r="G6" s="56">
        <f t="shared" si="1"/>
        <v>3.4129692832764505E-3</v>
      </c>
      <c r="I6" s="75">
        <f>AVERAGE(E6:E9)</f>
        <v>4.75E-4</v>
      </c>
      <c r="J6" s="41">
        <f>I6/I2</f>
        <v>2.5675675675675675</v>
      </c>
    </row>
    <row r="7" spans="1:13" x14ac:dyDescent="0.25">
      <c r="A7" s="56" t="s">
        <v>3</v>
      </c>
      <c r="B7" s="56">
        <v>2</v>
      </c>
      <c r="C7" s="56">
        <v>10</v>
      </c>
      <c r="D7" s="56">
        <v>20</v>
      </c>
      <c r="E7" s="56">
        <v>4.0000000000000002E-4</v>
      </c>
      <c r="F7" s="56">
        <f t="shared" si="0"/>
        <v>-7.8240460108562919</v>
      </c>
      <c r="G7" s="56">
        <f t="shared" si="1"/>
        <v>3.4129692832764505E-3</v>
      </c>
    </row>
    <row r="8" spans="1:13" x14ac:dyDescent="0.25">
      <c r="A8" s="56" t="s">
        <v>3</v>
      </c>
      <c r="B8" s="56">
        <v>3</v>
      </c>
      <c r="C8" s="56">
        <v>10</v>
      </c>
      <c r="D8" s="56">
        <v>20</v>
      </c>
      <c r="E8" s="56">
        <v>5.9999999999999995E-4</v>
      </c>
      <c r="F8" s="56">
        <f t="shared" si="0"/>
        <v>-7.4185809027481282</v>
      </c>
      <c r="G8" s="56">
        <f t="shared" si="1"/>
        <v>3.4129692832764505E-3</v>
      </c>
    </row>
    <row r="9" spans="1:13" x14ac:dyDescent="0.25">
      <c r="A9" s="56" t="s">
        <v>3</v>
      </c>
      <c r="B9" s="56">
        <v>4</v>
      </c>
      <c r="C9" s="56">
        <v>10</v>
      </c>
      <c r="D9" s="56">
        <v>20</v>
      </c>
      <c r="E9" s="56">
        <v>5.0000000000000001E-4</v>
      </c>
      <c r="F9" s="56">
        <f t="shared" si="0"/>
        <v>-7.6009024595420822</v>
      </c>
      <c r="G9" s="56">
        <f t="shared" si="1"/>
        <v>3.4129692832764505E-3</v>
      </c>
    </row>
    <row r="10" spans="1:13" x14ac:dyDescent="0.25">
      <c r="A10" s="66" t="s">
        <v>3</v>
      </c>
      <c r="B10" s="56">
        <v>1</v>
      </c>
      <c r="C10" s="56">
        <v>10</v>
      </c>
      <c r="D10" s="56">
        <v>30</v>
      </c>
      <c r="E10" s="56">
        <v>8.0000000000000004E-4</v>
      </c>
      <c r="F10" s="56">
        <f t="shared" si="0"/>
        <v>-7.1308988302963465</v>
      </c>
      <c r="G10" s="56">
        <f t="shared" si="1"/>
        <v>3.3003300330033004E-3</v>
      </c>
      <c r="I10" s="75">
        <f>AVERAGE(E10:E13)</f>
        <v>8.5000000000000006E-4</v>
      </c>
      <c r="J10" s="41">
        <f>I10/I6</f>
        <v>1.7894736842105265</v>
      </c>
    </row>
    <row r="11" spans="1:13" x14ac:dyDescent="0.25">
      <c r="A11" s="61" t="s">
        <v>3</v>
      </c>
      <c r="B11" s="56">
        <v>2</v>
      </c>
      <c r="C11" s="56">
        <v>10</v>
      </c>
      <c r="D11" s="56">
        <v>30</v>
      </c>
      <c r="E11" s="56">
        <v>6.9999999999999999E-4</v>
      </c>
      <c r="F11" s="56">
        <f t="shared" si="0"/>
        <v>-7.2644302229208693</v>
      </c>
      <c r="G11" s="56">
        <f t="shared" si="1"/>
        <v>3.3003300330033004E-3</v>
      </c>
    </row>
    <row r="12" spans="1:13" x14ac:dyDescent="0.25">
      <c r="A12" s="66" t="s">
        <v>3</v>
      </c>
      <c r="B12" s="56">
        <v>3</v>
      </c>
      <c r="C12" s="56">
        <v>10</v>
      </c>
      <c r="D12" s="56">
        <v>30</v>
      </c>
      <c r="E12" s="56">
        <v>1E-3</v>
      </c>
      <c r="F12" s="56">
        <f t="shared" si="0"/>
        <v>-6.9077552789821368</v>
      </c>
      <c r="G12" s="56">
        <f t="shared" si="1"/>
        <v>3.3003300330033004E-3</v>
      </c>
    </row>
    <row r="13" spans="1:13" x14ac:dyDescent="0.25">
      <c r="A13" s="56" t="s">
        <v>3</v>
      </c>
      <c r="B13" s="56">
        <v>4</v>
      </c>
      <c r="C13" s="56">
        <v>10</v>
      </c>
      <c r="D13" s="56">
        <v>30</v>
      </c>
      <c r="E13" s="56">
        <v>8.9999999999999998E-4</v>
      </c>
      <c r="F13" s="56">
        <f t="shared" si="0"/>
        <v>-7.0131157946399636</v>
      </c>
      <c r="G13" s="56">
        <f t="shared" si="1"/>
        <v>3.3003300330033004E-3</v>
      </c>
    </row>
    <row r="14" spans="1:13" x14ac:dyDescent="0.25">
      <c r="A14" s="56" t="s">
        <v>3</v>
      </c>
      <c r="B14" s="56">
        <v>1</v>
      </c>
      <c r="C14" s="56">
        <v>20</v>
      </c>
      <c r="D14" s="56">
        <v>10</v>
      </c>
      <c r="E14" s="56">
        <v>1E-4</v>
      </c>
      <c r="F14" s="56">
        <f t="shared" si="0"/>
        <v>-9.2103403719761818</v>
      </c>
      <c r="G14" s="56">
        <f t="shared" si="1"/>
        <v>3.5335689045936395E-3</v>
      </c>
      <c r="H14" s="75">
        <v>9.0000000000000006E-5</v>
      </c>
      <c r="I14" s="75">
        <f>AVERAGE(E14:E17)</f>
        <v>5.0000000000000002E-5</v>
      </c>
    </row>
    <row r="15" spans="1:13" x14ac:dyDescent="0.25">
      <c r="A15" s="56" t="s">
        <v>3</v>
      </c>
      <c r="B15" s="56">
        <v>2</v>
      </c>
      <c r="C15" s="56">
        <v>20</v>
      </c>
      <c r="D15" s="56">
        <v>10</v>
      </c>
      <c r="E15" s="56">
        <v>3.0000000000000001E-5</v>
      </c>
      <c r="F15" s="56">
        <f t="shared" si="0"/>
        <v>-10.41431317630212</v>
      </c>
      <c r="G15" s="56">
        <f t="shared" si="1"/>
        <v>3.5335689045936395E-3</v>
      </c>
      <c r="I15" s="56"/>
    </row>
    <row r="16" spans="1:13" x14ac:dyDescent="0.25">
      <c r="A16" s="56" t="s">
        <v>3</v>
      </c>
      <c r="B16" s="56">
        <v>3</v>
      </c>
      <c r="C16" s="56">
        <v>20</v>
      </c>
      <c r="D16" s="56">
        <v>10</v>
      </c>
      <c r="E16" s="56">
        <v>3.0000000000000001E-5</v>
      </c>
      <c r="F16" s="56">
        <f t="shared" si="0"/>
        <v>-10.41431317630212</v>
      </c>
      <c r="G16" s="56">
        <f t="shared" si="1"/>
        <v>3.5335689045936395E-3</v>
      </c>
      <c r="I16" s="56"/>
    </row>
    <row r="17" spans="1:10" x14ac:dyDescent="0.25">
      <c r="A17" s="56" t="s">
        <v>3</v>
      </c>
      <c r="B17" s="56">
        <v>4</v>
      </c>
      <c r="C17" s="56">
        <v>20</v>
      </c>
      <c r="D17" s="56">
        <v>10</v>
      </c>
      <c r="E17" s="56">
        <v>4.0000000000000003E-5</v>
      </c>
      <c r="F17" s="56">
        <f t="shared" si="0"/>
        <v>-10.126631103850338</v>
      </c>
      <c r="G17" s="56">
        <f t="shared" si="1"/>
        <v>3.5335689045936395E-3</v>
      </c>
      <c r="I17" s="56"/>
    </row>
    <row r="18" spans="1:10" x14ac:dyDescent="0.25">
      <c r="A18" s="66" t="s">
        <v>3</v>
      </c>
      <c r="B18" s="56">
        <v>1</v>
      </c>
      <c r="C18" s="56">
        <v>20</v>
      </c>
      <c r="D18" s="56">
        <v>20</v>
      </c>
      <c r="E18" s="56">
        <v>2.9999999999999997E-4</v>
      </c>
      <c r="F18" s="56">
        <f t="shared" si="0"/>
        <v>-8.1117280833080727</v>
      </c>
      <c r="G18" s="56">
        <f t="shared" si="1"/>
        <v>3.4129692832764505E-3</v>
      </c>
      <c r="I18" s="75">
        <f>AVERAGE(E18:E21)</f>
        <v>1.3999999999999999E-4</v>
      </c>
      <c r="J18" s="41">
        <f>I18/I14</f>
        <v>2.8</v>
      </c>
    </row>
    <row r="19" spans="1:10" x14ac:dyDescent="0.25">
      <c r="A19" s="56" t="s">
        <v>3</v>
      </c>
      <c r="B19" s="56">
        <v>2</v>
      </c>
      <c r="C19" s="56">
        <v>20</v>
      </c>
      <c r="D19" s="56">
        <v>20</v>
      </c>
      <c r="E19" s="56">
        <v>6.0000000000000002E-5</v>
      </c>
      <c r="F19" s="56">
        <f t="shared" si="0"/>
        <v>-9.7211659957421741</v>
      </c>
      <c r="G19" s="56">
        <f t="shared" si="1"/>
        <v>3.4129692832764505E-3</v>
      </c>
      <c r="I19" s="56"/>
    </row>
    <row r="20" spans="1:10" x14ac:dyDescent="0.25">
      <c r="A20" s="56" t="s">
        <v>3</v>
      </c>
      <c r="B20" s="56">
        <v>3</v>
      </c>
      <c r="C20" s="56">
        <v>20</v>
      </c>
      <c r="D20" s="56">
        <v>20</v>
      </c>
      <c r="E20" s="56">
        <v>1E-4</v>
      </c>
      <c r="F20" s="56">
        <f t="shared" si="0"/>
        <v>-9.2103403719761818</v>
      </c>
      <c r="G20" s="56">
        <f t="shared" si="1"/>
        <v>3.4129692832764505E-3</v>
      </c>
      <c r="I20" s="56"/>
    </row>
    <row r="21" spans="1:10" x14ac:dyDescent="0.25">
      <c r="A21" s="61" t="s">
        <v>3</v>
      </c>
      <c r="B21" s="56">
        <v>4</v>
      </c>
      <c r="C21" s="56">
        <v>20</v>
      </c>
      <c r="D21" s="56">
        <v>20</v>
      </c>
      <c r="E21" s="56">
        <v>1E-4</v>
      </c>
      <c r="F21" s="56">
        <f t="shared" si="0"/>
        <v>-9.2103403719761818</v>
      </c>
      <c r="G21" s="56">
        <f t="shared" si="1"/>
        <v>3.4129692832764505E-3</v>
      </c>
      <c r="I21" s="56"/>
    </row>
    <row r="22" spans="1:10" x14ac:dyDescent="0.25">
      <c r="A22" s="66" t="s">
        <v>3</v>
      </c>
      <c r="B22" s="56">
        <v>1</v>
      </c>
      <c r="C22" s="56">
        <v>20</v>
      </c>
      <c r="D22" s="56">
        <v>30</v>
      </c>
      <c r="E22" s="56">
        <v>5.0000000000000001E-4</v>
      </c>
      <c r="F22" s="56">
        <f t="shared" si="0"/>
        <v>-7.6009024595420822</v>
      </c>
      <c r="G22" s="56">
        <f t="shared" si="1"/>
        <v>3.3003300330033004E-3</v>
      </c>
      <c r="I22" s="75">
        <f>AVERAGE(E22:E25)</f>
        <v>2.7500000000000002E-4</v>
      </c>
      <c r="J22" s="41">
        <f>I22/I18</f>
        <v>1.9642857142857146</v>
      </c>
    </row>
    <row r="23" spans="1:10" x14ac:dyDescent="0.25">
      <c r="A23" s="56" t="s">
        <v>3</v>
      </c>
      <c r="B23" s="56">
        <v>2</v>
      </c>
      <c r="C23" s="56">
        <v>20</v>
      </c>
      <c r="D23" s="56">
        <v>30</v>
      </c>
      <c r="E23" s="56">
        <v>2.0000000000000001E-4</v>
      </c>
      <c r="F23" s="56">
        <f t="shared" si="0"/>
        <v>-8.5171931914162382</v>
      </c>
      <c r="G23" s="56">
        <f t="shared" si="1"/>
        <v>3.3003300330033004E-3</v>
      </c>
    </row>
    <row r="24" spans="1:10" x14ac:dyDescent="0.25">
      <c r="A24" s="56" t="s">
        <v>3</v>
      </c>
      <c r="B24" s="56">
        <v>3</v>
      </c>
      <c r="C24" s="56">
        <v>20</v>
      </c>
      <c r="D24" s="56">
        <v>30</v>
      </c>
      <c r="E24" s="56">
        <v>2.0000000000000001E-4</v>
      </c>
      <c r="F24" s="56">
        <f t="shared" si="0"/>
        <v>-8.5171931914162382</v>
      </c>
      <c r="G24" s="56">
        <f t="shared" si="1"/>
        <v>3.3003300330033004E-3</v>
      </c>
    </row>
    <row r="25" spans="1:10" x14ac:dyDescent="0.25">
      <c r="A25" s="56" t="s">
        <v>3</v>
      </c>
      <c r="B25" s="56">
        <v>4</v>
      </c>
      <c r="C25" s="56">
        <v>20</v>
      </c>
      <c r="D25" s="56">
        <v>30</v>
      </c>
      <c r="E25" s="56">
        <v>2.0000000000000001E-4</v>
      </c>
      <c r="F25" s="56">
        <f t="shared" si="0"/>
        <v>-8.5171931914162382</v>
      </c>
      <c r="G25" s="56">
        <f t="shared" si="1"/>
        <v>3.3003300330033004E-3</v>
      </c>
    </row>
    <row r="26" spans="1:10" x14ac:dyDescent="0.25">
      <c r="A26" s="67" t="s">
        <v>3</v>
      </c>
      <c r="B26" s="56">
        <v>1</v>
      </c>
      <c r="C26" s="56">
        <v>30</v>
      </c>
      <c r="D26" s="56">
        <v>10</v>
      </c>
      <c r="E26" s="56">
        <v>7.9999999999999996E-6</v>
      </c>
      <c r="F26" s="56">
        <f t="shared" si="0"/>
        <v>-11.736069016284437</v>
      </c>
      <c r="G26" s="56">
        <f t="shared" si="1"/>
        <v>3.5335689045936395E-3</v>
      </c>
      <c r="H26" s="75">
        <v>6.0000000000000002E-5</v>
      </c>
      <c r="I26" s="75">
        <f>AVERAGE(E26:E29)</f>
        <v>7.9999999999999996E-6</v>
      </c>
    </row>
    <row r="27" spans="1:10" x14ac:dyDescent="0.25">
      <c r="A27" s="69" t="s">
        <v>3</v>
      </c>
      <c r="B27" s="56">
        <v>2</v>
      </c>
      <c r="C27" s="56">
        <v>30</v>
      </c>
      <c r="D27" s="56">
        <v>10</v>
      </c>
      <c r="F27" s="56"/>
      <c r="G27" s="56">
        <f t="shared" si="1"/>
        <v>3.5335689045936395E-3</v>
      </c>
      <c r="I27" s="56"/>
    </row>
    <row r="28" spans="1:10" x14ac:dyDescent="0.25">
      <c r="A28" s="69" t="s">
        <v>3</v>
      </c>
      <c r="B28" s="56">
        <v>3</v>
      </c>
      <c r="C28" s="56">
        <v>30</v>
      </c>
      <c r="D28" s="56">
        <v>10</v>
      </c>
      <c r="F28" s="56"/>
      <c r="G28" s="56">
        <f t="shared" si="1"/>
        <v>3.5335689045936395E-3</v>
      </c>
      <c r="I28" s="56"/>
    </row>
    <row r="29" spans="1:10" x14ac:dyDescent="0.25">
      <c r="A29" s="69" t="s">
        <v>3</v>
      </c>
      <c r="B29" s="56">
        <v>4</v>
      </c>
      <c r="C29" s="56">
        <v>30</v>
      </c>
      <c r="D29" s="56">
        <v>10</v>
      </c>
      <c r="F29" s="56"/>
      <c r="G29" s="56">
        <f t="shared" si="1"/>
        <v>3.5335689045936395E-3</v>
      </c>
      <c r="I29" s="56"/>
    </row>
    <row r="30" spans="1:10" x14ac:dyDescent="0.25">
      <c r="A30" s="56" t="s">
        <v>3</v>
      </c>
      <c r="B30" s="56">
        <v>1</v>
      </c>
      <c r="C30" s="56">
        <v>30</v>
      </c>
      <c r="D30" s="56">
        <v>20</v>
      </c>
      <c r="F30" s="56"/>
      <c r="G30" s="56">
        <f t="shared" si="1"/>
        <v>3.4129692832764505E-3</v>
      </c>
      <c r="I30" s="75">
        <f>AVERAGE(E30:E33)</f>
        <v>3.6666666666666666E-5</v>
      </c>
      <c r="J30" s="41">
        <f>I30/I26</f>
        <v>4.583333333333333</v>
      </c>
    </row>
    <row r="31" spans="1:10" x14ac:dyDescent="0.25">
      <c r="A31" s="61" t="s">
        <v>3</v>
      </c>
      <c r="B31" s="56">
        <v>2</v>
      </c>
      <c r="C31" s="56">
        <v>30</v>
      </c>
      <c r="D31" s="56">
        <v>20</v>
      </c>
      <c r="E31" s="56">
        <v>6.9999999999999994E-5</v>
      </c>
      <c r="F31" s="56">
        <f t="shared" si="0"/>
        <v>-9.5670153159149152</v>
      </c>
      <c r="G31" s="56">
        <f t="shared" si="1"/>
        <v>3.4129692832764505E-3</v>
      </c>
      <c r="I31" s="56"/>
    </row>
    <row r="32" spans="1:10" x14ac:dyDescent="0.25">
      <c r="A32" s="66" t="s">
        <v>3</v>
      </c>
      <c r="B32" s="56">
        <v>3</v>
      </c>
      <c r="C32" s="56">
        <v>30</v>
      </c>
      <c r="D32" s="56">
        <v>20</v>
      </c>
      <c r="E32" s="56">
        <v>1.0000000000000001E-5</v>
      </c>
      <c r="F32" s="56">
        <f t="shared" si="0"/>
        <v>-11.512925464970229</v>
      </c>
      <c r="G32" s="56">
        <f t="shared" si="1"/>
        <v>3.4129692832764505E-3</v>
      </c>
      <c r="I32" s="56"/>
    </row>
    <row r="33" spans="1:10" x14ac:dyDescent="0.25">
      <c r="A33" s="56" t="s">
        <v>3</v>
      </c>
      <c r="B33" s="56">
        <v>4</v>
      </c>
      <c r="C33" s="56">
        <v>30</v>
      </c>
      <c r="D33" s="56">
        <v>20</v>
      </c>
      <c r="E33" s="56">
        <v>3.0000000000000001E-5</v>
      </c>
      <c r="F33" s="56">
        <f t="shared" si="0"/>
        <v>-10.41431317630212</v>
      </c>
      <c r="G33" s="56">
        <f t="shared" si="1"/>
        <v>3.4129692832764505E-3</v>
      </c>
      <c r="I33" s="56"/>
    </row>
    <row r="34" spans="1:10" x14ac:dyDescent="0.25">
      <c r="A34" s="56" t="s">
        <v>3</v>
      </c>
      <c r="B34" s="56">
        <v>1</v>
      </c>
      <c r="C34" s="56">
        <v>30</v>
      </c>
      <c r="D34" s="56">
        <v>30</v>
      </c>
      <c r="E34" s="56">
        <v>1E-4</v>
      </c>
      <c r="F34" s="56">
        <f t="shared" si="0"/>
        <v>-9.2103403719761818</v>
      </c>
      <c r="G34" s="56">
        <f t="shared" si="1"/>
        <v>3.3003300330033004E-3</v>
      </c>
      <c r="I34" s="75">
        <f>AVERAGE(E34:E37)</f>
        <v>1.2749999999999998E-4</v>
      </c>
      <c r="J34" s="41">
        <f>I34/I30</f>
        <v>3.4772727272727271</v>
      </c>
    </row>
    <row r="35" spans="1:10" x14ac:dyDescent="0.25">
      <c r="A35" s="56" t="s">
        <v>3</v>
      </c>
      <c r="B35" s="56">
        <v>2</v>
      </c>
      <c r="C35" s="56">
        <v>30</v>
      </c>
      <c r="D35" s="56">
        <v>30</v>
      </c>
      <c r="E35" s="56">
        <v>2.9999999999999997E-4</v>
      </c>
      <c r="F35" s="56">
        <f t="shared" si="0"/>
        <v>-8.1117280833080727</v>
      </c>
      <c r="G35" s="56">
        <f t="shared" si="1"/>
        <v>3.3003300330033004E-3</v>
      </c>
    </row>
    <row r="36" spans="1:10" x14ac:dyDescent="0.25">
      <c r="A36" s="66" t="s">
        <v>3</v>
      </c>
      <c r="B36" s="56">
        <v>3</v>
      </c>
      <c r="C36" s="56">
        <v>30</v>
      </c>
      <c r="D36" s="56">
        <v>30</v>
      </c>
      <c r="E36" s="56">
        <v>4.0000000000000003E-5</v>
      </c>
      <c r="F36" s="56">
        <f t="shared" si="0"/>
        <v>-10.126631103850338</v>
      </c>
      <c r="G36" s="56">
        <f t="shared" si="1"/>
        <v>3.3003300330033004E-3</v>
      </c>
    </row>
    <row r="37" spans="1:10" x14ac:dyDescent="0.25">
      <c r="A37" s="56" t="s">
        <v>3</v>
      </c>
      <c r="B37" s="56">
        <v>4</v>
      </c>
      <c r="C37" s="56">
        <v>30</v>
      </c>
      <c r="D37" s="56">
        <v>30</v>
      </c>
      <c r="E37" s="56">
        <v>6.9999999999999994E-5</v>
      </c>
      <c r="F37" s="56">
        <f t="shared" si="0"/>
        <v>-9.5670153159149152</v>
      </c>
      <c r="G37" s="56">
        <f t="shared" si="1"/>
        <v>3.3003300330033004E-3</v>
      </c>
    </row>
    <row r="38" spans="1:10" x14ac:dyDescent="0.25">
      <c r="A38" s="56" t="s">
        <v>4</v>
      </c>
      <c r="B38" s="56">
        <v>1</v>
      </c>
      <c r="C38" s="56">
        <v>10</v>
      </c>
      <c r="D38" s="56">
        <v>10</v>
      </c>
      <c r="E38" s="56">
        <v>4.0000000000000002E-4</v>
      </c>
      <c r="F38" s="56">
        <f t="shared" si="0"/>
        <v>-7.8240460108562919</v>
      </c>
      <c r="G38" s="56">
        <f t="shared" si="1"/>
        <v>3.5335689045936395E-3</v>
      </c>
      <c r="H38" s="75">
        <v>1E-4</v>
      </c>
      <c r="I38" s="75">
        <f>AVERAGE(E38:E41)</f>
        <v>4.0000000000000002E-4</v>
      </c>
    </row>
    <row r="39" spans="1:10" x14ac:dyDescent="0.25">
      <c r="A39" s="56" t="s">
        <v>4</v>
      </c>
      <c r="B39" s="56">
        <v>2</v>
      </c>
      <c r="C39" s="56">
        <v>10</v>
      </c>
      <c r="D39" s="56">
        <v>10</v>
      </c>
      <c r="E39" s="56">
        <v>2.0000000000000001E-4</v>
      </c>
      <c r="F39" s="56">
        <f t="shared" si="0"/>
        <v>-8.5171931914162382</v>
      </c>
      <c r="G39" s="56">
        <f t="shared" si="1"/>
        <v>3.5335689045936395E-3</v>
      </c>
      <c r="I39" s="56"/>
    </row>
    <row r="40" spans="1:10" x14ac:dyDescent="0.25">
      <c r="A40" s="56" t="s">
        <v>4</v>
      </c>
      <c r="B40" s="56">
        <v>3</v>
      </c>
      <c r="C40" s="56">
        <v>10</v>
      </c>
      <c r="D40" s="56">
        <v>10</v>
      </c>
      <c r="E40" s="56">
        <v>5.9999999999999995E-4</v>
      </c>
      <c r="F40" s="56">
        <f t="shared" si="0"/>
        <v>-7.4185809027481282</v>
      </c>
      <c r="G40" s="56">
        <f t="shared" si="1"/>
        <v>3.5335689045936395E-3</v>
      </c>
      <c r="I40" s="56"/>
    </row>
    <row r="41" spans="1:10" x14ac:dyDescent="0.25">
      <c r="A41" s="61" t="s">
        <v>4</v>
      </c>
      <c r="B41" s="56">
        <v>4</v>
      </c>
      <c r="C41" s="56">
        <v>10</v>
      </c>
      <c r="D41" s="56">
        <v>10</v>
      </c>
      <c r="E41" s="56">
        <v>4.0000000000000002E-4</v>
      </c>
      <c r="F41" s="56">
        <f t="shared" si="0"/>
        <v>-7.8240460108562919</v>
      </c>
      <c r="G41" s="56">
        <f t="shared" si="1"/>
        <v>3.5335689045936395E-3</v>
      </c>
      <c r="I41" s="56"/>
    </row>
    <row r="42" spans="1:10" x14ac:dyDescent="0.25">
      <c r="A42" s="66" t="s">
        <v>4</v>
      </c>
      <c r="B42" s="56">
        <v>1</v>
      </c>
      <c r="C42" s="56">
        <v>10</v>
      </c>
      <c r="D42" s="56">
        <v>20</v>
      </c>
      <c r="E42" s="56">
        <v>8.0000000000000004E-4</v>
      </c>
      <c r="F42" s="56">
        <f t="shared" si="0"/>
        <v>-7.1308988302963465</v>
      </c>
      <c r="G42" s="56">
        <f t="shared" si="1"/>
        <v>3.4129692832764505E-3</v>
      </c>
      <c r="I42" s="75">
        <f>AVERAGE(E42:E45)</f>
        <v>1.0499999999999999E-3</v>
      </c>
      <c r="J42" s="41">
        <f>I42/I38</f>
        <v>2.6249999999999996</v>
      </c>
    </row>
    <row r="43" spans="1:10" x14ac:dyDescent="0.25">
      <c r="A43" s="56" t="s">
        <v>4</v>
      </c>
      <c r="B43" s="56">
        <v>2</v>
      </c>
      <c r="C43" s="56">
        <v>10</v>
      </c>
      <c r="D43" s="56">
        <v>20</v>
      </c>
      <c r="E43" s="56">
        <v>5.0000000000000001E-4</v>
      </c>
      <c r="F43" s="56">
        <f t="shared" si="0"/>
        <v>-7.6009024595420822</v>
      </c>
      <c r="G43" s="56">
        <f t="shared" si="1"/>
        <v>3.4129692832764505E-3</v>
      </c>
      <c r="I43" s="56"/>
    </row>
    <row r="44" spans="1:10" x14ac:dyDescent="0.25">
      <c r="A44" s="66" t="s">
        <v>4</v>
      </c>
      <c r="B44" s="56">
        <v>3</v>
      </c>
      <c r="C44" s="56">
        <v>10</v>
      </c>
      <c r="D44" s="56">
        <v>20</v>
      </c>
      <c r="E44" s="56">
        <v>1.6000000000000001E-3</v>
      </c>
      <c r="F44" s="56">
        <f t="shared" si="0"/>
        <v>-6.4377516497364011</v>
      </c>
      <c r="G44" s="56">
        <f t="shared" si="1"/>
        <v>3.4129692832764505E-3</v>
      </c>
      <c r="I44" s="56"/>
    </row>
    <row r="45" spans="1:10" x14ac:dyDescent="0.25">
      <c r="A45" s="56" t="s">
        <v>4</v>
      </c>
      <c r="B45" s="56">
        <v>4</v>
      </c>
      <c r="C45" s="56">
        <v>10</v>
      </c>
      <c r="D45" s="56">
        <v>20</v>
      </c>
      <c r="E45" s="56">
        <v>1.2999999999999999E-3</v>
      </c>
      <c r="F45" s="56">
        <f t="shared" si="0"/>
        <v>-6.6453910145146464</v>
      </c>
      <c r="G45" s="56">
        <f t="shared" si="1"/>
        <v>3.4129692832764505E-3</v>
      </c>
      <c r="I45" s="56"/>
    </row>
    <row r="46" spans="1:10" x14ac:dyDescent="0.25">
      <c r="A46" s="56" t="s">
        <v>4</v>
      </c>
      <c r="B46" s="56">
        <v>1</v>
      </c>
      <c r="C46" s="56">
        <v>10</v>
      </c>
      <c r="D46" s="56">
        <v>30</v>
      </c>
      <c r="E46" s="56">
        <v>1E-3</v>
      </c>
      <c r="F46" s="56">
        <f t="shared" si="0"/>
        <v>-6.9077552789821368</v>
      </c>
      <c r="G46" s="56">
        <f t="shared" si="1"/>
        <v>3.3003300330033004E-3</v>
      </c>
      <c r="I46" s="75">
        <f>AVERAGE(E46:E49)</f>
        <v>1.8749999999999999E-3</v>
      </c>
      <c r="J46" s="41">
        <f>I46/I42</f>
        <v>1.7857142857142858</v>
      </c>
    </row>
    <row r="47" spans="1:10" x14ac:dyDescent="0.25">
      <c r="A47" s="56" t="s">
        <v>4</v>
      </c>
      <c r="B47" s="56">
        <v>2</v>
      </c>
      <c r="C47" s="56">
        <v>10</v>
      </c>
      <c r="D47" s="56">
        <v>30</v>
      </c>
      <c r="E47" s="56">
        <v>8.9999999999999998E-4</v>
      </c>
      <c r="F47" s="56">
        <f t="shared" si="0"/>
        <v>-7.0131157946399636</v>
      </c>
      <c r="G47" s="56">
        <f t="shared" si="1"/>
        <v>3.3003300330033004E-3</v>
      </c>
    </row>
    <row r="48" spans="1:10" x14ac:dyDescent="0.25">
      <c r="A48" s="56" t="s">
        <v>4</v>
      </c>
      <c r="B48" s="56">
        <v>3</v>
      </c>
      <c r="C48" s="56">
        <v>10</v>
      </c>
      <c r="D48" s="56">
        <v>30</v>
      </c>
      <c r="E48" s="56">
        <v>3.3999999999999998E-3</v>
      </c>
      <c r="F48" s="56">
        <f t="shared" si="0"/>
        <v>-5.6839798473600212</v>
      </c>
      <c r="G48" s="56">
        <f t="shared" si="1"/>
        <v>3.3003300330033004E-3</v>
      </c>
    </row>
    <row r="49" spans="1:10" x14ac:dyDescent="0.25">
      <c r="A49" s="56" t="s">
        <v>4</v>
      </c>
      <c r="B49" s="56">
        <v>4</v>
      </c>
      <c r="C49" s="56">
        <v>10</v>
      </c>
      <c r="D49" s="56">
        <v>30</v>
      </c>
      <c r="E49" s="56">
        <v>2.2000000000000001E-3</v>
      </c>
      <c r="F49" s="56">
        <f t="shared" si="0"/>
        <v>-6.1192979186178666</v>
      </c>
      <c r="G49" s="56">
        <f t="shared" si="1"/>
        <v>3.3003300330033004E-3</v>
      </c>
    </row>
    <row r="50" spans="1:10" x14ac:dyDescent="0.25">
      <c r="A50" s="56" t="s">
        <v>4</v>
      </c>
      <c r="B50" s="56">
        <v>1</v>
      </c>
      <c r="C50" s="56">
        <v>20</v>
      </c>
      <c r="D50" s="56">
        <v>10</v>
      </c>
      <c r="E50" s="56">
        <v>5.0000000000000002E-5</v>
      </c>
      <c r="F50" s="56">
        <f t="shared" si="0"/>
        <v>-9.9034875525361272</v>
      </c>
      <c r="G50" s="56">
        <f t="shared" si="1"/>
        <v>3.5335689045936395E-3</v>
      </c>
      <c r="H50" s="75">
        <v>9.0000000000000006E-5</v>
      </c>
      <c r="I50" s="75">
        <f>AVERAGE(E50:E53)</f>
        <v>1.2999999999999999E-4</v>
      </c>
    </row>
    <row r="51" spans="1:10" x14ac:dyDescent="0.25">
      <c r="A51" s="61" t="s">
        <v>4</v>
      </c>
      <c r="B51" s="56">
        <v>2</v>
      </c>
      <c r="C51" s="56">
        <v>20</v>
      </c>
      <c r="D51" s="56">
        <v>10</v>
      </c>
      <c r="E51" s="56">
        <v>6.9999999999999994E-5</v>
      </c>
      <c r="F51" s="56">
        <f t="shared" si="0"/>
        <v>-9.5670153159149152</v>
      </c>
      <c r="G51" s="56">
        <f t="shared" si="1"/>
        <v>3.5335689045936395E-3</v>
      </c>
      <c r="I51" s="56"/>
    </row>
    <row r="52" spans="1:10" x14ac:dyDescent="0.25">
      <c r="A52" s="66" t="s">
        <v>4</v>
      </c>
      <c r="B52" s="56">
        <v>3</v>
      </c>
      <c r="C52" s="56">
        <v>20</v>
      </c>
      <c r="D52" s="56">
        <v>10</v>
      </c>
      <c r="E52" s="56">
        <v>2.0000000000000001E-4</v>
      </c>
      <c r="F52" s="56">
        <f t="shared" si="0"/>
        <v>-8.5171931914162382</v>
      </c>
      <c r="G52" s="56">
        <f t="shared" si="1"/>
        <v>3.5335689045936395E-3</v>
      </c>
      <c r="I52" s="56"/>
    </row>
    <row r="53" spans="1:10" x14ac:dyDescent="0.25">
      <c r="A53" s="56" t="s">
        <v>4</v>
      </c>
      <c r="B53" s="56">
        <v>4</v>
      </c>
      <c r="C53" s="56">
        <v>20</v>
      </c>
      <c r="D53" s="56">
        <v>10</v>
      </c>
      <c r="E53" s="56">
        <v>2.0000000000000001E-4</v>
      </c>
      <c r="F53" s="56">
        <f t="shared" si="0"/>
        <v>-8.5171931914162382</v>
      </c>
      <c r="G53" s="56">
        <f t="shared" si="1"/>
        <v>3.5335689045936395E-3</v>
      </c>
      <c r="I53" s="56"/>
    </row>
    <row r="54" spans="1:10" x14ac:dyDescent="0.25">
      <c r="A54" s="56" t="s">
        <v>4</v>
      </c>
      <c r="B54" s="56">
        <v>1</v>
      </c>
      <c r="C54" s="56">
        <v>20</v>
      </c>
      <c r="D54" s="56">
        <v>20</v>
      </c>
      <c r="E54" s="56">
        <v>2.0000000000000001E-4</v>
      </c>
      <c r="F54" s="56">
        <f t="shared" si="0"/>
        <v>-8.5171931914162382</v>
      </c>
      <c r="G54" s="56">
        <f t="shared" si="1"/>
        <v>3.4129692832764505E-3</v>
      </c>
      <c r="I54" s="75">
        <f>AVERAGE(E54:E57)</f>
        <v>3.2499999999999999E-4</v>
      </c>
      <c r="J54" s="41">
        <f>I54/I50</f>
        <v>2.5</v>
      </c>
    </row>
    <row r="55" spans="1:10" x14ac:dyDescent="0.25">
      <c r="A55" s="56" t="s">
        <v>4</v>
      </c>
      <c r="B55" s="56">
        <v>2</v>
      </c>
      <c r="C55" s="56">
        <v>20</v>
      </c>
      <c r="D55" s="56">
        <v>20</v>
      </c>
      <c r="E55" s="56">
        <v>2.0000000000000001E-4</v>
      </c>
      <c r="F55" s="56">
        <f t="shared" si="0"/>
        <v>-8.5171931914162382</v>
      </c>
      <c r="G55" s="56">
        <f t="shared" si="1"/>
        <v>3.4129692832764505E-3</v>
      </c>
      <c r="I55" s="56"/>
    </row>
    <row r="56" spans="1:10" x14ac:dyDescent="0.25">
      <c r="A56" s="56" t="s">
        <v>4</v>
      </c>
      <c r="B56" s="56">
        <v>3</v>
      </c>
      <c r="C56" s="56">
        <v>20</v>
      </c>
      <c r="D56" s="56">
        <v>20</v>
      </c>
      <c r="E56" s="56">
        <v>5.0000000000000001E-4</v>
      </c>
      <c r="F56" s="56">
        <f t="shared" si="0"/>
        <v>-7.6009024595420822</v>
      </c>
      <c r="G56" s="56">
        <f t="shared" si="1"/>
        <v>3.4129692832764505E-3</v>
      </c>
      <c r="I56" s="56"/>
    </row>
    <row r="57" spans="1:10" x14ac:dyDescent="0.25">
      <c r="A57" s="56" t="s">
        <v>4</v>
      </c>
      <c r="B57" s="56">
        <v>4</v>
      </c>
      <c r="C57" s="56">
        <v>20</v>
      </c>
      <c r="D57" s="56">
        <v>20</v>
      </c>
      <c r="E57" s="56">
        <v>4.0000000000000002E-4</v>
      </c>
      <c r="F57" s="56">
        <f t="shared" si="0"/>
        <v>-7.8240460108562919</v>
      </c>
      <c r="G57" s="56">
        <f t="shared" si="1"/>
        <v>3.4129692832764505E-3</v>
      </c>
      <c r="I57" s="56"/>
    </row>
    <row r="58" spans="1:10" x14ac:dyDescent="0.25">
      <c r="A58" s="56" t="s">
        <v>4</v>
      </c>
      <c r="B58" s="56">
        <v>1</v>
      </c>
      <c r="C58" s="56">
        <v>20</v>
      </c>
      <c r="D58" s="56">
        <v>30</v>
      </c>
      <c r="E58" s="56">
        <v>4.0000000000000002E-4</v>
      </c>
      <c r="F58" s="56">
        <f t="shared" si="0"/>
        <v>-7.8240460108562919</v>
      </c>
      <c r="G58" s="56">
        <f t="shared" si="1"/>
        <v>3.3003300330033004E-3</v>
      </c>
      <c r="I58" s="75">
        <f>AVERAGE(E58:E61)</f>
        <v>5.0000000000000001E-4</v>
      </c>
      <c r="J58" s="41">
        <f>I58/I54</f>
        <v>1.5384615384615385</v>
      </c>
    </row>
    <row r="59" spans="1:10" x14ac:dyDescent="0.25">
      <c r="A59" s="56" t="s">
        <v>4</v>
      </c>
      <c r="B59" s="56">
        <v>2</v>
      </c>
      <c r="C59" s="56">
        <v>20</v>
      </c>
      <c r="D59" s="56">
        <v>30</v>
      </c>
      <c r="E59" s="56">
        <v>2.9999999999999997E-4</v>
      </c>
      <c r="F59" s="56">
        <f t="shared" si="0"/>
        <v>-8.1117280833080727</v>
      </c>
      <c r="G59" s="56">
        <f t="shared" si="1"/>
        <v>3.3003300330033004E-3</v>
      </c>
    </row>
    <row r="60" spans="1:10" x14ac:dyDescent="0.25">
      <c r="A60" s="56" t="s">
        <v>4</v>
      </c>
      <c r="B60" s="56">
        <v>3</v>
      </c>
      <c r="C60" s="56">
        <v>20</v>
      </c>
      <c r="D60" s="56">
        <v>30</v>
      </c>
      <c r="E60" s="56">
        <v>5.0000000000000001E-4</v>
      </c>
      <c r="F60" s="56">
        <f t="shared" si="0"/>
        <v>-7.6009024595420822</v>
      </c>
      <c r="G60" s="56">
        <f t="shared" si="1"/>
        <v>3.3003300330033004E-3</v>
      </c>
    </row>
    <row r="61" spans="1:10" x14ac:dyDescent="0.25">
      <c r="A61" s="61" t="s">
        <v>4</v>
      </c>
      <c r="B61" s="56">
        <v>4</v>
      </c>
      <c r="C61" s="56">
        <v>20</v>
      </c>
      <c r="D61" s="56">
        <v>30</v>
      </c>
      <c r="E61" s="56">
        <v>8.0000000000000004E-4</v>
      </c>
      <c r="F61" s="56">
        <f t="shared" si="0"/>
        <v>-7.1308988302963465</v>
      </c>
      <c r="G61" s="56">
        <f t="shared" si="1"/>
        <v>3.3003300330033004E-3</v>
      </c>
    </row>
    <row r="62" spans="1:10" x14ac:dyDescent="0.25">
      <c r="A62" s="67" t="s">
        <v>4</v>
      </c>
      <c r="B62" s="56">
        <v>1</v>
      </c>
      <c r="C62" s="56">
        <v>30</v>
      </c>
      <c r="D62" s="56">
        <v>10</v>
      </c>
      <c r="F62" s="56"/>
      <c r="G62" s="56">
        <f t="shared" si="1"/>
        <v>3.5335689045936395E-3</v>
      </c>
      <c r="H62" s="75">
        <v>9.0000000000000006E-5</v>
      </c>
      <c r="I62" s="75"/>
    </row>
    <row r="63" spans="1:10" x14ac:dyDescent="0.25">
      <c r="A63" s="69" t="s">
        <v>4</v>
      </c>
      <c r="B63" s="56">
        <v>2</v>
      </c>
      <c r="C63" s="56">
        <v>30</v>
      </c>
      <c r="D63" s="56">
        <v>10</v>
      </c>
      <c r="F63" s="56"/>
      <c r="G63" s="56">
        <f t="shared" si="1"/>
        <v>3.5335689045936395E-3</v>
      </c>
      <c r="I63" s="56"/>
    </row>
    <row r="64" spans="1:10" x14ac:dyDescent="0.25">
      <c r="A64" s="69" t="s">
        <v>4</v>
      </c>
      <c r="B64" s="56">
        <v>3</v>
      </c>
      <c r="C64" s="56">
        <v>30</v>
      </c>
      <c r="D64" s="56">
        <v>10</v>
      </c>
      <c r="F64" s="56"/>
      <c r="G64" s="56">
        <f t="shared" si="1"/>
        <v>3.5335689045936395E-3</v>
      </c>
      <c r="I64" s="56"/>
    </row>
    <row r="65" spans="1:10" x14ac:dyDescent="0.25">
      <c r="A65" s="69" t="s">
        <v>4</v>
      </c>
      <c r="B65" s="56">
        <v>4</v>
      </c>
      <c r="C65" s="56">
        <v>30</v>
      </c>
      <c r="D65" s="56">
        <v>10</v>
      </c>
      <c r="F65" s="56"/>
      <c r="G65" s="56">
        <f t="shared" si="1"/>
        <v>3.5335689045936395E-3</v>
      </c>
      <c r="I65" s="56"/>
    </row>
    <row r="66" spans="1:10" x14ac:dyDescent="0.25">
      <c r="A66" s="56" t="s">
        <v>4</v>
      </c>
      <c r="B66" s="56">
        <v>1</v>
      </c>
      <c r="C66" s="56">
        <v>30</v>
      </c>
      <c r="D66" s="56">
        <v>20</v>
      </c>
      <c r="E66" s="56">
        <v>1E-4</v>
      </c>
      <c r="F66" s="56">
        <f t="shared" si="0"/>
        <v>-9.2103403719761818</v>
      </c>
      <c r="G66" s="56">
        <f t="shared" si="1"/>
        <v>3.4129692832764505E-3</v>
      </c>
      <c r="I66" s="75">
        <f>AVERAGE(E66:E69)</f>
        <v>1.5000000000000001E-4</v>
      </c>
    </row>
    <row r="67" spans="1:10" x14ac:dyDescent="0.25">
      <c r="A67" s="56" t="s">
        <v>4</v>
      </c>
      <c r="B67" s="56">
        <v>2</v>
      </c>
      <c r="C67" s="56">
        <v>30</v>
      </c>
      <c r="D67" s="56">
        <v>20</v>
      </c>
      <c r="E67" s="56">
        <v>2.0000000000000001E-4</v>
      </c>
      <c r="F67" s="56">
        <f t="shared" ref="F67:F73" si="2">LN(E67)</f>
        <v>-8.5171931914162382</v>
      </c>
      <c r="G67" s="56">
        <f t="shared" ref="G67:G73" si="3">1/(D67+273)</f>
        <v>3.4129692832764505E-3</v>
      </c>
      <c r="I67" s="56"/>
    </row>
    <row r="68" spans="1:10" x14ac:dyDescent="0.25">
      <c r="A68" s="56" t="s">
        <v>4</v>
      </c>
      <c r="B68" s="56">
        <v>3</v>
      </c>
      <c r="C68" s="56">
        <v>30</v>
      </c>
      <c r="D68" s="56">
        <v>20</v>
      </c>
      <c r="E68" s="56">
        <v>2.0000000000000001E-4</v>
      </c>
      <c r="F68" s="56">
        <f t="shared" si="2"/>
        <v>-8.5171931914162382</v>
      </c>
      <c r="G68" s="56">
        <f t="shared" si="3"/>
        <v>3.4129692832764505E-3</v>
      </c>
      <c r="I68" s="56"/>
    </row>
    <row r="69" spans="1:10" x14ac:dyDescent="0.25">
      <c r="A69" s="56" t="s">
        <v>4</v>
      </c>
      <c r="B69" s="56">
        <v>4</v>
      </c>
      <c r="C69" s="56">
        <v>30</v>
      </c>
      <c r="D69" s="56">
        <v>20</v>
      </c>
      <c r="E69" s="56">
        <v>1E-4</v>
      </c>
      <c r="F69" s="56">
        <f t="shared" si="2"/>
        <v>-9.2103403719761818</v>
      </c>
      <c r="G69" s="56">
        <f t="shared" si="3"/>
        <v>3.4129692832764505E-3</v>
      </c>
      <c r="I69" s="56"/>
    </row>
    <row r="70" spans="1:10" x14ac:dyDescent="0.25">
      <c r="A70" s="66" t="s">
        <v>4</v>
      </c>
      <c r="B70" s="56">
        <v>1</v>
      </c>
      <c r="C70" s="56">
        <v>30</v>
      </c>
      <c r="D70" s="56">
        <v>30</v>
      </c>
      <c r="E70" s="56">
        <v>2.9999999999999997E-4</v>
      </c>
      <c r="F70" s="56">
        <f t="shared" si="2"/>
        <v>-8.1117280833080727</v>
      </c>
      <c r="G70" s="56">
        <f t="shared" si="3"/>
        <v>3.3003300330033004E-3</v>
      </c>
      <c r="I70" s="75">
        <f>AVERAGE(E70:E73)</f>
        <v>3.9999999999999996E-4</v>
      </c>
      <c r="J70" s="41">
        <f>I70/I66</f>
        <v>2.6666666666666661</v>
      </c>
    </row>
    <row r="71" spans="1:10" x14ac:dyDescent="0.25">
      <c r="A71" s="61" t="s">
        <v>4</v>
      </c>
      <c r="B71" s="56">
        <v>2</v>
      </c>
      <c r="C71" s="56">
        <v>30</v>
      </c>
      <c r="D71" s="56">
        <v>30</v>
      </c>
      <c r="E71" s="56">
        <v>5.0000000000000001E-4</v>
      </c>
      <c r="F71" s="56">
        <f t="shared" si="2"/>
        <v>-7.6009024595420822</v>
      </c>
      <c r="G71" s="56">
        <f t="shared" si="3"/>
        <v>3.3003300330033004E-3</v>
      </c>
    </row>
    <row r="72" spans="1:10" x14ac:dyDescent="0.25">
      <c r="A72" s="66" t="s">
        <v>4</v>
      </c>
      <c r="B72" s="56">
        <v>3</v>
      </c>
      <c r="C72" s="56">
        <v>30</v>
      </c>
      <c r="D72" s="56">
        <v>30</v>
      </c>
      <c r="E72" s="56">
        <v>4.0000000000000002E-4</v>
      </c>
      <c r="F72" s="56">
        <f t="shared" si="2"/>
        <v>-7.8240460108562919</v>
      </c>
      <c r="G72" s="56">
        <f t="shared" si="3"/>
        <v>3.3003300330033004E-3</v>
      </c>
    </row>
    <row r="73" spans="1:10" x14ac:dyDescent="0.25">
      <c r="A73" s="56" t="s">
        <v>4</v>
      </c>
      <c r="B73" s="56">
        <v>4</v>
      </c>
      <c r="C73" s="56">
        <v>30</v>
      </c>
      <c r="D73" s="56">
        <v>30</v>
      </c>
      <c r="E73" s="56">
        <v>4.0000000000000002E-4</v>
      </c>
      <c r="F73" s="56">
        <f t="shared" si="2"/>
        <v>-7.8240460108562919</v>
      </c>
      <c r="G73" s="56">
        <f t="shared" si="3"/>
        <v>3.3003300330033004E-3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73"/>
  <sheetViews>
    <sheetView zoomScaleNormal="100" workbookViewId="0">
      <pane xSplit="6" ySplit="1" topLeftCell="V2" activePane="bottomRight" state="frozen"/>
      <selection pane="topRight" activeCell="F1" sqref="F1"/>
      <selection pane="bottomLeft" activeCell="A2" sqref="A2"/>
      <selection pane="bottomRight" activeCell="X1" sqref="X1"/>
    </sheetView>
  </sheetViews>
  <sheetFormatPr baseColWidth="10" defaultColWidth="10.85546875" defaultRowHeight="15" x14ac:dyDescent="0.25"/>
  <cols>
    <col min="1" max="1" width="11.42578125" style="24"/>
    <col min="2" max="2" width="11.42578125" style="1"/>
    <col min="3" max="3" width="14.42578125" style="1" customWidth="1"/>
    <col min="4" max="4" width="14.85546875" style="1" customWidth="1"/>
    <col min="6" max="6" width="16.140625" style="1" customWidth="1"/>
    <col min="8" max="8" width="13.42578125" style="6" customWidth="1"/>
    <col min="10" max="10" width="13.5703125" customWidth="1"/>
    <col min="11" max="12" width="17.42578125" customWidth="1"/>
    <col min="13" max="13" width="17.42578125" style="56" customWidth="1"/>
    <col min="14" max="14" width="11.42578125" style="47"/>
    <col min="15" max="15" width="17.140625" style="47" customWidth="1"/>
    <col min="16" max="16" width="14.140625" style="47" customWidth="1"/>
    <col min="17" max="17" width="13.140625" style="38" customWidth="1"/>
    <col min="18" max="18" width="11.42578125" style="38"/>
    <col min="19" max="19" width="22" style="38" customWidth="1"/>
    <col min="20" max="20" width="22.85546875" style="38" customWidth="1"/>
    <col min="21" max="22" width="11.42578125" style="44"/>
    <col min="23" max="23" width="21.140625" style="44" customWidth="1"/>
    <col min="24" max="24" width="11.42578125" style="44"/>
    <col min="25" max="26" width="11.42578125" style="37"/>
    <col min="27" max="27" width="22.42578125" style="37" customWidth="1"/>
    <col min="28" max="28" width="24.5703125" style="37" customWidth="1"/>
    <col min="31" max="31" width="21.85546875" customWidth="1"/>
    <col min="32" max="32" width="24.42578125" customWidth="1"/>
    <col min="35" max="35" width="24" customWidth="1"/>
    <col min="36" max="36" width="23.42578125" customWidth="1"/>
    <col min="39" max="39" width="24.42578125" customWidth="1"/>
    <col min="40" max="40" width="23" customWidth="1"/>
    <col min="43" max="43" width="24.5703125" customWidth="1"/>
    <col min="44" max="44" width="25" customWidth="1"/>
    <col min="47" max="47" width="24.5703125" customWidth="1"/>
    <col min="48" max="48" width="23.85546875" customWidth="1"/>
    <col min="51" max="52" width="23.5703125" customWidth="1"/>
    <col min="53" max="53" width="12" bestFit="1" customWidth="1"/>
  </cols>
  <sheetData>
    <row r="1" spans="1:52" x14ac:dyDescent="0.25">
      <c r="A1" s="23" t="s">
        <v>0</v>
      </c>
      <c r="B1" s="2" t="s">
        <v>32</v>
      </c>
      <c r="C1" s="2" t="s">
        <v>282</v>
      </c>
      <c r="D1" s="2" t="s">
        <v>34</v>
      </c>
      <c r="E1" s="2" t="s">
        <v>27</v>
      </c>
      <c r="F1" s="2" t="s">
        <v>33</v>
      </c>
      <c r="G1" s="3" t="s">
        <v>29</v>
      </c>
      <c r="H1" s="5" t="s">
        <v>30</v>
      </c>
      <c r="I1" s="2" t="s">
        <v>35</v>
      </c>
      <c r="J1" s="2" t="s">
        <v>31</v>
      </c>
      <c r="K1" s="30" t="s">
        <v>57</v>
      </c>
      <c r="L1" s="33" t="s">
        <v>56</v>
      </c>
      <c r="M1" s="33" t="s">
        <v>284</v>
      </c>
      <c r="N1" s="47" t="s">
        <v>59</v>
      </c>
      <c r="O1" s="47" t="s">
        <v>58</v>
      </c>
      <c r="P1" s="47" t="s">
        <v>55</v>
      </c>
      <c r="Q1" s="38" t="s">
        <v>37</v>
      </c>
      <c r="R1" s="38" t="s">
        <v>38</v>
      </c>
      <c r="S1" s="38" t="s">
        <v>60</v>
      </c>
      <c r="T1" s="38" t="s">
        <v>36</v>
      </c>
      <c r="U1" s="44" t="s">
        <v>39</v>
      </c>
      <c r="V1" s="44" t="s">
        <v>40</v>
      </c>
      <c r="W1" s="44" t="s">
        <v>61</v>
      </c>
      <c r="X1" s="44" t="s">
        <v>36</v>
      </c>
      <c r="Y1" s="37" t="s">
        <v>39</v>
      </c>
      <c r="Z1" s="37" t="s">
        <v>41</v>
      </c>
      <c r="AA1" s="37" t="s">
        <v>62</v>
      </c>
      <c r="AB1" s="37" t="s">
        <v>36</v>
      </c>
      <c r="AC1" s="56" t="s">
        <v>42</v>
      </c>
      <c r="AD1" s="56" t="s">
        <v>40</v>
      </c>
      <c r="AE1" s="37" t="s">
        <v>63</v>
      </c>
      <c r="AF1" s="37" t="s">
        <v>36</v>
      </c>
      <c r="AG1" s="56" t="s">
        <v>39</v>
      </c>
      <c r="AH1" s="56" t="s">
        <v>40</v>
      </c>
      <c r="AI1" s="37" t="s">
        <v>64</v>
      </c>
      <c r="AJ1" s="37" t="s">
        <v>36</v>
      </c>
      <c r="AK1" s="56" t="s">
        <v>39</v>
      </c>
      <c r="AL1" s="56" t="s">
        <v>40</v>
      </c>
      <c r="AM1" s="37" t="s">
        <v>65</v>
      </c>
      <c r="AN1" s="37" t="s">
        <v>36</v>
      </c>
      <c r="AO1" t="s">
        <v>39</v>
      </c>
      <c r="AP1" t="s">
        <v>40</v>
      </c>
      <c r="AQ1" s="37" t="s">
        <v>66</v>
      </c>
      <c r="AR1" s="37" t="s">
        <v>36</v>
      </c>
      <c r="AS1" s="56" t="s">
        <v>39</v>
      </c>
      <c r="AT1" s="56" t="s">
        <v>40</v>
      </c>
      <c r="AU1" s="37" t="s">
        <v>67</v>
      </c>
      <c r="AV1" s="37" t="s">
        <v>36</v>
      </c>
      <c r="AW1" s="56" t="s">
        <v>39</v>
      </c>
      <c r="AX1" s="56" t="s">
        <v>40</v>
      </c>
      <c r="AY1" s="37" t="s">
        <v>68</v>
      </c>
      <c r="AZ1" s="37" t="s">
        <v>36</v>
      </c>
    </row>
    <row r="2" spans="1:52" x14ac:dyDescent="0.25">
      <c r="A2" s="23">
        <v>6</v>
      </c>
      <c r="B2" s="2" t="s">
        <v>3</v>
      </c>
      <c r="C2" s="57">
        <f>1.8428*10000</f>
        <v>18428</v>
      </c>
      <c r="D2" s="2">
        <v>10</v>
      </c>
      <c r="E2" s="2">
        <v>1</v>
      </c>
      <c r="F2" s="2">
        <v>10</v>
      </c>
      <c r="G2" s="3">
        <v>244.81</v>
      </c>
      <c r="H2" s="5">
        <v>110.32</v>
      </c>
      <c r="I2" s="3">
        <v>42.1</v>
      </c>
      <c r="J2" s="3">
        <f t="shared" ref="J2:J33" si="0">G2+H2+I2</f>
        <v>397.23</v>
      </c>
      <c r="K2" s="31">
        <v>10.3</v>
      </c>
      <c r="L2" s="31">
        <v>0.89</v>
      </c>
      <c r="M2" s="64">
        <f>(D2/100)*10000*L2</f>
        <v>890</v>
      </c>
      <c r="N2" s="48">
        <f t="shared" ref="N2:N33" si="1">8.31446*(F2+273)/101</f>
        <v>23.296952277227724</v>
      </c>
      <c r="O2" s="48">
        <f t="shared" ref="O2:O33" si="2">250-(H2/L2)</f>
        <v>126.04494382022473</v>
      </c>
      <c r="P2" s="48">
        <f t="shared" ref="P2:P33" si="3">H2-(H2*K2/100)</f>
        <v>98.957039999999992</v>
      </c>
      <c r="Q2" s="42">
        <v>546.3120545498823</v>
      </c>
      <c r="R2" s="42">
        <v>2158.8189503655794</v>
      </c>
      <c r="S2" s="39">
        <v>22.86</v>
      </c>
      <c r="T2" s="39">
        <f t="shared" ref="T2:T33" si="4">+(R2-Q2)*0.000001*44000000/N2*(O2/1000)*(12/44)/S2/P2</f>
        <v>4.6279240530247678E-2</v>
      </c>
      <c r="U2" s="45">
        <v>494.42961672473871</v>
      </c>
      <c r="V2" s="45">
        <v>1871.178428888185</v>
      </c>
      <c r="W2" s="45">
        <v>25.2</v>
      </c>
      <c r="X2" s="29">
        <f t="shared" ref="X2:X33" si="5">(V2-U2)*0.000001*44000000/N2*(O2/1000)*(12/44)/W2/P2</f>
        <v>3.5843881962984554E-2</v>
      </c>
      <c r="Y2" s="46">
        <v>500.97113428280772</v>
      </c>
      <c r="Z2" s="46">
        <v>1923.2930220264318</v>
      </c>
      <c r="AA2" s="52">
        <v>25.26</v>
      </c>
      <c r="AB2" s="49">
        <f t="shared" ref="AB2:AB33" si="6">(Z2-Y2)*0.000001*44000000/N2*(O2/1000)*(12/44)/AA2/P2</f>
        <v>3.6942426329956847E-2</v>
      </c>
      <c r="AC2" s="27">
        <v>532.79735115630638</v>
      </c>
      <c r="AD2" s="27">
        <v>1522.628473019518</v>
      </c>
      <c r="AE2" s="28">
        <v>24.14</v>
      </c>
      <c r="AF2" s="50">
        <f t="shared" ref="AF2:AF33" si="7">(AD2-AC2)*0.000001*44000000/N2*(O2/1000)*(12/24)/AE2/P2</f>
        <v>4.9320349152535713E-2</v>
      </c>
      <c r="AG2" s="28">
        <v>547.53978678038379</v>
      </c>
      <c r="AH2" s="28">
        <v>1668.8844776119404</v>
      </c>
      <c r="AI2" s="28">
        <v>24.43</v>
      </c>
      <c r="AJ2" s="50">
        <f t="shared" ref="AJ2:AJ33" si="8">(AH2-AG2)*0.000001*44000000/N2*(O2/1000)*(12/44)/AI2/P2</f>
        <v>3.0114560754018829E-2</v>
      </c>
      <c r="AK2" s="41">
        <v>538.19632268247949</v>
      </c>
      <c r="AL2" s="41">
        <v>1632.8889552493495</v>
      </c>
      <c r="AM2" s="41">
        <v>24.21</v>
      </c>
      <c r="AN2" s="50">
        <f t="shared" ref="AN2:AN33" si="9">(AL2-AK2)*0.000001*44000000/N2*(O2/1000)*(12/44)/AM2/P2</f>
        <v>2.9665950969320298E-2</v>
      </c>
      <c r="AO2">
        <v>575.91332201951627</v>
      </c>
      <c r="AP2">
        <v>1124.1148069579974</v>
      </c>
      <c r="AQ2" s="41">
        <v>22.82</v>
      </c>
      <c r="AR2">
        <f t="shared" ref="AR2:AR33" si="10">(AP2-AO2)*0.000001*44000000/N2*(O2/1000)*(12/44)/AQ2/P2</f>
        <v>1.5761060508007529E-2</v>
      </c>
      <c r="AS2" s="28">
        <v>591.10974055530278</v>
      </c>
      <c r="AT2" s="28">
        <v>1727.4682749203459</v>
      </c>
      <c r="AU2" s="41">
        <v>24.73</v>
      </c>
      <c r="AV2" s="50">
        <f t="shared" ref="AV2:AV33" si="11">(AT2-AS2)*0.000001*44000000/N2*(O2/1000)*(12/44)/AU2/P2</f>
        <v>3.0147557379580841E-2</v>
      </c>
      <c r="AW2" s="28">
        <v>449.18740292651023</v>
      </c>
      <c r="AX2" s="28">
        <v>1474.0926034022682</v>
      </c>
      <c r="AY2" s="41">
        <v>26.13</v>
      </c>
      <c r="AZ2">
        <f t="shared" ref="AZ2:AZ33" si="12">(AX2-AW2)*0.000001*44000000/N2*(O2/1000)*(12/44)/AY2/P2</f>
        <v>2.5733873151199488E-2</v>
      </c>
    </row>
    <row r="3" spans="1:52" x14ac:dyDescent="0.25">
      <c r="A3" s="23">
        <v>18</v>
      </c>
      <c r="B3" s="2" t="s">
        <v>3</v>
      </c>
      <c r="C3" s="60">
        <f>2.4425*10000</f>
        <v>24425</v>
      </c>
      <c r="D3" s="2">
        <v>10</v>
      </c>
      <c r="E3" s="2">
        <v>2</v>
      </c>
      <c r="F3" s="2">
        <v>10</v>
      </c>
      <c r="G3" s="3">
        <v>246.04</v>
      </c>
      <c r="H3" s="5">
        <v>124.93</v>
      </c>
      <c r="I3" s="3">
        <v>27.5</v>
      </c>
      <c r="J3" s="3">
        <f t="shared" si="0"/>
        <v>398.47</v>
      </c>
      <c r="K3" s="31">
        <v>24.9</v>
      </c>
      <c r="L3" s="31">
        <v>0.89</v>
      </c>
      <c r="M3" s="64">
        <f t="shared" ref="M3:M66" si="13">(D3/100)*10000*L3</f>
        <v>890</v>
      </c>
      <c r="N3" s="48">
        <f t="shared" si="1"/>
        <v>23.296952277227724</v>
      </c>
      <c r="O3" s="48">
        <f t="shared" si="2"/>
        <v>109.62921348314606</v>
      </c>
      <c r="P3" s="48">
        <f t="shared" si="3"/>
        <v>93.822430000000011</v>
      </c>
      <c r="Q3" s="42">
        <v>543.39397678382988</v>
      </c>
      <c r="R3" s="42">
        <v>2603.322272215973</v>
      </c>
      <c r="S3" s="39">
        <v>22.86</v>
      </c>
      <c r="T3" s="39">
        <f t="shared" si="4"/>
        <v>5.4234748987481561E-2</v>
      </c>
      <c r="U3" s="45">
        <v>538.51352549889134</v>
      </c>
      <c r="V3" s="45">
        <v>1612.6555907507127</v>
      </c>
      <c r="W3" s="45">
        <v>25.2</v>
      </c>
      <c r="X3" s="29">
        <f t="shared" si="5"/>
        <v>2.5654463755940746E-2</v>
      </c>
      <c r="Y3" s="46">
        <v>518.78893692777206</v>
      </c>
      <c r="Z3" s="46">
        <v>2216.8169251101322</v>
      </c>
      <c r="AA3" s="52">
        <v>25.26</v>
      </c>
      <c r="AB3" s="49">
        <f t="shared" si="6"/>
        <v>4.0458824030051008E-2</v>
      </c>
      <c r="AC3" s="27">
        <v>584.73135148433653</v>
      </c>
      <c r="AD3" s="27">
        <v>2356.5242496309661</v>
      </c>
      <c r="AE3" s="28">
        <v>24.14</v>
      </c>
      <c r="AF3" s="50">
        <f t="shared" si="7"/>
        <v>8.098766596775922E-2</v>
      </c>
      <c r="AG3" s="28">
        <v>495.04110874200421</v>
      </c>
      <c r="AH3" s="28">
        <v>2160.2904904051175</v>
      </c>
      <c r="AI3" s="28">
        <v>24.43</v>
      </c>
      <c r="AJ3" s="50">
        <f t="shared" si="8"/>
        <v>4.1025848455170578E-2</v>
      </c>
      <c r="AK3" s="41">
        <v>513.55138432660726</v>
      </c>
      <c r="AL3" s="41">
        <v>2013.9528603728513</v>
      </c>
      <c r="AM3" s="41">
        <v>24.21</v>
      </c>
      <c r="AN3" s="50">
        <f t="shared" si="9"/>
        <v>3.7300482584942139E-2</v>
      </c>
      <c r="AO3">
        <v>579.49452694102672</v>
      </c>
      <c r="AP3">
        <v>1684.3626644039032</v>
      </c>
      <c r="AQ3" s="41">
        <v>22.82</v>
      </c>
      <c r="AR3">
        <f t="shared" si="10"/>
        <v>2.9140470978816824E-2</v>
      </c>
      <c r="AS3" s="28">
        <v>570.66904870277642</v>
      </c>
      <c r="AT3" s="28">
        <v>2029.5124715521167</v>
      </c>
      <c r="AU3" s="41">
        <v>24.73</v>
      </c>
      <c r="AV3" s="50">
        <f t="shared" si="11"/>
        <v>3.5504738859608399E-2</v>
      </c>
      <c r="AW3" s="28">
        <v>452.31545818687158</v>
      </c>
      <c r="AX3" s="28">
        <v>1640.4767344896597</v>
      </c>
      <c r="AY3" s="41">
        <v>26.13</v>
      </c>
      <c r="AZ3">
        <f t="shared" si="12"/>
        <v>2.7367664783435445E-2</v>
      </c>
    </row>
    <row r="4" spans="1:52" x14ac:dyDescent="0.25">
      <c r="A4" s="23">
        <v>55</v>
      </c>
      <c r="B4" s="2" t="s">
        <v>3</v>
      </c>
      <c r="C4" s="57">
        <f>1.6254*10000</f>
        <v>16254</v>
      </c>
      <c r="D4" s="2">
        <v>10</v>
      </c>
      <c r="E4" s="2">
        <v>3</v>
      </c>
      <c r="F4" s="2">
        <v>10</v>
      </c>
      <c r="G4" s="3">
        <v>249.33</v>
      </c>
      <c r="H4" s="5">
        <v>116.9</v>
      </c>
      <c r="I4" s="3">
        <v>35.5</v>
      </c>
      <c r="J4" s="3">
        <f t="shared" si="0"/>
        <v>401.73</v>
      </c>
      <c r="K4" s="31">
        <v>16.899999999999999</v>
      </c>
      <c r="L4" s="31">
        <v>0.89</v>
      </c>
      <c r="M4" s="64">
        <f t="shared" si="13"/>
        <v>890</v>
      </c>
      <c r="N4" s="48">
        <f t="shared" si="1"/>
        <v>23.296952277227724</v>
      </c>
      <c r="O4" s="48">
        <f t="shared" si="2"/>
        <v>118.65168539325842</v>
      </c>
      <c r="P4" s="48">
        <f t="shared" si="3"/>
        <v>97.143900000000002</v>
      </c>
      <c r="Q4" s="42">
        <v>690.77923532754289</v>
      </c>
      <c r="R4" s="42">
        <v>3288.9054766591676</v>
      </c>
      <c r="S4" s="39">
        <v>22.86</v>
      </c>
      <c r="T4" s="39">
        <f t="shared" si="4"/>
        <v>7.1503044836636831E-2</v>
      </c>
      <c r="U4" s="45">
        <v>491.53104212860308</v>
      </c>
      <c r="V4" s="45">
        <v>2492.8102629078239</v>
      </c>
      <c r="W4" s="45">
        <v>25.2</v>
      </c>
      <c r="X4" s="29">
        <f t="shared" si="5"/>
        <v>4.9962902270413424E-2</v>
      </c>
      <c r="Y4" s="46">
        <v>485.5457443201085</v>
      </c>
      <c r="Z4" s="46">
        <v>2887.7441585903084</v>
      </c>
      <c r="AA4" s="52">
        <v>25.26</v>
      </c>
      <c r="AB4" s="49">
        <f t="shared" si="6"/>
        <v>5.9829592151130602E-2</v>
      </c>
      <c r="AC4" s="27">
        <v>580.30528948663277</v>
      </c>
      <c r="AD4" s="27">
        <v>2571.4705182876824</v>
      </c>
      <c r="AE4" s="28">
        <v>24.14</v>
      </c>
      <c r="AF4" s="50">
        <f t="shared" si="7"/>
        <v>9.5137553969165303E-2</v>
      </c>
      <c r="AG4" s="28">
        <v>556.75232409381658</v>
      </c>
      <c r="AH4" s="28">
        <v>1488.7869083155649</v>
      </c>
      <c r="AI4" s="28">
        <v>24.43</v>
      </c>
      <c r="AJ4" s="50">
        <f t="shared" si="8"/>
        <v>2.4002090741014292E-2</v>
      </c>
      <c r="AK4" s="41">
        <v>559.22716607653251</v>
      </c>
      <c r="AL4" s="41">
        <v>1861.1224350496991</v>
      </c>
      <c r="AM4" s="41">
        <v>24.21</v>
      </c>
      <c r="AN4" s="50">
        <f t="shared" si="9"/>
        <v>3.3831540372986448E-2</v>
      </c>
      <c r="AO4">
        <v>594.73534153585069</v>
      </c>
      <c r="AP4">
        <v>1725.8767925328809</v>
      </c>
      <c r="AQ4" s="41">
        <v>22.82</v>
      </c>
      <c r="AR4">
        <f t="shared" si="10"/>
        <v>3.1184715768092421E-2</v>
      </c>
      <c r="AS4" s="28">
        <v>551.02375967228033</v>
      </c>
      <c r="AT4" s="28">
        <v>2054.8714155666817</v>
      </c>
      <c r="AU4" s="41">
        <v>24.73</v>
      </c>
      <c r="AV4" s="50">
        <f t="shared" si="11"/>
        <v>3.8257821756135499E-2</v>
      </c>
      <c r="AW4" s="28">
        <v>443.1662306874847</v>
      </c>
      <c r="AX4" s="28">
        <v>1679.8590727151434</v>
      </c>
      <c r="AY4" s="41">
        <v>26.13</v>
      </c>
      <c r="AZ4">
        <f t="shared" si="12"/>
        <v>2.9775766492704997E-2</v>
      </c>
    </row>
    <row r="5" spans="1:52" x14ac:dyDescent="0.25">
      <c r="A5" s="23">
        <v>20</v>
      </c>
      <c r="B5" s="2" t="s">
        <v>3</v>
      </c>
      <c r="C5" s="30"/>
      <c r="D5" s="2">
        <v>10</v>
      </c>
      <c r="E5" s="2">
        <v>4</v>
      </c>
      <c r="F5" s="2">
        <v>10</v>
      </c>
      <c r="G5" s="3">
        <v>244.6</v>
      </c>
      <c r="H5" s="5">
        <v>122.72</v>
      </c>
      <c r="I5" s="3">
        <v>28.7</v>
      </c>
      <c r="J5" s="3">
        <f t="shared" si="0"/>
        <v>396.02</v>
      </c>
      <c r="K5" s="32">
        <v>23.7</v>
      </c>
      <c r="L5" s="32">
        <v>0.89</v>
      </c>
      <c r="M5" s="64">
        <f t="shared" si="13"/>
        <v>890</v>
      </c>
      <c r="N5" s="48">
        <f t="shared" si="1"/>
        <v>23.296952277227724</v>
      </c>
      <c r="O5" s="48">
        <f t="shared" si="2"/>
        <v>112.11235955056179</v>
      </c>
      <c r="P5" s="48">
        <f t="shared" si="3"/>
        <v>93.635359999999991</v>
      </c>
      <c r="Q5" s="42">
        <v>536.85693643964601</v>
      </c>
      <c r="R5" s="42">
        <v>2809.3099163385823</v>
      </c>
      <c r="S5" s="39">
        <v>22.86</v>
      </c>
      <c r="T5" s="39">
        <f t="shared" si="4"/>
        <v>6.1307615386240896E-2</v>
      </c>
      <c r="U5" s="45">
        <v>489.43428888184985</v>
      </c>
      <c r="V5" s="45">
        <v>2346.9638739309471</v>
      </c>
      <c r="W5" s="45">
        <v>25.2</v>
      </c>
      <c r="X5" s="29">
        <f t="shared" si="5"/>
        <v>4.5460158244867613E-2</v>
      </c>
      <c r="Y5" s="46">
        <v>487.34387080366224</v>
      </c>
      <c r="Z5" s="46">
        <v>1938.7448458149779</v>
      </c>
      <c r="AA5" s="52">
        <v>25.26</v>
      </c>
      <c r="AB5" s="49">
        <f t="shared" si="6"/>
        <v>3.5436417411485829E-2</v>
      </c>
      <c r="AC5" s="27">
        <v>579.2278579629326</v>
      </c>
      <c r="AD5" s="27">
        <v>2133.3746514679351</v>
      </c>
      <c r="AE5" s="28">
        <v>24.14</v>
      </c>
      <c r="AF5" s="50">
        <f t="shared" si="7"/>
        <v>7.2793390858748308E-2</v>
      </c>
      <c r="AG5" s="28">
        <v>519.61855010660986</v>
      </c>
      <c r="AH5" s="28">
        <v>1985.5610234541575</v>
      </c>
      <c r="AI5" s="28">
        <v>24.43</v>
      </c>
      <c r="AJ5" s="50">
        <f t="shared" si="8"/>
        <v>3.7007453782813581E-2</v>
      </c>
      <c r="AK5" s="41">
        <v>507.47105498912163</v>
      </c>
      <c r="AL5" s="41">
        <v>1771.3019922358262</v>
      </c>
      <c r="AM5" s="41">
        <v>24.21</v>
      </c>
      <c r="AN5" s="50">
        <f t="shared" si="9"/>
        <v>3.2195111772693956E-2</v>
      </c>
      <c r="AO5">
        <v>584.33780229104798</v>
      </c>
      <c r="AP5">
        <v>1889.0489181162493</v>
      </c>
      <c r="AQ5" s="41">
        <v>22.82</v>
      </c>
      <c r="AR5">
        <f t="shared" si="10"/>
        <v>3.526098717943419E-2</v>
      </c>
      <c r="AS5" s="28">
        <v>582.3145197997269</v>
      </c>
      <c r="AT5" s="28">
        <v>2349.8611743286301</v>
      </c>
      <c r="AU5" s="41">
        <v>24.73</v>
      </c>
      <c r="AV5" s="50">
        <f t="shared" si="11"/>
        <v>4.4080094195065402E-2</v>
      </c>
      <c r="AW5" s="28">
        <v>460.53216708902153</v>
      </c>
      <c r="AX5" s="28">
        <v>1828.423865910607</v>
      </c>
      <c r="AY5" s="41">
        <v>26.13</v>
      </c>
      <c r="AZ5">
        <f t="shared" si="12"/>
        <v>3.2285539551475624E-2</v>
      </c>
    </row>
    <row r="6" spans="1:52" x14ac:dyDescent="0.25">
      <c r="A6" s="23">
        <v>21</v>
      </c>
      <c r="B6" s="2" t="s">
        <v>3</v>
      </c>
      <c r="C6" s="59">
        <f>1.8428*10000</f>
        <v>18428</v>
      </c>
      <c r="D6" s="2">
        <v>10</v>
      </c>
      <c r="E6" s="2">
        <v>1</v>
      </c>
      <c r="F6" s="2">
        <v>20</v>
      </c>
      <c r="G6" s="3">
        <v>251.14</v>
      </c>
      <c r="H6" s="5">
        <v>110.33</v>
      </c>
      <c r="I6" s="3">
        <v>42.1</v>
      </c>
      <c r="J6" s="3">
        <f t="shared" si="0"/>
        <v>403.57</v>
      </c>
      <c r="K6" s="32">
        <v>10.3</v>
      </c>
      <c r="L6" s="32">
        <v>0.89</v>
      </c>
      <c r="M6" s="64">
        <f t="shared" si="13"/>
        <v>890</v>
      </c>
      <c r="N6" s="48">
        <f t="shared" si="1"/>
        <v>24.120166138613865</v>
      </c>
      <c r="O6" s="48">
        <f t="shared" si="2"/>
        <v>126.03370786516854</v>
      </c>
      <c r="P6" s="48">
        <f t="shared" si="3"/>
        <v>98.966009999999997</v>
      </c>
      <c r="Q6" s="42">
        <v>509.8703303839597</v>
      </c>
      <c r="R6" s="42">
        <v>4615.0592484533181</v>
      </c>
      <c r="S6" s="39">
        <v>23.14</v>
      </c>
      <c r="T6" s="39">
        <f t="shared" si="4"/>
        <v>0.11240131610732319</v>
      </c>
      <c r="U6" s="45">
        <v>493.09670573329112</v>
      </c>
      <c r="V6" s="45">
        <v>4448.9011561609123</v>
      </c>
      <c r="W6" s="45">
        <v>25.27</v>
      </c>
      <c r="X6" s="29">
        <f t="shared" si="5"/>
        <v>9.9181615054207944E-2</v>
      </c>
      <c r="Y6" s="46">
        <v>503.64968633435063</v>
      </c>
      <c r="Z6" s="46">
        <v>4915.8405198237888</v>
      </c>
      <c r="AA6" s="52">
        <v>25.31</v>
      </c>
      <c r="AB6" s="49">
        <f t="shared" si="6"/>
        <v>0.11044949793008374</v>
      </c>
      <c r="AC6" s="27">
        <v>543.61663113006398</v>
      </c>
      <c r="AD6" s="27">
        <v>3703.8227816959161</v>
      </c>
      <c r="AE6" s="28">
        <v>24.17</v>
      </c>
      <c r="AF6" s="50">
        <f t="shared" si="7"/>
        <v>0.15187343003808065</v>
      </c>
      <c r="AG6" s="28">
        <v>488.68955223880596</v>
      </c>
      <c r="AH6" s="28">
        <v>3154.0828144989341</v>
      </c>
      <c r="AI6" s="28">
        <v>24.59</v>
      </c>
      <c r="AJ6" s="50">
        <f t="shared" si="8"/>
        <v>6.8675901646485391E-2</v>
      </c>
      <c r="AK6" s="41">
        <v>486.86233522460645</v>
      </c>
      <c r="AL6" s="41">
        <v>2715.4673862036602</v>
      </c>
      <c r="AM6" s="41">
        <v>23.06</v>
      </c>
      <c r="AN6" s="50">
        <f t="shared" si="9"/>
        <v>6.1231572206376261E-2</v>
      </c>
      <c r="AO6">
        <v>487.11777683495973</v>
      </c>
      <c r="AP6">
        <v>2953.0526941026728</v>
      </c>
      <c r="AQ6" s="41">
        <v>22.97</v>
      </c>
      <c r="AR6">
        <f t="shared" si="10"/>
        <v>6.8017743207724177E-2</v>
      </c>
      <c r="AS6" s="28">
        <v>530.53946290395993</v>
      </c>
      <c r="AT6" s="28">
        <v>2795.4426490669093</v>
      </c>
      <c r="AU6" s="41">
        <v>24.79</v>
      </c>
      <c r="AV6" s="50">
        <f t="shared" si="11"/>
        <v>5.7886157126788858E-2</v>
      </c>
      <c r="AW6" s="28">
        <v>449.71086405624135</v>
      </c>
      <c r="AX6" s="28">
        <v>2394.6634422948632</v>
      </c>
      <c r="AY6" s="41">
        <v>26.14</v>
      </c>
      <c r="AZ6">
        <f t="shared" si="12"/>
        <v>4.7141677963910431E-2</v>
      </c>
    </row>
    <row r="7" spans="1:52" x14ac:dyDescent="0.25">
      <c r="A7" s="23">
        <v>59</v>
      </c>
      <c r="B7" s="2" t="s">
        <v>3</v>
      </c>
      <c r="C7" s="57">
        <f>2.4425*10000</f>
        <v>24425</v>
      </c>
      <c r="D7" s="2">
        <v>10</v>
      </c>
      <c r="E7" s="2">
        <v>2</v>
      </c>
      <c r="F7" s="2">
        <v>20</v>
      </c>
      <c r="G7" s="3">
        <v>248.21</v>
      </c>
      <c r="H7" s="5">
        <v>124.93</v>
      </c>
      <c r="I7" s="3">
        <v>27.5</v>
      </c>
      <c r="J7" s="3">
        <f t="shared" si="0"/>
        <v>400.64</v>
      </c>
      <c r="K7" s="32">
        <v>24.9</v>
      </c>
      <c r="L7" s="32">
        <v>0.89</v>
      </c>
      <c r="M7" s="64">
        <f t="shared" si="13"/>
        <v>890</v>
      </c>
      <c r="N7" s="48">
        <f t="shared" si="1"/>
        <v>24.120166138613865</v>
      </c>
      <c r="O7" s="48">
        <f t="shared" si="2"/>
        <v>109.62921348314606</v>
      </c>
      <c r="P7" s="48">
        <f t="shared" si="3"/>
        <v>93.822430000000011</v>
      </c>
      <c r="Q7" s="42">
        <v>474.04542576507828</v>
      </c>
      <c r="R7" s="42">
        <v>5881.2345156074234</v>
      </c>
      <c r="S7" s="39">
        <v>23.14</v>
      </c>
      <c r="T7" s="39">
        <f t="shared" si="4"/>
        <v>0.13584034474155129</v>
      </c>
      <c r="U7" s="45">
        <v>480.8330218561926</v>
      </c>
      <c r="V7" s="45">
        <v>6213.2017579980993</v>
      </c>
      <c r="W7" s="45">
        <v>25.27</v>
      </c>
      <c r="X7" s="29">
        <f t="shared" si="5"/>
        <v>0.13187104549107384</v>
      </c>
      <c r="Y7" s="46">
        <v>472.67968802984058</v>
      </c>
      <c r="Z7" s="46">
        <v>5953.5595242290747</v>
      </c>
      <c r="AA7" s="52">
        <v>25.31</v>
      </c>
      <c r="AB7" s="49">
        <f t="shared" si="6"/>
        <v>0.12588636924262453</v>
      </c>
      <c r="AC7" s="27">
        <v>499.27680826636055</v>
      </c>
      <c r="AD7" s="27">
        <v>5087.5986550762673</v>
      </c>
      <c r="AE7" s="28">
        <v>24.17</v>
      </c>
      <c r="AF7" s="50">
        <f t="shared" si="7"/>
        <v>0.20232019302949591</v>
      </c>
      <c r="AG7" s="28">
        <v>495.4376119402985</v>
      </c>
      <c r="AH7" s="28">
        <v>3813.6987633262261</v>
      </c>
      <c r="AI7" s="28">
        <v>24.59</v>
      </c>
      <c r="AJ7" s="50">
        <f t="shared" si="8"/>
        <v>7.8446325630570884E-2</v>
      </c>
      <c r="AK7" s="41">
        <v>467.2938014589821</v>
      </c>
      <c r="AL7" s="41">
        <v>3720.6171665031352</v>
      </c>
      <c r="AM7" s="41">
        <v>23.06</v>
      </c>
      <c r="AN7" s="50">
        <f t="shared" si="9"/>
        <v>8.2014095921343594E-2</v>
      </c>
      <c r="AO7">
        <v>481.67831989817569</v>
      </c>
      <c r="AP7">
        <v>3627.4441238862964</v>
      </c>
      <c r="AQ7" s="41">
        <v>22.97</v>
      </c>
      <c r="AR7">
        <f t="shared" si="10"/>
        <v>7.9613362055101222E-2</v>
      </c>
      <c r="AS7" s="28">
        <v>510.36335912608104</v>
      </c>
      <c r="AT7" s="28">
        <v>3751.3639053254437</v>
      </c>
      <c r="AU7" s="41">
        <v>24.79</v>
      </c>
      <c r="AV7" s="50">
        <f t="shared" si="11"/>
        <v>7.6001672583595081E-2</v>
      </c>
      <c r="AW7" s="28">
        <v>452.42732772010135</v>
      </c>
      <c r="AX7" s="28">
        <v>2969.2269846564377</v>
      </c>
      <c r="AY7" s="41">
        <v>26.14</v>
      </c>
      <c r="AZ7">
        <f t="shared" si="12"/>
        <v>5.5971073346745163E-2</v>
      </c>
    </row>
    <row r="8" spans="1:52" x14ac:dyDescent="0.25">
      <c r="A8" s="23">
        <v>41</v>
      </c>
      <c r="B8" s="2" t="s">
        <v>3</v>
      </c>
      <c r="C8" s="57">
        <f>1.6254*10000</f>
        <v>16254</v>
      </c>
      <c r="D8" s="2">
        <v>10</v>
      </c>
      <c r="E8" s="2">
        <v>3</v>
      </c>
      <c r="F8" s="2">
        <v>20</v>
      </c>
      <c r="G8" s="3">
        <v>248.48</v>
      </c>
      <c r="H8" s="5">
        <v>116.92</v>
      </c>
      <c r="I8" s="3">
        <v>35.5</v>
      </c>
      <c r="J8" s="3">
        <f t="shared" si="0"/>
        <v>400.9</v>
      </c>
      <c r="K8" s="31">
        <v>16.899999999999999</v>
      </c>
      <c r="L8" s="31">
        <v>0.89</v>
      </c>
      <c r="M8" s="64">
        <f t="shared" si="13"/>
        <v>890</v>
      </c>
      <c r="N8" s="48">
        <f t="shared" si="1"/>
        <v>24.120166138613865</v>
      </c>
      <c r="O8" s="48">
        <f t="shared" si="2"/>
        <v>118.62921348314606</v>
      </c>
      <c r="P8" s="48">
        <f t="shared" si="3"/>
        <v>97.160520000000005</v>
      </c>
      <c r="Q8" s="42">
        <v>488.49018589171197</v>
      </c>
      <c r="R8" s="42">
        <v>5883.2206482002248</v>
      </c>
      <c r="S8" s="39">
        <v>23.14</v>
      </c>
      <c r="T8" s="39">
        <f t="shared" si="4"/>
        <v>0.14161497106302251</v>
      </c>
      <c r="U8" s="45">
        <v>515.02195121951218</v>
      </c>
      <c r="V8" s="45">
        <v>6181.8180076021536</v>
      </c>
      <c r="W8" s="45">
        <v>25.27</v>
      </c>
      <c r="X8" s="29">
        <f t="shared" si="5"/>
        <v>0.13621819235367946</v>
      </c>
      <c r="Y8" s="46">
        <v>485.95789250593418</v>
      </c>
      <c r="Z8" s="46">
        <v>6146.6986079295157</v>
      </c>
      <c r="AA8" s="52">
        <v>25.31</v>
      </c>
      <c r="AB8" s="49">
        <f t="shared" si="6"/>
        <v>0.13585758473628304</v>
      </c>
      <c r="AC8" s="27">
        <v>632.66532721010333</v>
      </c>
      <c r="AD8" s="27">
        <v>3904.3525504346399</v>
      </c>
      <c r="AE8" s="28">
        <v>24.17</v>
      </c>
      <c r="AF8" s="50">
        <f t="shared" si="7"/>
        <v>0.15074375666164938</v>
      </c>
      <c r="AG8" s="28">
        <v>478.02567164179101</v>
      </c>
      <c r="AH8" s="28">
        <v>3191.2287420042644</v>
      </c>
      <c r="AI8" s="28">
        <v>24.59</v>
      </c>
      <c r="AJ8" s="50">
        <f t="shared" si="8"/>
        <v>6.7023413526674736E-2</v>
      </c>
      <c r="AK8" s="41">
        <v>482.60001706411845</v>
      </c>
      <c r="AL8" s="41">
        <v>3183.4896975385013</v>
      </c>
      <c r="AM8" s="41">
        <v>23.06</v>
      </c>
      <c r="AN8" s="50">
        <f t="shared" si="9"/>
        <v>7.1145971537803623E-2</v>
      </c>
      <c r="AO8">
        <v>486.53491726771324</v>
      </c>
      <c r="AP8">
        <v>4029.353754773017</v>
      </c>
      <c r="AQ8" s="41">
        <v>22.97</v>
      </c>
      <c r="AR8">
        <f t="shared" si="10"/>
        <v>9.3689456961807929E-2</v>
      </c>
      <c r="AS8" s="28">
        <v>510.77309968138371</v>
      </c>
      <c r="AT8" s="28">
        <v>3544.6739644970417</v>
      </c>
      <c r="AU8" s="41">
        <v>24.79</v>
      </c>
      <c r="AV8" s="50">
        <f t="shared" si="11"/>
        <v>7.4340868533891782E-2</v>
      </c>
      <c r="AW8" s="28">
        <v>483.74940734079951</v>
      </c>
      <c r="AX8" s="28">
        <v>2987.222731821214</v>
      </c>
      <c r="AY8" s="41">
        <v>26.14</v>
      </c>
      <c r="AZ8">
        <f t="shared" si="12"/>
        <v>5.8175504293566091E-2</v>
      </c>
    </row>
    <row r="9" spans="1:52" x14ac:dyDescent="0.25">
      <c r="A9" s="23">
        <v>52</v>
      </c>
      <c r="B9" s="2" t="s">
        <v>3</v>
      </c>
      <c r="C9" s="30"/>
      <c r="D9" s="2">
        <v>10</v>
      </c>
      <c r="E9" s="2">
        <v>4</v>
      </c>
      <c r="F9" s="2">
        <v>20</v>
      </c>
      <c r="G9" s="3">
        <v>252.11</v>
      </c>
      <c r="H9" s="5">
        <v>122.71</v>
      </c>
      <c r="I9" s="3">
        <v>28.7</v>
      </c>
      <c r="J9" s="3">
        <f t="shared" si="0"/>
        <v>403.52</v>
      </c>
      <c r="K9" s="31">
        <v>23.7</v>
      </c>
      <c r="L9" s="31">
        <v>0.89</v>
      </c>
      <c r="M9" s="64">
        <f t="shared" si="13"/>
        <v>890</v>
      </c>
      <c r="N9" s="48">
        <f t="shared" si="1"/>
        <v>24.120166138613865</v>
      </c>
      <c r="O9" s="48">
        <f t="shared" si="2"/>
        <v>112.123595505618</v>
      </c>
      <c r="P9" s="48">
        <f t="shared" si="3"/>
        <v>93.62773</v>
      </c>
      <c r="Q9" s="42">
        <v>500.16731877587466</v>
      </c>
      <c r="R9" s="42">
        <v>6689.4393982002239</v>
      </c>
      <c r="S9" s="39">
        <v>23.14</v>
      </c>
      <c r="T9" s="39">
        <f t="shared" si="4"/>
        <v>0.15935646714875079</v>
      </c>
      <c r="U9" s="45">
        <v>494.85552739942983</v>
      </c>
      <c r="V9" s="45">
        <v>5623.4630503642702</v>
      </c>
      <c r="W9" s="45">
        <v>25.27</v>
      </c>
      <c r="X9" s="29">
        <f t="shared" si="5"/>
        <v>0.12091709261039059</v>
      </c>
      <c r="Y9" s="46">
        <v>478.69425228891151</v>
      </c>
      <c r="Z9" s="46">
        <v>6620.8718942731275</v>
      </c>
      <c r="AA9" s="52">
        <v>25.31</v>
      </c>
      <c r="AB9" s="49">
        <f t="shared" si="6"/>
        <v>0.14458515361175328</v>
      </c>
      <c r="AC9" s="27">
        <v>479.25074626865671</v>
      </c>
      <c r="AD9" s="27">
        <v>4915.4414220108256</v>
      </c>
      <c r="AE9" s="28">
        <v>24.17</v>
      </c>
      <c r="AF9" s="50">
        <f t="shared" si="7"/>
        <v>0.20047880369462015</v>
      </c>
      <c r="AG9" s="28">
        <v>490.73466950959488</v>
      </c>
      <c r="AH9" s="28">
        <v>3448.1152238805971</v>
      </c>
      <c r="AI9" s="28">
        <v>24.59</v>
      </c>
      <c r="AJ9" s="50">
        <f t="shared" si="8"/>
        <v>7.1654283435434563E-2</v>
      </c>
      <c r="AK9" s="41">
        <v>483.78588797406258</v>
      </c>
      <c r="AL9" s="41">
        <v>4022.5118808924535</v>
      </c>
      <c r="AM9" s="41">
        <v>23.06</v>
      </c>
      <c r="AN9" s="50">
        <f t="shared" si="9"/>
        <v>9.142839716759095E-2</v>
      </c>
      <c r="AO9">
        <v>463.49079338141706</v>
      </c>
      <c r="AP9">
        <v>3310.4264319049639</v>
      </c>
      <c r="AQ9" s="41">
        <v>22.97</v>
      </c>
      <c r="AR9">
        <f t="shared" si="10"/>
        <v>7.3843135103838678E-2</v>
      </c>
      <c r="AS9" s="28">
        <v>506.2099226217569</v>
      </c>
      <c r="AT9" s="28">
        <v>3302.2758761948107</v>
      </c>
      <c r="AU9" s="41">
        <v>24.79</v>
      </c>
      <c r="AV9" s="50">
        <f t="shared" si="11"/>
        <v>6.7199239425070029E-2</v>
      </c>
      <c r="AW9" s="28">
        <v>432.31729747404563</v>
      </c>
      <c r="AX9" s="28">
        <v>2782.4523015343561</v>
      </c>
      <c r="AY9" s="41">
        <v>26.14</v>
      </c>
      <c r="AZ9">
        <f t="shared" si="12"/>
        <v>5.3564949644944147E-2</v>
      </c>
    </row>
    <row r="10" spans="1:52" x14ac:dyDescent="0.25">
      <c r="A10" s="23">
        <v>54</v>
      </c>
      <c r="B10" s="2" t="s">
        <v>3</v>
      </c>
      <c r="C10" s="60">
        <f>1.8428*10000</f>
        <v>18428</v>
      </c>
      <c r="D10" s="2">
        <v>10</v>
      </c>
      <c r="E10" s="2">
        <v>1</v>
      </c>
      <c r="F10" s="2">
        <v>30</v>
      </c>
      <c r="G10" s="3">
        <v>249.63</v>
      </c>
      <c r="H10" s="5">
        <v>110.33</v>
      </c>
      <c r="I10" s="3">
        <v>42.1</v>
      </c>
      <c r="J10" s="3">
        <f t="shared" si="0"/>
        <v>402.06</v>
      </c>
      <c r="K10" s="31">
        <v>10.3</v>
      </c>
      <c r="L10" s="31">
        <v>0.89</v>
      </c>
      <c r="M10" s="64">
        <f t="shared" si="13"/>
        <v>890</v>
      </c>
      <c r="N10" s="48">
        <f t="shared" si="1"/>
        <v>24.943379999999998</v>
      </c>
      <c r="O10" s="48">
        <f t="shared" si="2"/>
        <v>126.03370786516854</v>
      </c>
      <c r="P10" s="48">
        <f t="shared" si="3"/>
        <v>98.966009999999997</v>
      </c>
      <c r="Q10" s="42">
        <v>583.65786183943499</v>
      </c>
      <c r="R10" s="42">
        <v>10515.663684617548</v>
      </c>
      <c r="S10" s="39">
        <v>22.63</v>
      </c>
      <c r="T10" s="39">
        <f t="shared" si="4"/>
        <v>0.26889269663923754</v>
      </c>
      <c r="U10" s="45">
        <v>539.94862210959775</v>
      </c>
      <c r="V10" s="45">
        <v>8465.4684193854937</v>
      </c>
      <c r="W10" s="51">
        <v>25.16</v>
      </c>
      <c r="X10" s="29">
        <f t="shared" si="5"/>
        <v>0.19299395821827817</v>
      </c>
      <c r="Y10" s="46">
        <v>522.45953713123095</v>
      </c>
      <c r="Z10" s="46">
        <v>9202.5477533039648</v>
      </c>
      <c r="AA10" s="53">
        <v>25.19</v>
      </c>
      <c r="AB10" s="49">
        <f t="shared" si="6"/>
        <v>0.2111166891828207</v>
      </c>
      <c r="AC10" s="27">
        <v>592.27796457274064</v>
      </c>
      <c r="AD10" s="27">
        <v>8315.9596522880111</v>
      </c>
      <c r="AE10" s="54">
        <v>24.14</v>
      </c>
      <c r="AF10" s="50">
        <f t="shared" si="7"/>
        <v>0.35938101518372445</v>
      </c>
      <c r="AG10" s="28">
        <v>698.05492537313432</v>
      </c>
      <c r="AH10" s="28">
        <v>4577.1959061833686</v>
      </c>
      <c r="AI10" s="28">
        <v>24.39</v>
      </c>
      <c r="AJ10" s="50">
        <f t="shared" si="8"/>
        <v>9.7442935398884864E-2</v>
      </c>
      <c r="AK10" s="41">
        <v>632.53619726120905</v>
      </c>
      <c r="AL10" s="41">
        <v>4507.7898127213002</v>
      </c>
      <c r="AM10" s="41">
        <v>24.16</v>
      </c>
      <c r="AN10" s="50">
        <f t="shared" si="9"/>
        <v>9.8272000097694462E-2</v>
      </c>
      <c r="AO10">
        <v>656.50326686465849</v>
      </c>
      <c r="AP10">
        <v>4214.5405176071281</v>
      </c>
      <c r="AQ10" s="56">
        <v>22.93</v>
      </c>
      <c r="AR10">
        <f t="shared" si="10"/>
        <v>9.5067709603633713E-2</v>
      </c>
      <c r="AS10" s="28">
        <v>584.96540737369139</v>
      </c>
      <c r="AT10" s="28">
        <v>4363.061766044606</v>
      </c>
      <c r="AU10" s="41">
        <v>24.78</v>
      </c>
      <c r="AV10" s="50">
        <f t="shared" si="11"/>
        <v>9.3411064915525116E-2</v>
      </c>
      <c r="AW10" s="28">
        <v>437.72194065233384</v>
      </c>
      <c r="AX10" s="28">
        <v>3088.9358322214807</v>
      </c>
      <c r="AY10" s="41">
        <v>26.13</v>
      </c>
      <c r="AZ10">
        <f t="shared" si="12"/>
        <v>6.2162998068860748E-2</v>
      </c>
    </row>
    <row r="11" spans="1:52" x14ac:dyDescent="0.25">
      <c r="A11" s="23">
        <v>60</v>
      </c>
      <c r="B11" s="2" t="s">
        <v>3</v>
      </c>
      <c r="C11" s="57">
        <f>2.4425*10000</f>
        <v>24425</v>
      </c>
      <c r="D11" s="2">
        <v>10</v>
      </c>
      <c r="E11" s="2">
        <v>2</v>
      </c>
      <c r="F11" s="2">
        <v>30</v>
      </c>
      <c r="G11" s="3">
        <v>255.03</v>
      </c>
      <c r="H11" s="5">
        <v>124.9</v>
      </c>
      <c r="I11" s="3">
        <v>27.5</v>
      </c>
      <c r="J11" s="3">
        <f t="shared" si="0"/>
        <v>407.43</v>
      </c>
      <c r="K11" s="32">
        <v>24.9</v>
      </c>
      <c r="L11" s="32">
        <v>0.89</v>
      </c>
      <c r="M11" s="64">
        <f t="shared" si="13"/>
        <v>890</v>
      </c>
      <c r="N11" s="48">
        <f t="shared" si="1"/>
        <v>24.943379999999998</v>
      </c>
      <c r="O11" s="48">
        <f t="shared" si="2"/>
        <v>109.6629213483146</v>
      </c>
      <c r="P11" s="48">
        <f t="shared" si="3"/>
        <v>93.799900000000008</v>
      </c>
      <c r="Q11" s="42">
        <v>549.85424141569933</v>
      </c>
      <c r="R11" s="42">
        <v>13288.493110236221</v>
      </c>
      <c r="S11" s="39">
        <v>22.63</v>
      </c>
      <c r="T11" s="39">
        <f t="shared" si="4"/>
        <v>0.31660797536959606</v>
      </c>
      <c r="U11" s="45">
        <v>515.14065568577769</v>
      </c>
      <c r="V11" s="45">
        <v>8411.5827684510605</v>
      </c>
      <c r="W11" s="51">
        <v>25.16</v>
      </c>
      <c r="X11" s="29">
        <f t="shared" si="5"/>
        <v>0.17652417801720474</v>
      </c>
      <c r="Y11" s="46">
        <v>482.86216514072566</v>
      </c>
      <c r="Z11" s="46">
        <v>12258.611145374449</v>
      </c>
      <c r="AA11" s="53">
        <v>25.19</v>
      </c>
      <c r="AB11" s="49">
        <f t="shared" si="6"/>
        <v>0.26293218504280025</v>
      </c>
      <c r="AC11" s="27">
        <v>546.77850582253564</v>
      </c>
      <c r="AD11" s="27">
        <v>7553.483221256356</v>
      </c>
      <c r="AE11" s="54">
        <v>24.14</v>
      </c>
      <c r="AF11" s="50">
        <f t="shared" si="7"/>
        <v>0.29929631036500581</v>
      </c>
      <c r="AG11" s="28">
        <v>549.82490405117267</v>
      </c>
      <c r="AH11" s="28">
        <v>5690.4695522388056</v>
      </c>
      <c r="AI11" s="28">
        <v>24.39</v>
      </c>
      <c r="AJ11" s="50">
        <f t="shared" si="8"/>
        <v>0.11854661627573639</v>
      </c>
      <c r="AK11" s="41">
        <v>528.29926197687814</v>
      </c>
      <c r="AL11" s="41">
        <v>6161.1358303826628</v>
      </c>
      <c r="AM11" s="41">
        <v>24.16</v>
      </c>
      <c r="AN11" s="50">
        <f t="shared" si="9"/>
        <v>0.13113348388729412</v>
      </c>
      <c r="AO11">
        <v>559.70746711921936</v>
      </c>
      <c r="AP11">
        <v>5964.7084853627493</v>
      </c>
      <c r="AQ11" s="56">
        <v>22.93</v>
      </c>
      <c r="AR11">
        <f t="shared" si="10"/>
        <v>0.13257911145169635</v>
      </c>
      <c r="AS11" s="28">
        <v>563.49658625398274</v>
      </c>
      <c r="AT11" s="28">
        <v>5685.2220300409654</v>
      </c>
      <c r="AU11" s="41">
        <v>24.78</v>
      </c>
      <c r="AV11" s="50">
        <f t="shared" si="11"/>
        <v>0.11625144785073416</v>
      </c>
      <c r="AW11" s="28">
        <v>491.08338101855639</v>
      </c>
      <c r="AX11" s="28">
        <v>4225.1265843895926</v>
      </c>
      <c r="AY11" s="41">
        <v>26.13</v>
      </c>
      <c r="AZ11">
        <f t="shared" si="12"/>
        <v>8.0375429640045043E-2</v>
      </c>
    </row>
    <row r="12" spans="1:52" x14ac:dyDescent="0.25">
      <c r="A12" s="23">
        <v>61</v>
      </c>
      <c r="B12" s="2" t="s">
        <v>3</v>
      </c>
      <c r="C12" s="59">
        <f>1.6254*10000</f>
        <v>16254</v>
      </c>
      <c r="D12" s="2">
        <v>10</v>
      </c>
      <c r="E12" s="2">
        <v>3</v>
      </c>
      <c r="F12" s="2">
        <v>30</v>
      </c>
      <c r="G12" s="3">
        <v>249.35</v>
      </c>
      <c r="H12" s="5">
        <v>116.9</v>
      </c>
      <c r="I12" s="3">
        <v>35.5</v>
      </c>
      <c r="J12" s="3">
        <f t="shared" si="0"/>
        <v>401.75</v>
      </c>
      <c r="K12" s="31">
        <v>16.899999999999999</v>
      </c>
      <c r="L12" s="31">
        <v>0.89</v>
      </c>
      <c r="M12" s="64">
        <f t="shared" si="13"/>
        <v>890</v>
      </c>
      <c r="N12" s="48">
        <f t="shared" si="1"/>
        <v>24.943379999999998</v>
      </c>
      <c r="O12" s="48">
        <f t="shared" si="2"/>
        <v>118.65168539325842</v>
      </c>
      <c r="P12" s="48">
        <f t="shared" si="3"/>
        <v>97.143900000000002</v>
      </c>
      <c r="Q12" s="42">
        <v>551.17067943826601</v>
      </c>
      <c r="R12" s="42">
        <v>16771.129323678291</v>
      </c>
      <c r="S12" s="39">
        <v>22.63</v>
      </c>
      <c r="T12" s="39">
        <f t="shared" si="4"/>
        <v>0.42116231890921241</v>
      </c>
      <c r="U12" s="45">
        <v>542.62299651567946</v>
      </c>
      <c r="V12" s="45">
        <v>9332.2158061450755</v>
      </c>
      <c r="W12" s="51">
        <v>25.16</v>
      </c>
      <c r="X12" s="29">
        <f t="shared" si="5"/>
        <v>0.20527801480160937</v>
      </c>
      <c r="Y12" s="46">
        <v>518.67719565954565</v>
      </c>
      <c r="Z12" s="46">
        <v>9101.8229515418498</v>
      </c>
      <c r="AA12" s="53">
        <v>25.19</v>
      </c>
      <c r="AB12" s="49">
        <f t="shared" si="6"/>
        <v>0.20021777912812638</v>
      </c>
      <c r="AC12" s="27">
        <v>552.15378054781047</v>
      </c>
      <c r="AD12" s="27">
        <v>6582.9907495489588</v>
      </c>
      <c r="AE12" s="54">
        <v>24.14</v>
      </c>
      <c r="AF12" s="50">
        <f t="shared" si="7"/>
        <v>0.26913245749518688</v>
      </c>
      <c r="AG12" s="28">
        <v>550.75479744136464</v>
      </c>
      <c r="AH12" s="28">
        <v>6372.1978678038377</v>
      </c>
      <c r="AI12" s="28">
        <v>24.39</v>
      </c>
      <c r="AJ12" s="50">
        <f t="shared" si="8"/>
        <v>0.14025009820720119</v>
      </c>
      <c r="AK12" s="41">
        <v>596.24900814811656</v>
      </c>
      <c r="AL12" s="41">
        <v>6060.4506633676037</v>
      </c>
      <c r="AM12" s="41">
        <v>24.16</v>
      </c>
      <c r="AN12" s="50">
        <f t="shared" si="9"/>
        <v>0.13289667283322579</v>
      </c>
      <c r="AO12">
        <v>684.77696224013573</v>
      </c>
      <c r="AP12">
        <v>4953.1850233347477</v>
      </c>
      <c r="AQ12" s="56">
        <v>22.93</v>
      </c>
      <c r="AR12">
        <f t="shared" si="10"/>
        <v>0.10938208470848944</v>
      </c>
      <c r="AS12" s="28">
        <v>599.75466545289032</v>
      </c>
      <c r="AT12" s="28">
        <v>4919.2413746017301</v>
      </c>
      <c r="AU12" s="41">
        <v>24.78</v>
      </c>
      <c r="AV12" s="50">
        <f t="shared" si="11"/>
        <v>0.10242716670633216</v>
      </c>
      <c r="AW12" s="28">
        <v>458.81713398185241</v>
      </c>
      <c r="AX12" s="28">
        <v>3799.8716227484988</v>
      </c>
      <c r="AY12" s="41">
        <v>26.13</v>
      </c>
      <c r="AZ12">
        <f t="shared" si="12"/>
        <v>7.5132608713971233E-2</v>
      </c>
    </row>
    <row r="13" spans="1:52" x14ac:dyDescent="0.25">
      <c r="A13" s="23">
        <v>42</v>
      </c>
      <c r="B13" s="2" t="s">
        <v>3</v>
      </c>
      <c r="C13" s="2"/>
      <c r="D13" s="2">
        <v>10</v>
      </c>
      <c r="E13" s="2">
        <v>4</v>
      </c>
      <c r="F13" s="2">
        <v>30</v>
      </c>
      <c r="G13" s="3">
        <v>243.92</v>
      </c>
      <c r="H13" s="5">
        <v>122.74</v>
      </c>
      <c r="I13" s="3">
        <v>28.7</v>
      </c>
      <c r="J13" s="3">
        <f t="shared" si="0"/>
        <v>395.35999999999996</v>
      </c>
      <c r="K13" s="32">
        <v>23.7</v>
      </c>
      <c r="L13" s="32">
        <v>0.89</v>
      </c>
      <c r="M13" s="64">
        <f t="shared" si="13"/>
        <v>890</v>
      </c>
      <c r="N13" s="48">
        <f t="shared" si="1"/>
        <v>24.943379999999998</v>
      </c>
      <c r="O13" s="48">
        <f t="shared" si="2"/>
        <v>112.08988764044943</v>
      </c>
      <c r="P13" s="48">
        <f t="shared" si="3"/>
        <v>93.650620000000004</v>
      </c>
      <c r="Q13" s="42">
        <v>532.86321941716051</v>
      </c>
      <c r="R13" s="42">
        <v>12359.391697131608</v>
      </c>
      <c r="S13" s="39">
        <v>22.63</v>
      </c>
      <c r="T13" s="39">
        <f t="shared" si="4"/>
        <v>0.30092235219547669</v>
      </c>
      <c r="U13" s="45">
        <v>522.54067152359835</v>
      </c>
      <c r="V13" s="45">
        <v>9852.8023598352866</v>
      </c>
      <c r="W13" s="51">
        <v>25.16</v>
      </c>
      <c r="X13" s="29">
        <f t="shared" si="5"/>
        <v>0.21353295388111129</v>
      </c>
      <c r="Y13" s="46">
        <v>491.9572482197355</v>
      </c>
      <c r="Z13" s="46">
        <v>11176.195903083701</v>
      </c>
      <c r="AA13" s="53">
        <v>25.19</v>
      </c>
      <c r="AB13" s="49">
        <f t="shared" si="6"/>
        <v>0.24422894463057934</v>
      </c>
      <c r="AC13" s="27">
        <v>530.03691979662131</v>
      </c>
      <c r="AD13" s="27">
        <v>6755.58082663605</v>
      </c>
      <c r="AE13" s="54">
        <v>24.14</v>
      </c>
      <c r="AF13" s="50">
        <f t="shared" si="7"/>
        <v>0.2722470542761567</v>
      </c>
      <c r="AG13" s="28">
        <v>561.79773987206818</v>
      </c>
      <c r="AH13" s="28">
        <v>7465.2995309168437</v>
      </c>
      <c r="AI13" s="28">
        <v>24.39</v>
      </c>
      <c r="AJ13" s="50">
        <f t="shared" si="8"/>
        <v>0.16298189440888361</v>
      </c>
      <c r="AK13" s="41">
        <v>600.5428949276909</v>
      </c>
      <c r="AL13" s="41">
        <v>7142.6089330659952</v>
      </c>
      <c r="AM13" s="41">
        <v>24.16</v>
      </c>
      <c r="AN13" s="50">
        <f t="shared" si="9"/>
        <v>0.15591924162127624</v>
      </c>
      <c r="AO13">
        <v>660.42545608824776</v>
      </c>
      <c r="AP13">
        <v>6254.8403054730588</v>
      </c>
      <c r="AQ13" s="56">
        <v>22.93</v>
      </c>
      <c r="AR13">
        <f t="shared" si="10"/>
        <v>0.14048576903956139</v>
      </c>
      <c r="AS13" s="28">
        <v>564.86991351843426</v>
      </c>
      <c r="AT13" s="28">
        <v>5756.53104233045</v>
      </c>
      <c r="AU13" s="41">
        <v>24.78</v>
      </c>
      <c r="AV13" s="50">
        <f t="shared" si="11"/>
        <v>0.12063872962737879</v>
      </c>
      <c r="AW13" s="28">
        <v>486.21666802910158</v>
      </c>
      <c r="AX13" s="28">
        <v>4828.8304286190796</v>
      </c>
      <c r="AY13" s="41">
        <v>26.13</v>
      </c>
      <c r="AZ13">
        <f t="shared" si="12"/>
        <v>9.5695940361038762E-2</v>
      </c>
    </row>
    <row r="14" spans="1:52" x14ac:dyDescent="0.25">
      <c r="A14" s="23">
        <v>53</v>
      </c>
      <c r="B14" s="2" t="s">
        <v>3</v>
      </c>
      <c r="C14" s="57">
        <f>1.1404*10000</f>
        <v>11404</v>
      </c>
      <c r="D14" s="2">
        <v>20</v>
      </c>
      <c r="E14" s="2">
        <v>1</v>
      </c>
      <c r="F14" s="2">
        <v>10</v>
      </c>
      <c r="G14" s="3">
        <v>244.67</v>
      </c>
      <c r="H14" s="5">
        <v>114.22</v>
      </c>
      <c r="I14" s="3">
        <v>8.8000000000000007</v>
      </c>
      <c r="J14" s="3">
        <f t="shared" si="0"/>
        <v>367.69</v>
      </c>
      <c r="K14" s="32">
        <v>14.2</v>
      </c>
      <c r="L14" s="32">
        <v>1.42</v>
      </c>
      <c r="M14" s="64">
        <f t="shared" si="13"/>
        <v>2840</v>
      </c>
      <c r="N14" s="48">
        <f t="shared" si="1"/>
        <v>23.296952277227724</v>
      </c>
      <c r="O14" s="48">
        <f t="shared" si="2"/>
        <v>169.56338028169014</v>
      </c>
      <c r="P14" s="48">
        <f t="shared" si="3"/>
        <v>98.00076</v>
      </c>
      <c r="Q14" s="42">
        <v>533.54695998051795</v>
      </c>
      <c r="R14" s="42">
        <v>981.76571287963998</v>
      </c>
      <c r="S14" s="39">
        <v>22.86</v>
      </c>
      <c r="T14" s="39">
        <f t="shared" si="4"/>
        <v>1.7474250407630683E-2</v>
      </c>
      <c r="U14" s="45">
        <v>476.45734874881219</v>
      </c>
      <c r="V14" s="45">
        <v>854.24897054165342</v>
      </c>
      <c r="W14" s="45">
        <v>25.2</v>
      </c>
      <c r="X14" s="29">
        <f t="shared" si="5"/>
        <v>1.3360925417371687E-2</v>
      </c>
      <c r="Y14" s="46">
        <v>478.2558918277382</v>
      </c>
      <c r="Z14" s="46">
        <v>800.5756211453745</v>
      </c>
      <c r="AA14" s="52">
        <v>25.26</v>
      </c>
      <c r="AB14" s="49">
        <f t="shared" si="6"/>
        <v>1.1372037980874732E-2</v>
      </c>
      <c r="AC14" s="27">
        <v>517.91060357552897</v>
      </c>
      <c r="AD14" s="27">
        <v>819.42247826800065</v>
      </c>
      <c r="AE14" s="28">
        <v>24.14</v>
      </c>
      <c r="AF14" s="50">
        <f t="shared" si="7"/>
        <v>2.0407666481105983E-2</v>
      </c>
      <c r="AG14" s="28">
        <v>503.51364605543711</v>
      </c>
      <c r="AH14" s="28">
        <v>760.8973987206823</v>
      </c>
      <c r="AI14" s="28">
        <v>24.43</v>
      </c>
      <c r="AJ14" s="50">
        <f t="shared" si="8"/>
        <v>9.3894989929846438E-3</v>
      </c>
      <c r="AK14" s="41">
        <v>575.93293801458981</v>
      </c>
      <c r="AL14" s="41">
        <v>806.08497930975648</v>
      </c>
      <c r="AM14" s="41">
        <v>24.21</v>
      </c>
      <c r="AN14" s="50">
        <f t="shared" si="9"/>
        <v>8.4723677763361271E-3</v>
      </c>
      <c r="AO14">
        <v>577.0588459906661</v>
      </c>
      <c r="AP14">
        <v>809.38349596945261</v>
      </c>
      <c r="AQ14" s="41">
        <v>22.82</v>
      </c>
      <c r="AR14">
        <f t="shared" si="10"/>
        <v>9.0732820085992205E-3</v>
      </c>
      <c r="AS14" s="28">
        <v>552.15034137460179</v>
      </c>
      <c r="AT14" s="28">
        <v>836.10405097860723</v>
      </c>
      <c r="AU14" s="41">
        <v>24.73</v>
      </c>
      <c r="AV14" s="50">
        <f t="shared" si="11"/>
        <v>1.0233122861836318E-2</v>
      </c>
      <c r="AW14" s="28">
        <v>484.37067767514105</v>
      </c>
      <c r="AX14" s="28">
        <v>654.71347565043357</v>
      </c>
      <c r="AY14" s="41">
        <v>26.13</v>
      </c>
      <c r="AZ14" s="56">
        <f t="shared" si="12"/>
        <v>5.8099062534068147E-3</v>
      </c>
    </row>
    <row r="15" spans="1:52" x14ac:dyDescent="0.25">
      <c r="A15" s="23">
        <v>56</v>
      </c>
      <c r="B15" s="2" t="s">
        <v>3</v>
      </c>
      <c r="C15" s="57">
        <f>1.2352*10000</f>
        <v>12352</v>
      </c>
      <c r="D15" s="2">
        <v>20</v>
      </c>
      <c r="E15" s="2">
        <v>2</v>
      </c>
      <c r="F15" s="2">
        <v>10</v>
      </c>
      <c r="G15" s="3">
        <v>248.69</v>
      </c>
      <c r="H15" s="5">
        <v>112.31</v>
      </c>
      <c r="I15" s="3">
        <v>10.7</v>
      </c>
      <c r="J15" s="3">
        <f t="shared" si="0"/>
        <v>371.7</v>
      </c>
      <c r="K15" s="31">
        <v>12.3</v>
      </c>
      <c r="L15" s="31">
        <v>1.42</v>
      </c>
      <c r="M15" s="64">
        <f t="shared" si="13"/>
        <v>2840</v>
      </c>
      <c r="N15" s="48">
        <f t="shared" si="1"/>
        <v>23.296952277227724</v>
      </c>
      <c r="O15" s="48">
        <f t="shared" si="2"/>
        <v>170.90845070422534</v>
      </c>
      <c r="P15" s="48">
        <f t="shared" si="3"/>
        <v>98.495869999999996</v>
      </c>
      <c r="Q15" s="42">
        <v>562.87438915496386</v>
      </c>
      <c r="R15" s="42">
        <v>733.67718293025871</v>
      </c>
      <c r="S15" s="39">
        <v>22.86</v>
      </c>
      <c r="T15" s="39">
        <f t="shared" si="4"/>
        <v>6.677999722390208E-3</v>
      </c>
      <c r="U15" s="45">
        <v>487.19863794741849</v>
      </c>
      <c r="V15" s="45">
        <v>591.40665188470064</v>
      </c>
      <c r="W15" s="45">
        <v>25.2</v>
      </c>
      <c r="X15" s="29">
        <f t="shared" si="5"/>
        <v>3.6959682417038162E-3</v>
      </c>
      <c r="Y15" s="46">
        <v>491.11947270261106</v>
      </c>
      <c r="Z15" s="46">
        <v>552.25324229074886</v>
      </c>
      <c r="AA15" s="52">
        <v>25.26</v>
      </c>
      <c r="AB15" s="49">
        <f t="shared" si="6"/>
        <v>2.1630944461128545E-3</v>
      </c>
      <c r="AC15" s="27">
        <v>495.78324585861901</v>
      </c>
      <c r="AD15" s="27">
        <v>572.87617680826634</v>
      </c>
      <c r="AE15" s="28">
        <v>24.14</v>
      </c>
      <c r="AF15" s="50">
        <f t="shared" si="7"/>
        <v>5.2329475143201836E-3</v>
      </c>
      <c r="AG15" s="28">
        <v>545.82243070362472</v>
      </c>
      <c r="AH15" s="28">
        <v>976.11509594882727</v>
      </c>
      <c r="AI15" s="28">
        <v>24.43</v>
      </c>
      <c r="AJ15" s="50">
        <f t="shared" si="8"/>
        <v>1.5742297985197707E-2</v>
      </c>
      <c r="AK15" s="41">
        <v>526.33987457872956</v>
      </c>
      <c r="AL15" s="41">
        <v>572.17648564481033</v>
      </c>
      <c r="AM15" s="41">
        <v>24.21</v>
      </c>
      <c r="AN15" s="50">
        <f t="shared" si="9"/>
        <v>1.6921753476866145E-3</v>
      </c>
      <c r="AO15">
        <v>643.18243529910899</v>
      </c>
      <c r="AP15">
        <v>601.36962240135767</v>
      </c>
      <c r="AQ15" s="41">
        <v>22.82</v>
      </c>
      <c r="AR15">
        <f t="shared" si="10"/>
        <v>-1.6376511619029775E-3</v>
      </c>
      <c r="AS15" s="28">
        <v>538.64055530268547</v>
      </c>
      <c r="AT15" s="28">
        <v>594.18616294947651</v>
      </c>
      <c r="AU15" s="41">
        <v>24.73</v>
      </c>
      <c r="AV15" s="50">
        <f t="shared" si="11"/>
        <v>2.0074893892280954E-3</v>
      </c>
      <c r="AW15" s="28">
        <v>429.52374724106926</v>
      </c>
      <c r="AX15" s="28">
        <v>478.04023515677113</v>
      </c>
      <c r="AY15" s="41">
        <v>26.13</v>
      </c>
      <c r="AZ15">
        <f t="shared" si="12"/>
        <v>1.6595013036770408E-3</v>
      </c>
    </row>
    <row r="16" spans="1:52" x14ac:dyDescent="0.25">
      <c r="A16" s="23">
        <v>48</v>
      </c>
      <c r="B16" s="2" t="s">
        <v>3</v>
      </c>
      <c r="C16" s="57">
        <f>2.208*10000</f>
        <v>22080.000000000004</v>
      </c>
      <c r="D16" s="2">
        <v>20</v>
      </c>
      <c r="E16" s="2">
        <v>3</v>
      </c>
      <c r="F16" s="2">
        <v>10</v>
      </c>
      <c r="G16" s="3">
        <v>251.11</v>
      </c>
      <c r="H16" s="5">
        <v>113.07</v>
      </c>
      <c r="I16" s="3">
        <v>10</v>
      </c>
      <c r="J16" s="3">
        <f t="shared" si="0"/>
        <v>374.18</v>
      </c>
      <c r="K16" s="40">
        <v>13</v>
      </c>
      <c r="L16" s="31">
        <v>1.42</v>
      </c>
      <c r="M16" s="64">
        <f t="shared" si="13"/>
        <v>2840</v>
      </c>
      <c r="N16" s="48">
        <f t="shared" si="1"/>
        <v>23.296952277227724</v>
      </c>
      <c r="O16" s="48">
        <f t="shared" si="2"/>
        <v>170.37323943661971</v>
      </c>
      <c r="P16" s="48">
        <f t="shared" si="3"/>
        <v>98.370899999999992</v>
      </c>
      <c r="Q16" s="42">
        <v>553.61079633087104</v>
      </c>
      <c r="R16" s="42">
        <v>915.02752390326202</v>
      </c>
      <c r="S16" s="39">
        <v>22.86</v>
      </c>
      <c r="T16" s="39">
        <f t="shared" si="4"/>
        <v>1.4104214217660282E-2</v>
      </c>
      <c r="U16" s="45">
        <v>484.39467849223945</v>
      </c>
      <c r="V16" s="45">
        <v>751.88649033892932</v>
      </c>
      <c r="W16" s="45">
        <v>25.2</v>
      </c>
      <c r="X16" s="29">
        <f t="shared" si="5"/>
        <v>9.4694951056981079E-3</v>
      </c>
      <c r="Y16" s="46">
        <v>500.33733468972537</v>
      </c>
      <c r="Z16" s="46">
        <v>717.89867841409693</v>
      </c>
      <c r="AA16" s="52">
        <v>25.26</v>
      </c>
      <c r="AB16" s="49">
        <f t="shared" si="6"/>
        <v>7.6836090346527053E-3</v>
      </c>
      <c r="AC16" s="27">
        <v>530.7328194193866</v>
      </c>
      <c r="AD16" s="27">
        <v>748.71995243562401</v>
      </c>
      <c r="AE16" s="28">
        <v>24.14</v>
      </c>
      <c r="AF16" s="50">
        <f t="shared" si="7"/>
        <v>1.4769027556850717E-2</v>
      </c>
      <c r="AG16" s="28">
        <v>540.19095948827294</v>
      </c>
      <c r="AH16" s="28">
        <v>701.97744136460562</v>
      </c>
      <c r="AI16" s="28">
        <v>24.43</v>
      </c>
      <c r="AJ16" s="50">
        <f t="shared" si="8"/>
        <v>5.9079340201465746E-3</v>
      </c>
      <c r="AK16" s="41">
        <v>525.88067915191334</v>
      </c>
      <c r="AL16" s="41">
        <v>736.36291113860329</v>
      </c>
      <c r="AM16" s="41">
        <v>24.21</v>
      </c>
      <c r="AN16" s="50">
        <f t="shared" si="9"/>
        <v>7.755995050342428E-3</v>
      </c>
      <c r="AO16">
        <v>682.78769622401364</v>
      </c>
      <c r="AP16">
        <v>726.37148918116259</v>
      </c>
      <c r="AQ16" s="41">
        <v>22.82</v>
      </c>
      <c r="AR16">
        <f t="shared" si="10"/>
        <v>1.7038299773228802E-3</v>
      </c>
      <c r="AS16" s="28">
        <v>618.76449704142021</v>
      </c>
      <c r="AT16" s="28">
        <v>790.57278106508875</v>
      </c>
      <c r="AU16" s="41">
        <v>24.73</v>
      </c>
      <c r="AV16" s="50">
        <f t="shared" si="11"/>
        <v>6.1977899886598254E-3</v>
      </c>
      <c r="AW16" s="28">
        <v>437.32992724597398</v>
      </c>
      <c r="AX16" s="28">
        <v>609.79611407605069</v>
      </c>
      <c r="AY16" s="41">
        <v>26.13</v>
      </c>
      <c r="AZ16">
        <f t="shared" si="12"/>
        <v>5.8881846925878181E-3</v>
      </c>
    </row>
    <row r="17" spans="1:53" x14ac:dyDescent="0.25">
      <c r="A17" s="23">
        <v>57</v>
      </c>
      <c r="B17" s="2" t="s">
        <v>3</v>
      </c>
      <c r="C17" s="30"/>
      <c r="D17" s="2">
        <v>20</v>
      </c>
      <c r="E17" s="2">
        <v>4</v>
      </c>
      <c r="F17" s="2">
        <v>10</v>
      </c>
      <c r="G17" s="3">
        <v>249.67</v>
      </c>
      <c r="H17" s="5">
        <v>129.41</v>
      </c>
      <c r="I17" s="3">
        <v>-6.5</v>
      </c>
      <c r="J17" s="3">
        <f t="shared" si="0"/>
        <v>372.58</v>
      </c>
      <c r="K17" s="31">
        <v>29.4</v>
      </c>
      <c r="L17" s="31">
        <v>1.42</v>
      </c>
      <c r="M17" s="64">
        <f t="shared" si="13"/>
        <v>2840</v>
      </c>
      <c r="N17" s="48">
        <f t="shared" si="1"/>
        <v>23.296952277227724</v>
      </c>
      <c r="O17" s="48">
        <f t="shared" si="2"/>
        <v>158.86619718309859</v>
      </c>
      <c r="P17" s="48">
        <f t="shared" si="3"/>
        <v>91.363460000000003</v>
      </c>
      <c r="Q17" s="42">
        <v>604.5658413832291</v>
      </c>
      <c r="R17" s="42">
        <v>922.75943827334072</v>
      </c>
      <c r="S17" s="39">
        <v>22.86</v>
      </c>
      <c r="T17" s="39">
        <f t="shared" si="4"/>
        <v>1.2466837753382906E-2</v>
      </c>
      <c r="U17" s="45">
        <v>487.28143807412101</v>
      </c>
      <c r="V17" s="45">
        <v>718.87081089642061</v>
      </c>
      <c r="W17" s="45">
        <v>25.2</v>
      </c>
      <c r="X17" s="29">
        <f t="shared" si="5"/>
        <v>8.2311247416753282E-3</v>
      </c>
      <c r="Y17" s="46">
        <v>489.51478467277047</v>
      </c>
      <c r="Z17" s="46">
        <v>692.53877533039645</v>
      </c>
      <c r="AA17" s="52">
        <v>25.26</v>
      </c>
      <c r="AB17" s="49">
        <f t="shared" si="6"/>
        <v>7.1987171784120702E-3</v>
      </c>
      <c r="AC17" s="27">
        <v>501.87329834344757</v>
      </c>
      <c r="AD17" s="27">
        <v>722.9684598983107</v>
      </c>
      <c r="AE17" s="28">
        <v>24.14</v>
      </c>
      <c r="AF17" s="50">
        <f t="shared" si="7"/>
        <v>1.503919204665978E-2</v>
      </c>
      <c r="AG17" s="28">
        <v>571.48345415778249</v>
      </c>
      <c r="AH17" s="28">
        <v>701.68908315565022</v>
      </c>
      <c r="AI17" s="28">
        <v>24.43</v>
      </c>
      <c r="AJ17" s="50">
        <f t="shared" si="8"/>
        <v>4.7736150109998774E-3</v>
      </c>
      <c r="AK17" s="41">
        <v>516.10682138134041</v>
      </c>
      <c r="AL17" s="41">
        <v>712.10255535173417</v>
      </c>
      <c r="AM17" s="41">
        <v>24.21</v>
      </c>
      <c r="AN17" s="50">
        <f t="shared" si="9"/>
        <v>7.2509168820013561E-3</v>
      </c>
      <c r="AO17">
        <v>584.47573186253715</v>
      </c>
      <c r="AP17">
        <v>686.92880780653365</v>
      </c>
      <c r="AQ17" s="41">
        <v>22.82</v>
      </c>
      <c r="AR17">
        <f t="shared" si="10"/>
        <v>4.0211517172326376E-3</v>
      </c>
      <c r="AS17" s="28">
        <v>533.30159308147483</v>
      </c>
      <c r="AT17" s="28">
        <v>561.93623122439681</v>
      </c>
      <c r="AU17" s="41">
        <v>24.73</v>
      </c>
      <c r="AV17" s="50">
        <f t="shared" si="11"/>
        <v>1.0370714547393329E-3</v>
      </c>
      <c r="AW17" s="28">
        <v>495.21437913839617</v>
      </c>
      <c r="AX17" s="28">
        <v>602.6146597731821</v>
      </c>
      <c r="AY17" s="41">
        <v>26.13</v>
      </c>
      <c r="AZ17">
        <f t="shared" si="12"/>
        <v>3.6813499541957658E-3</v>
      </c>
    </row>
    <row r="18" spans="1:53" x14ac:dyDescent="0.25">
      <c r="A18" s="23">
        <v>36</v>
      </c>
      <c r="B18" s="2" t="s">
        <v>3</v>
      </c>
      <c r="C18" s="57">
        <f>1.1404*10000</f>
        <v>11404</v>
      </c>
      <c r="D18" s="2">
        <v>20</v>
      </c>
      <c r="E18" s="2">
        <v>1</v>
      </c>
      <c r="F18" s="2">
        <v>20</v>
      </c>
      <c r="G18" s="3">
        <v>249.81</v>
      </c>
      <c r="H18" s="5">
        <v>114.21</v>
      </c>
      <c r="I18" s="3">
        <v>8.8000000000000007</v>
      </c>
      <c r="J18" s="3">
        <f t="shared" si="0"/>
        <v>372.82</v>
      </c>
      <c r="K18" s="32">
        <v>14.2</v>
      </c>
      <c r="L18" s="32">
        <v>1.42</v>
      </c>
      <c r="M18" s="64">
        <f t="shared" si="13"/>
        <v>2840</v>
      </c>
      <c r="N18" s="48">
        <f t="shared" si="1"/>
        <v>24.120166138613865</v>
      </c>
      <c r="O18" s="48">
        <f t="shared" si="2"/>
        <v>169.57042253521126</v>
      </c>
      <c r="P18" s="48">
        <f t="shared" si="3"/>
        <v>97.992179999999991</v>
      </c>
      <c r="Q18" s="42">
        <v>503.52918256351978</v>
      </c>
      <c r="R18" s="42">
        <v>2144.1266521372327</v>
      </c>
      <c r="S18" s="39">
        <v>23.14</v>
      </c>
      <c r="T18" s="39">
        <f t="shared" si="4"/>
        <v>6.1037722002196947E-2</v>
      </c>
      <c r="U18" s="45">
        <v>478.85207475451375</v>
      </c>
      <c r="V18" s="45">
        <v>1818.0084098828002</v>
      </c>
      <c r="W18" s="45">
        <v>25.27</v>
      </c>
      <c r="X18" s="29">
        <f t="shared" si="5"/>
        <v>4.5623192547228714E-2</v>
      </c>
      <c r="Y18" s="46">
        <v>477.3274754153951</v>
      </c>
      <c r="Z18" s="46">
        <v>1642.4174449339207</v>
      </c>
      <c r="AA18" s="52">
        <v>25.31</v>
      </c>
      <c r="AB18" s="49">
        <f t="shared" si="6"/>
        <v>3.9630262803857105E-2</v>
      </c>
      <c r="AC18" s="27">
        <v>482.07073150729866</v>
      </c>
      <c r="AD18" s="27">
        <v>1506.1582745612595</v>
      </c>
      <c r="AE18" s="28">
        <v>24.17</v>
      </c>
      <c r="AF18" s="50">
        <f t="shared" si="7"/>
        <v>6.6874646897575538E-2</v>
      </c>
      <c r="AG18" s="28">
        <v>466.56187633262266</v>
      </c>
      <c r="AH18" s="28">
        <v>1327.0055010660981</v>
      </c>
      <c r="AI18" s="28">
        <v>24.59</v>
      </c>
      <c r="AJ18" s="50">
        <f t="shared" si="8"/>
        <v>3.0124755205937388E-2</v>
      </c>
      <c r="AK18" s="41">
        <v>585.89637814086427</v>
      </c>
      <c r="AL18" s="41">
        <v>1372.5651636022355</v>
      </c>
      <c r="AM18" s="41">
        <v>23.06</v>
      </c>
      <c r="AN18" s="50">
        <f t="shared" si="9"/>
        <v>2.9369208952662072E-2</v>
      </c>
      <c r="AO18">
        <v>502.26529486635553</v>
      </c>
      <c r="AP18">
        <v>1046.7836232498939</v>
      </c>
      <c r="AQ18" s="41">
        <v>22.97</v>
      </c>
      <c r="AR18">
        <f t="shared" si="10"/>
        <v>2.0408502620765424E-2</v>
      </c>
      <c r="AS18" s="28">
        <v>501.74406008192989</v>
      </c>
      <c r="AT18" s="28">
        <v>1599.2116067364589</v>
      </c>
      <c r="AU18" s="41">
        <v>24.79</v>
      </c>
      <c r="AV18" s="50">
        <f t="shared" si="11"/>
        <v>3.8113145593346956E-2</v>
      </c>
      <c r="AW18" s="28">
        <v>425.22995176980299</v>
      </c>
      <c r="AX18" s="28">
        <v>745.8472731821214</v>
      </c>
      <c r="AY18" s="41">
        <v>26.14</v>
      </c>
      <c r="AZ18">
        <f t="shared" si="12"/>
        <v>1.0559443539143747E-2</v>
      </c>
    </row>
    <row r="19" spans="1:53" x14ac:dyDescent="0.25">
      <c r="A19" s="23">
        <v>17</v>
      </c>
      <c r="B19" s="2" t="s">
        <v>3</v>
      </c>
      <c r="C19" s="59">
        <f>1.2352*10000</f>
        <v>12352</v>
      </c>
      <c r="D19" s="2">
        <v>20</v>
      </c>
      <c r="E19" s="2">
        <v>2</v>
      </c>
      <c r="F19" s="2">
        <v>20</v>
      </c>
      <c r="G19" s="3">
        <v>251.69</v>
      </c>
      <c r="H19" s="5">
        <v>112.33</v>
      </c>
      <c r="I19" s="3">
        <v>10.7</v>
      </c>
      <c r="J19" s="3">
        <f t="shared" si="0"/>
        <v>374.71999999999997</v>
      </c>
      <c r="K19" s="31">
        <v>12.3</v>
      </c>
      <c r="L19" s="31">
        <v>1.42</v>
      </c>
      <c r="M19" s="64">
        <f t="shared" si="13"/>
        <v>2840</v>
      </c>
      <c r="N19" s="48">
        <f t="shared" si="1"/>
        <v>24.120166138613865</v>
      </c>
      <c r="O19" s="48">
        <f t="shared" si="2"/>
        <v>170.8943661971831</v>
      </c>
      <c r="P19" s="48">
        <f t="shared" si="3"/>
        <v>98.513409999999993</v>
      </c>
      <c r="Q19" s="42">
        <v>501.87182401168928</v>
      </c>
      <c r="R19" s="42">
        <v>941.06513638920137</v>
      </c>
      <c r="S19" s="39">
        <v>23.14</v>
      </c>
      <c r="T19" s="39">
        <f t="shared" si="4"/>
        <v>1.6380445477414924E-2</v>
      </c>
      <c r="U19" s="45">
        <v>466.12046246436489</v>
      </c>
      <c r="V19" s="45">
        <v>874.39032309154265</v>
      </c>
      <c r="W19" s="45">
        <v>25.27</v>
      </c>
      <c r="X19" s="29">
        <f t="shared" si="5"/>
        <v>1.3943616297635183E-2</v>
      </c>
      <c r="Y19" s="46">
        <v>475.04278569006442</v>
      </c>
      <c r="Z19" s="46">
        <v>765.31011453744497</v>
      </c>
      <c r="AA19" s="52">
        <v>25.31</v>
      </c>
      <c r="AB19" s="49">
        <f t="shared" si="6"/>
        <v>9.8978155413909207E-3</v>
      </c>
      <c r="AC19" s="27">
        <v>500.39061013613247</v>
      </c>
      <c r="AD19" s="27">
        <v>732.32515991471212</v>
      </c>
      <c r="AE19" s="28">
        <v>24.17</v>
      </c>
      <c r="AF19" s="50">
        <f t="shared" si="7"/>
        <v>1.5183209219966305E-2</v>
      </c>
      <c r="AG19" s="28">
        <v>465.83223880597018</v>
      </c>
      <c r="AH19" s="28">
        <v>668.96631130063963</v>
      </c>
      <c r="AI19" s="28">
        <v>24.59</v>
      </c>
      <c r="AJ19" s="50">
        <f t="shared" si="8"/>
        <v>7.1294756720440599E-3</v>
      </c>
      <c r="AK19" s="41">
        <v>467.92538714218676</v>
      </c>
      <c r="AL19" s="41">
        <v>671.28953542937597</v>
      </c>
      <c r="AM19" s="41">
        <v>23.06</v>
      </c>
      <c r="AN19" s="50">
        <f t="shared" si="9"/>
        <v>7.6111176276647541E-3</v>
      </c>
      <c r="AO19">
        <v>475.75154857870172</v>
      </c>
      <c r="AP19">
        <v>664.69957573186252</v>
      </c>
      <c r="AQ19" s="41">
        <v>22.97</v>
      </c>
      <c r="AR19">
        <f t="shared" si="10"/>
        <v>7.0992866340823463E-3</v>
      </c>
      <c r="AS19" s="28">
        <v>504.16240327719618</v>
      </c>
      <c r="AT19" s="28">
        <v>556.00550751024127</v>
      </c>
      <c r="AU19" s="41">
        <v>24.79</v>
      </c>
      <c r="AV19" s="50">
        <f t="shared" si="11"/>
        <v>1.8048778533748735E-3</v>
      </c>
      <c r="AW19" s="28">
        <v>435.13324613749694</v>
      </c>
      <c r="AX19" s="28">
        <v>631.11482655103407</v>
      </c>
      <c r="AY19" s="41">
        <v>26.14</v>
      </c>
      <c r="AZ19">
        <f t="shared" si="12"/>
        <v>6.4705771084278066E-3</v>
      </c>
    </row>
    <row r="20" spans="1:53" x14ac:dyDescent="0.25">
      <c r="A20" s="23">
        <v>7</v>
      </c>
      <c r="B20" s="2" t="s">
        <v>3</v>
      </c>
      <c r="C20" s="57">
        <f>2.208*10000</f>
        <v>22080.000000000004</v>
      </c>
      <c r="D20" s="2">
        <v>20</v>
      </c>
      <c r="E20" s="2">
        <v>3</v>
      </c>
      <c r="F20" s="2">
        <v>20</v>
      </c>
      <c r="G20" s="3">
        <v>248.29</v>
      </c>
      <c r="H20" s="5">
        <v>113.02</v>
      </c>
      <c r="I20" s="3">
        <v>10</v>
      </c>
      <c r="J20" s="3">
        <f t="shared" si="0"/>
        <v>371.31</v>
      </c>
      <c r="K20" s="32">
        <v>13</v>
      </c>
      <c r="L20" s="32">
        <v>1.42</v>
      </c>
      <c r="M20" s="64">
        <f t="shared" si="13"/>
        <v>2840</v>
      </c>
      <c r="N20" s="48">
        <f t="shared" si="1"/>
        <v>24.120166138613865</v>
      </c>
      <c r="O20" s="48">
        <f t="shared" si="2"/>
        <v>170.40845070422534</v>
      </c>
      <c r="P20" s="48">
        <f t="shared" si="3"/>
        <v>98.327399999999997</v>
      </c>
      <c r="Q20" s="42">
        <v>501.19126552479912</v>
      </c>
      <c r="R20" s="42">
        <v>1433.0849444600674</v>
      </c>
      <c r="S20" s="39">
        <v>23.14</v>
      </c>
      <c r="T20" s="39">
        <f t="shared" si="4"/>
        <v>3.4723263410028078E-2</v>
      </c>
      <c r="U20" s="45">
        <v>473.25017421602792</v>
      </c>
      <c r="V20" s="45">
        <v>1309.8179442508711</v>
      </c>
      <c r="W20" s="45">
        <v>25.27</v>
      </c>
      <c r="X20" s="29">
        <f t="shared" si="5"/>
        <v>2.8543906521702817E-2</v>
      </c>
      <c r="Y20" s="46">
        <v>487.79337063411322</v>
      </c>
      <c r="Z20" s="46">
        <v>1255.6868193832599</v>
      </c>
      <c r="AA20" s="52">
        <v>25.31</v>
      </c>
      <c r="AB20" s="49">
        <f t="shared" si="6"/>
        <v>2.6159313396676542E-2</v>
      </c>
      <c r="AC20" s="27">
        <v>513.53175332130559</v>
      </c>
      <c r="AD20" s="27">
        <v>1093.7598245038544</v>
      </c>
      <c r="AE20" s="28">
        <v>24.17</v>
      </c>
      <c r="AF20" s="50">
        <f t="shared" si="7"/>
        <v>3.794731426044462E-2</v>
      </c>
      <c r="AG20" s="28">
        <v>461.58243070362477</v>
      </c>
      <c r="AH20" s="28">
        <v>1046.0033262260126</v>
      </c>
      <c r="AI20" s="28">
        <v>24.59</v>
      </c>
      <c r="AJ20" s="50">
        <f t="shared" si="8"/>
        <v>2.0492018074541367E-2</v>
      </c>
      <c r="AK20" s="41">
        <v>527.10306727528689</v>
      </c>
      <c r="AL20" s="41">
        <v>1054.5551810929567</v>
      </c>
      <c r="AM20" s="41">
        <v>23.06</v>
      </c>
      <c r="AN20" s="50">
        <f t="shared" si="9"/>
        <v>1.972155966330924E-2</v>
      </c>
      <c r="AO20">
        <v>480.42481968604159</v>
      </c>
      <c r="AP20">
        <v>1043.2187102248622</v>
      </c>
      <c r="AQ20" s="41">
        <v>22.97</v>
      </c>
      <c r="AR20">
        <f t="shared" si="10"/>
        <v>2.1125446784633763E-2</v>
      </c>
      <c r="AS20" s="28">
        <v>500.78866636322255</v>
      </c>
      <c r="AT20" s="28">
        <v>1123.7598088302229</v>
      </c>
      <c r="AU20" s="41">
        <v>24.79</v>
      </c>
      <c r="AV20" s="50">
        <f t="shared" si="11"/>
        <v>2.16675060440625E-2</v>
      </c>
      <c r="AW20" s="28">
        <v>433.83360582032213</v>
      </c>
      <c r="AX20" s="28">
        <v>905.53973482321544</v>
      </c>
      <c r="AY20" s="41">
        <v>26.14</v>
      </c>
      <c r="AZ20">
        <f t="shared" si="12"/>
        <v>1.5559063725026252E-2</v>
      </c>
    </row>
    <row r="21" spans="1:53" x14ac:dyDescent="0.25">
      <c r="A21" s="23">
        <v>50</v>
      </c>
      <c r="B21" s="2" t="s">
        <v>3</v>
      </c>
      <c r="C21" s="30"/>
      <c r="D21" s="2">
        <v>20</v>
      </c>
      <c r="E21" s="2">
        <v>4</v>
      </c>
      <c r="F21" s="2">
        <v>20</v>
      </c>
      <c r="G21" s="3">
        <v>249.63</v>
      </c>
      <c r="H21" s="5">
        <v>129.43</v>
      </c>
      <c r="I21" s="3">
        <v>-6.5</v>
      </c>
      <c r="J21" s="3">
        <f t="shared" si="0"/>
        <v>372.56</v>
      </c>
      <c r="K21" s="32">
        <v>29.4</v>
      </c>
      <c r="L21" s="32">
        <v>1.42</v>
      </c>
      <c r="M21" s="64">
        <f t="shared" si="13"/>
        <v>2840</v>
      </c>
      <c r="N21" s="48">
        <f t="shared" si="1"/>
        <v>24.120166138613865</v>
      </c>
      <c r="O21" s="48">
        <f t="shared" si="2"/>
        <v>158.85211267605632</v>
      </c>
      <c r="P21" s="48">
        <f t="shared" si="3"/>
        <v>91.377579999999995</v>
      </c>
      <c r="Q21" s="42">
        <v>529.01842682035874</v>
      </c>
      <c r="R21" s="42">
        <v>1272.8093363329583</v>
      </c>
      <c r="S21" s="39">
        <v>23.14</v>
      </c>
      <c r="T21" s="39">
        <f t="shared" si="4"/>
        <v>2.7799808589364792E-2</v>
      </c>
      <c r="U21" s="45">
        <v>480.40951853025024</v>
      </c>
      <c r="V21" s="45">
        <v>1295.1553056699397</v>
      </c>
      <c r="W21" s="45">
        <v>25.27</v>
      </c>
      <c r="X21" s="29">
        <f t="shared" si="5"/>
        <v>2.7885033828784656E-2</v>
      </c>
      <c r="Y21" s="46">
        <v>496.57010003390985</v>
      </c>
      <c r="Z21" s="46">
        <v>1230.0542819383259</v>
      </c>
      <c r="AA21" s="52">
        <v>25.31</v>
      </c>
      <c r="AB21" s="49">
        <f t="shared" si="6"/>
        <v>2.5064145405316693E-2</v>
      </c>
      <c r="AC21" s="27">
        <v>486.09220108249957</v>
      </c>
      <c r="AD21" s="27">
        <v>607.02712809578475</v>
      </c>
      <c r="AE21" s="28">
        <v>24.17</v>
      </c>
      <c r="AF21" s="50">
        <f t="shared" si="7"/>
        <v>7.9336095921289009E-3</v>
      </c>
      <c r="AG21" s="28">
        <v>466.96703624733476</v>
      </c>
      <c r="AH21" s="28">
        <v>983.62814498933903</v>
      </c>
      <c r="AI21" s="28">
        <v>24.59</v>
      </c>
      <c r="AJ21" s="50">
        <f t="shared" si="8"/>
        <v>1.8171950158242078E-2</v>
      </c>
      <c r="AK21" s="41">
        <v>509.64766861482025</v>
      </c>
      <c r="AL21" s="41">
        <v>1027.8003071541318</v>
      </c>
      <c r="AM21" s="41">
        <v>23.06</v>
      </c>
      <c r="AN21" s="50">
        <f t="shared" si="9"/>
        <v>1.9433575197219354E-2</v>
      </c>
      <c r="AO21">
        <v>489.98684768773865</v>
      </c>
      <c r="AP21">
        <v>966.44132371658895</v>
      </c>
      <c r="AQ21" s="41">
        <v>22.97</v>
      </c>
      <c r="AR21">
        <f t="shared" si="10"/>
        <v>1.7939680749577528E-2</v>
      </c>
      <c r="AS21" s="28">
        <v>503.54474283113336</v>
      </c>
      <c r="AT21" s="28">
        <v>1070.0148839326355</v>
      </c>
      <c r="AU21" s="41">
        <v>24.79</v>
      </c>
      <c r="AV21" s="50">
        <f t="shared" si="11"/>
        <v>1.9763087355171207E-2</v>
      </c>
      <c r="AW21" s="28">
        <v>453.9110193738249</v>
      </c>
      <c r="AX21" s="28">
        <v>978.42982821881253</v>
      </c>
      <c r="AY21" s="41">
        <v>26.14</v>
      </c>
      <c r="AZ21">
        <f t="shared" si="12"/>
        <v>1.7354406948786486E-2</v>
      </c>
    </row>
    <row r="22" spans="1:53" x14ac:dyDescent="0.25">
      <c r="A22" s="23">
        <v>35</v>
      </c>
      <c r="B22" s="2" t="s">
        <v>3</v>
      </c>
      <c r="C22" s="59">
        <f>1.1404*10000</f>
        <v>11404</v>
      </c>
      <c r="D22" s="2">
        <v>20</v>
      </c>
      <c r="E22" s="2">
        <v>1</v>
      </c>
      <c r="F22" s="2">
        <v>30</v>
      </c>
      <c r="G22" s="3">
        <v>244.45</v>
      </c>
      <c r="H22" s="5">
        <v>114.24</v>
      </c>
      <c r="I22" s="3">
        <v>8.8000000000000007</v>
      </c>
      <c r="J22" s="3">
        <f t="shared" si="0"/>
        <v>367.49</v>
      </c>
      <c r="K22" s="63">
        <v>14.2</v>
      </c>
      <c r="L22" s="32">
        <v>1.42</v>
      </c>
      <c r="M22" s="64">
        <f t="shared" si="13"/>
        <v>2840</v>
      </c>
      <c r="N22" s="48">
        <f t="shared" si="1"/>
        <v>24.943379999999998</v>
      </c>
      <c r="O22" s="48">
        <f t="shared" si="2"/>
        <v>169.54929577464787</v>
      </c>
      <c r="P22" s="48">
        <f t="shared" si="3"/>
        <v>98.017920000000004</v>
      </c>
      <c r="Q22" s="42">
        <v>595.50997645912821</v>
      </c>
      <c r="R22" s="42">
        <v>3427.4574662542182</v>
      </c>
      <c r="S22" s="39">
        <v>22.63</v>
      </c>
      <c r="T22" s="39">
        <f t="shared" si="4"/>
        <v>0.10413988492015587</v>
      </c>
      <c r="U22" s="45">
        <v>473.11184668989551</v>
      </c>
      <c r="V22" s="45">
        <v>2694.496262274311</v>
      </c>
      <c r="W22" s="51">
        <v>25.16</v>
      </c>
      <c r="X22" s="29">
        <f t="shared" si="5"/>
        <v>7.3473298075370744E-2</v>
      </c>
      <c r="Y22" s="46">
        <v>510.53449474398104</v>
      </c>
      <c r="Z22" s="46">
        <v>1982.6348634361232</v>
      </c>
      <c r="AA22" s="53">
        <v>25.19</v>
      </c>
      <c r="AB22" s="49">
        <f t="shared" si="6"/>
        <v>4.8632400283551369E-2</v>
      </c>
      <c r="AC22" s="27">
        <v>551.9818107265869</v>
      </c>
      <c r="AD22" s="27">
        <v>2184.9565195998034</v>
      </c>
      <c r="AE22" s="54">
        <v>24.14</v>
      </c>
      <c r="AF22" s="50">
        <f t="shared" si="7"/>
        <v>0.10320484324913361</v>
      </c>
      <c r="AG22" s="28">
        <v>558.33641791044772</v>
      </c>
      <c r="AH22" s="28">
        <v>1923.5205970149252</v>
      </c>
      <c r="AI22" s="28">
        <v>24.39</v>
      </c>
      <c r="AJ22" s="50">
        <f t="shared" si="8"/>
        <v>4.6579615297704498E-2</v>
      </c>
      <c r="AK22" s="41">
        <v>581.93477240732057</v>
      </c>
      <c r="AL22" s="41">
        <v>2052.6374728040614</v>
      </c>
      <c r="AM22" s="41">
        <v>24.16</v>
      </c>
      <c r="AN22" s="50">
        <f t="shared" si="9"/>
        <v>5.065757672785097E-2</v>
      </c>
      <c r="AO22">
        <v>686.21183708103524</v>
      </c>
      <c r="AP22">
        <v>1998.7303775986422</v>
      </c>
      <c r="AQ22" s="56">
        <v>22.93</v>
      </c>
      <c r="AR22">
        <f t="shared" si="10"/>
        <v>4.7634086744513825E-2</v>
      </c>
      <c r="AS22" s="28">
        <v>590.80259444697322</v>
      </c>
      <c r="AT22" s="28">
        <v>2126.0246244879381</v>
      </c>
      <c r="AU22" s="41">
        <v>24.78</v>
      </c>
      <c r="AV22" s="50">
        <f t="shared" si="11"/>
        <v>5.1556846155513793E-2</v>
      </c>
      <c r="AW22" s="28">
        <v>466.44089757214095</v>
      </c>
      <c r="AX22" s="28">
        <v>1799.5212641761173</v>
      </c>
      <c r="AY22" s="41">
        <v>26.13</v>
      </c>
      <c r="AZ22">
        <f t="shared" si="12"/>
        <v>4.2455442673395981E-2</v>
      </c>
    </row>
    <row r="23" spans="1:53" x14ac:dyDescent="0.25">
      <c r="A23" s="23">
        <v>1</v>
      </c>
      <c r="B23" s="2" t="s">
        <v>3</v>
      </c>
      <c r="C23" s="57">
        <f>1.2352*10000</f>
        <v>12352</v>
      </c>
      <c r="D23" s="2">
        <v>20</v>
      </c>
      <c r="E23" s="2">
        <v>2</v>
      </c>
      <c r="F23" s="2">
        <v>30</v>
      </c>
      <c r="G23" s="3">
        <v>251.4</v>
      </c>
      <c r="H23" s="5">
        <v>112.33</v>
      </c>
      <c r="I23" s="3">
        <v>10.7</v>
      </c>
      <c r="J23" s="3">
        <f t="shared" si="0"/>
        <v>374.43</v>
      </c>
      <c r="K23" s="32">
        <v>12.3</v>
      </c>
      <c r="L23" s="32">
        <v>1.42</v>
      </c>
      <c r="M23" s="64">
        <f t="shared" si="13"/>
        <v>2840</v>
      </c>
      <c r="N23" s="48">
        <f t="shared" si="1"/>
        <v>24.943379999999998</v>
      </c>
      <c r="O23" s="48">
        <f t="shared" si="2"/>
        <v>170.8943661971831</v>
      </c>
      <c r="P23" s="48">
        <f t="shared" si="3"/>
        <v>98.513409999999993</v>
      </c>
      <c r="Q23" s="42">
        <v>514.73548177611826</v>
      </c>
      <c r="R23" s="42">
        <v>1324.2307543588299</v>
      </c>
      <c r="S23" s="39">
        <v>22.63</v>
      </c>
      <c r="T23" s="39">
        <f t="shared" si="4"/>
        <v>2.9853008141839863E-2</v>
      </c>
      <c r="U23" s="45">
        <v>495.75152043078873</v>
      </c>
      <c r="V23" s="45">
        <v>1489.4955337345582</v>
      </c>
      <c r="W23" s="51">
        <v>25.16</v>
      </c>
      <c r="X23" s="29">
        <f t="shared" si="5"/>
        <v>3.2962658042045907E-2</v>
      </c>
      <c r="Y23" s="46">
        <v>477.8083163784334</v>
      </c>
      <c r="Z23" s="46">
        <v>1349.3607577092512</v>
      </c>
      <c r="AA23" s="53">
        <v>25.19</v>
      </c>
      <c r="AB23" s="49">
        <f t="shared" si="6"/>
        <v>2.8875113019477566E-2</v>
      </c>
      <c r="AC23" s="27">
        <v>569.05765130392001</v>
      </c>
      <c r="AD23" s="27">
        <v>1301.8479088076103</v>
      </c>
      <c r="AE23" s="54">
        <v>24.14</v>
      </c>
      <c r="AF23" s="50">
        <f t="shared" si="7"/>
        <v>4.6445344899120423E-2</v>
      </c>
      <c r="AG23" s="28">
        <v>531.54051172707887</v>
      </c>
      <c r="AH23" s="28">
        <v>1164.1564179104478</v>
      </c>
      <c r="AI23" s="28">
        <v>24.39</v>
      </c>
      <c r="AJ23" s="50">
        <f t="shared" si="8"/>
        <v>2.1646448057242716E-2</v>
      </c>
      <c r="AK23" s="41">
        <v>645.40975214367995</v>
      </c>
      <c r="AL23" s="41">
        <v>1162.1841218378056</v>
      </c>
      <c r="AM23" s="41">
        <v>24.16</v>
      </c>
      <c r="AN23" s="50">
        <f t="shared" si="9"/>
        <v>1.785099270538483E-2</v>
      </c>
      <c r="AO23">
        <v>583.36355536699193</v>
      </c>
      <c r="AP23">
        <v>1188.0594823928723</v>
      </c>
      <c r="AQ23" s="56">
        <v>22.93</v>
      </c>
      <c r="AR23">
        <f t="shared" si="10"/>
        <v>2.2008544654898352E-2</v>
      </c>
      <c r="AS23" s="28">
        <v>550.43113336367776</v>
      </c>
      <c r="AT23" s="28">
        <v>1217.3364132908512</v>
      </c>
      <c r="AU23" s="41">
        <v>24.78</v>
      </c>
      <c r="AV23" s="50">
        <f t="shared" si="11"/>
        <v>2.2460591552866147E-2</v>
      </c>
      <c r="AW23" s="28">
        <v>439.68634022725422</v>
      </c>
      <c r="AX23" s="28">
        <v>1002.6127001334222</v>
      </c>
      <c r="AY23" s="41">
        <v>26.13</v>
      </c>
      <c r="AZ23">
        <f t="shared" si="12"/>
        <v>1.7979206165499691E-2</v>
      </c>
      <c r="BA23">
        <f>AZ23*24*7</f>
        <v>3.0205066358039478</v>
      </c>
    </row>
    <row r="24" spans="1:53" x14ac:dyDescent="0.25">
      <c r="A24" s="23">
        <v>49</v>
      </c>
      <c r="B24" s="2" t="s">
        <v>3</v>
      </c>
      <c r="C24" s="59">
        <f>2.208*10000</f>
        <v>22080.000000000004</v>
      </c>
      <c r="D24" s="2">
        <v>20</v>
      </c>
      <c r="E24" s="2">
        <v>3</v>
      </c>
      <c r="F24" s="2">
        <v>30</v>
      </c>
      <c r="G24" s="3">
        <v>249.17</v>
      </c>
      <c r="H24" s="5">
        <v>113.02</v>
      </c>
      <c r="I24" s="3">
        <v>10</v>
      </c>
      <c r="J24" s="3">
        <f t="shared" si="0"/>
        <v>372.19</v>
      </c>
      <c r="K24" s="31">
        <v>13</v>
      </c>
      <c r="L24" s="31">
        <v>1.42</v>
      </c>
      <c r="M24" s="64">
        <f t="shared" si="13"/>
        <v>2840</v>
      </c>
      <c r="N24" s="48">
        <f t="shared" si="1"/>
        <v>24.943379999999998</v>
      </c>
      <c r="O24" s="48">
        <f t="shared" si="2"/>
        <v>170.40845070422534</v>
      </c>
      <c r="P24" s="48">
        <f t="shared" si="3"/>
        <v>98.327399999999997</v>
      </c>
      <c r="Q24" s="42">
        <v>592.62716129555974</v>
      </c>
      <c r="R24" s="42">
        <v>2055.0535011248594</v>
      </c>
      <c r="S24" s="39">
        <v>22.63</v>
      </c>
      <c r="T24" s="39">
        <f t="shared" si="4"/>
        <v>5.3880542779696894E-2</v>
      </c>
      <c r="U24" s="45">
        <v>481.3839087741527</v>
      </c>
      <c r="V24" s="45">
        <v>1802.7784764016471</v>
      </c>
      <c r="W24" s="51">
        <v>25.16</v>
      </c>
      <c r="X24" s="29">
        <f t="shared" si="5"/>
        <v>4.3788936308210846E-2</v>
      </c>
      <c r="Y24" s="46">
        <v>468.35094099694811</v>
      </c>
      <c r="Z24" s="46">
        <v>1710.735039647577</v>
      </c>
      <c r="AA24" s="53">
        <v>25.19</v>
      </c>
      <c r="AB24" s="49">
        <f t="shared" si="6"/>
        <v>4.1121621575920544E-2</v>
      </c>
      <c r="AC24" s="27">
        <v>536.73448417254383</v>
      </c>
      <c r="AD24" s="27">
        <v>1525.8298425455143</v>
      </c>
      <c r="AE24" s="54">
        <v>24.14</v>
      </c>
      <c r="AF24" s="50">
        <f t="shared" si="7"/>
        <v>6.2630351380979984E-2</v>
      </c>
      <c r="AG24" s="28">
        <v>520.01714285714286</v>
      </c>
      <c r="AH24" s="28">
        <v>1249.0564179104476</v>
      </c>
      <c r="AI24" s="28">
        <v>24.39</v>
      </c>
      <c r="AJ24" s="50">
        <f t="shared" si="8"/>
        <v>2.4921928203402666E-2</v>
      </c>
      <c r="AK24" s="41">
        <v>621.49251311804107</v>
      </c>
      <c r="AL24" s="41">
        <v>1412.2907299176657</v>
      </c>
      <c r="AM24" s="41">
        <v>24.16</v>
      </c>
      <c r="AN24" s="50">
        <f t="shared" si="9"/>
        <v>2.7290485811763181E-2</v>
      </c>
      <c r="AO24">
        <v>616.43389902418323</v>
      </c>
      <c r="AP24">
        <v>1378.0979635129402</v>
      </c>
      <c r="AQ24" s="56">
        <v>22.93</v>
      </c>
      <c r="AR24">
        <f t="shared" si="10"/>
        <v>2.7695035531697342E-2</v>
      </c>
      <c r="AS24" s="28">
        <v>579.06786527082386</v>
      </c>
      <c r="AT24" s="28">
        <v>1474.6562130177515</v>
      </c>
      <c r="AU24" s="41">
        <v>24.78</v>
      </c>
      <c r="AV24" s="50">
        <f t="shared" si="11"/>
        <v>3.0133504860110509E-2</v>
      </c>
      <c r="AW24" s="28">
        <v>428.36806180004908</v>
      </c>
      <c r="AX24" s="28">
        <v>1435.6587308205469</v>
      </c>
      <c r="AY24" s="41">
        <v>26.13</v>
      </c>
      <c r="AZ24">
        <f t="shared" si="12"/>
        <v>3.2140891344455975E-2</v>
      </c>
    </row>
    <row r="25" spans="1:53" x14ac:dyDescent="0.25">
      <c r="A25" s="23">
        <v>37</v>
      </c>
      <c r="B25" s="2" t="s">
        <v>3</v>
      </c>
      <c r="C25" s="30"/>
      <c r="D25" s="2">
        <v>20</v>
      </c>
      <c r="E25" s="2">
        <v>4</v>
      </c>
      <c r="F25" s="2">
        <v>30</v>
      </c>
      <c r="G25" s="3">
        <v>244.94</v>
      </c>
      <c r="H25" s="5">
        <v>129.44</v>
      </c>
      <c r="I25" s="3">
        <v>-6.5</v>
      </c>
      <c r="J25" s="3">
        <f t="shared" si="0"/>
        <v>367.88</v>
      </c>
      <c r="K25" s="32">
        <v>29.4</v>
      </c>
      <c r="L25" s="32">
        <v>1.42</v>
      </c>
      <c r="M25" s="64">
        <f t="shared" si="13"/>
        <v>2840</v>
      </c>
      <c r="N25" s="48">
        <f t="shared" si="1"/>
        <v>24.943379999999998</v>
      </c>
      <c r="O25" s="48">
        <f t="shared" si="2"/>
        <v>158.8450704225352</v>
      </c>
      <c r="P25" s="48">
        <f t="shared" si="3"/>
        <v>91.384640000000005</v>
      </c>
      <c r="Q25" s="42">
        <v>500.28875720431853</v>
      </c>
      <c r="R25" s="42">
        <v>2006.4138779527559</v>
      </c>
      <c r="S25" s="39">
        <v>22.63</v>
      </c>
      <c r="T25" s="39">
        <f t="shared" si="4"/>
        <v>5.5654844989193104E-2</v>
      </c>
      <c r="U25" s="45">
        <v>477.04090909090905</v>
      </c>
      <c r="V25" s="45">
        <v>2294.7423978460565</v>
      </c>
      <c r="W25" s="51">
        <v>25.16</v>
      </c>
      <c r="X25" s="29">
        <f t="shared" si="5"/>
        <v>6.0414113253401722E-2</v>
      </c>
      <c r="Y25" s="46">
        <v>473.87057477110881</v>
      </c>
      <c r="Z25" s="46">
        <v>1731.3653920704844</v>
      </c>
      <c r="AA25" s="53">
        <v>25.19</v>
      </c>
      <c r="AB25" s="49">
        <f t="shared" si="6"/>
        <v>4.1745004820952433E-2</v>
      </c>
      <c r="AC25" s="27">
        <v>527.66902575036897</v>
      </c>
      <c r="AD25" s="27">
        <v>1792.6439068394293</v>
      </c>
      <c r="AE25" s="54">
        <v>24.14</v>
      </c>
      <c r="AF25" s="50">
        <f t="shared" si="7"/>
        <v>8.0336433951274558E-2</v>
      </c>
      <c r="AG25" s="28">
        <v>595.70703624733471</v>
      </c>
      <c r="AH25" s="28">
        <v>1337.5995309168443</v>
      </c>
      <c r="AI25" s="28">
        <v>24.39</v>
      </c>
      <c r="AJ25" s="50">
        <f t="shared" si="8"/>
        <v>2.5436400622952757E-2</v>
      </c>
      <c r="AK25" s="41">
        <v>540.46708758158775</v>
      </c>
      <c r="AL25" s="41">
        <v>603.19367774412353</v>
      </c>
      <c r="AM25" s="41">
        <v>24.16</v>
      </c>
      <c r="AN25" s="50">
        <f t="shared" si="9"/>
        <v>2.1711070074644577E-3</v>
      </c>
      <c r="AO25">
        <v>623.8608400509122</v>
      </c>
      <c r="AP25">
        <v>1409.0657191344931</v>
      </c>
      <c r="AQ25" s="56">
        <v>22.93</v>
      </c>
      <c r="AR25">
        <f t="shared" si="10"/>
        <v>2.8635542421908362E-2</v>
      </c>
      <c r="AS25" s="28">
        <v>532.35730541647706</v>
      </c>
      <c r="AT25" s="28">
        <v>1598.5316795630406</v>
      </c>
      <c r="AU25" s="41">
        <v>24.78</v>
      </c>
      <c r="AV25" s="50">
        <f t="shared" si="11"/>
        <v>3.5979358611354262E-2</v>
      </c>
      <c r="AW25" s="28">
        <v>475.88310308182793</v>
      </c>
      <c r="AX25" s="28">
        <v>1565.4956637758505</v>
      </c>
      <c r="AY25" s="41">
        <v>26.13</v>
      </c>
      <c r="AZ25">
        <f t="shared" si="12"/>
        <v>3.4870579958280939E-2</v>
      </c>
    </row>
    <row r="26" spans="1:53" x14ac:dyDescent="0.25">
      <c r="A26" s="23">
        <v>38</v>
      </c>
      <c r="B26" s="2" t="s">
        <v>3</v>
      </c>
      <c r="C26" s="57">
        <f>0.96082*10000</f>
        <v>9608.2000000000007</v>
      </c>
      <c r="D26" s="2">
        <v>30</v>
      </c>
      <c r="E26" s="2">
        <v>1</v>
      </c>
      <c r="F26" s="2">
        <v>10</v>
      </c>
      <c r="G26" s="3">
        <v>244.35</v>
      </c>
      <c r="H26" s="5">
        <v>113.54</v>
      </c>
      <c r="I26" s="3">
        <v>10.9</v>
      </c>
      <c r="J26" s="3">
        <f t="shared" si="0"/>
        <v>368.78999999999996</v>
      </c>
      <c r="K26" s="32">
        <v>13.5</v>
      </c>
      <c r="L26" s="32">
        <v>1.38</v>
      </c>
      <c r="M26" s="64">
        <f t="shared" si="13"/>
        <v>4140</v>
      </c>
      <c r="N26" s="48">
        <f t="shared" si="1"/>
        <v>23.296952277227724</v>
      </c>
      <c r="O26" s="48">
        <f t="shared" si="2"/>
        <v>167.72463768115941</v>
      </c>
      <c r="P26" s="48">
        <f t="shared" si="3"/>
        <v>98.212100000000007</v>
      </c>
      <c r="Q26" s="42">
        <v>550.62423898043676</v>
      </c>
      <c r="R26" s="42">
        <v>635.95996203599543</v>
      </c>
      <c r="S26" s="39">
        <v>22.86</v>
      </c>
      <c r="T26" s="39">
        <f t="shared" si="4"/>
        <v>3.2837391257984879E-3</v>
      </c>
      <c r="U26" s="45">
        <v>491.36648717136524</v>
      </c>
      <c r="V26" s="45">
        <v>549.58276845106116</v>
      </c>
      <c r="W26" s="45">
        <v>25.2</v>
      </c>
      <c r="X26" s="29">
        <f t="shared" si="5"/>
        <v>2.0321601021787727E-3</v>
      </c>
      <c r="Y26" s="46">
        <v>500.37804340454392</v>
      </c>
      <c r="Z26" s="46">
        <v>500.06761233480182</v>
      </c>
      <c r="AA26" s="52">
        <v>25.26</v>
      </c>
      <c r="AB26" s="49">
        <f t="shared" si="6"/>
        <v>-1.0810501373240937E-5</v>
      </c>
      <c r="AC26" s="27">
        <v>493.16915696244058</v>
      </c>
      <c r="AD26" s="27">
        <v>532.84503854354602</v>
      </c>
      <c r="AE26" s="28">
        <v>24.14</v>
      </c>
      <c r="AF26" s="50">
        <f t="shared" si="7"/>
        <v>2.6506034286874363E-3</v>
      </c>
      <c r="AG26" s="28">
        <v>493.23705756929633</v>
      </c>
      <c r="AH26" s="28">
        <v>535.53462686567161</v>
      </c>
      <c r="AI26" s="28">
        <v>24.43</v>
      </c>
      <c r="AJ26" s="50">
        <f t="shared" si="8"/>
        <v>1.5230211860804601E-3</v>
      </c>
      <c r="AK26" s="41">
        <v>528.92116377287664</v>
      </c>
      <c r="AL26" s="41">
        <v>524.01458982125337</v>
      </c>
      <c r="AM26" s="41">
        <v>24.21</v>
      </c>
      <c r="AN26" s="50">
        <f t="shared" si="9"/>
        <v>-1.7827792083263932E-4</v>
      </c>
      <c r="AO26">
        <v>535.80644887568951</v>
      </c>
      <c r="AP26">
        <v>575.62341960118795</v>
      </c>
      <c r="AQ26" s="41">
        <v>22.82</v>
      </c>
      <c r="AR26">
        <f t="shared" si="10"/>
        <v>1.5348522556174987E-3</v>
      </c>
      <c r="AS26" s="28">
        <v>599.88356850250341</v>
      </c>
      <c r="AT26" s="28">
        <v>560.56873008648154</v>
      </c>
      <c r="AU26" s="41">
        <v>24.73</v>
      </c>
      <c r="AV26" s="50">
        <f t="shared" si="11"/>
        <v>-1.3984481853346329E-3</v>
      </c>
      <c r="AW26" s="28">
        <v>430.86634513202</v>
      </c>
      <c r="AX26" s="28">
        <v>468.78631587725152</v>
      </c>
      <c r="AY26" s="41">
        <v>26.13</v>
      </c>
      <c r="AZ26">
        <f t="shared" si="12"/>
        <v>1.2765639766569134E-3</v>
      </c>
    </row>
    <row r="27" spans="1:53" x14ac:dyDescent="0.25">
      <c r="A27" s="23">
        <v>19</v>
      </c>
      <c r="B27" s="2" t="s">
        <v>3</v>
      </c>
      <c r="C27" s="57">
        <f>0.46252*10000</f>
        <v>4625.2</v>
      </c>
      <c r="D27" s="2">
        <v>30</v>
      </c>
      <c r="E27" s="2">
        <v>2</v>
      </c>
      <c r="F27" s="2">
        <v>10</v>
      </c>
      <c r="G27" s="3">
        <v>248.52</v>
      </c>
      <c r="H27" s="5">
        <v>113.2</v>
      </c>
      <c r="I27" s="3">
        <v>11.2</v>
      </c>
      <c r="J27" s="3">
        <f t="shared" si="0"/>
        <v>372.92</v>
      </c>
      <c r="K27" s="31">
        <v>13.2</v>
      </c>
      <c r="L27" s="31">
        <v>1.38</v>
      </c>
      <c r="M27" s="64">
        <f t="shared" si="13"/>
        <v>4140</v>
      </c>
      <c r="N27" s="48">
        <f t="shared" si="1"/>
        <v>23.296952277227724</v>
      </c>
      <c r="O27" s="48">
        <f t="shared" si="2"/>
        <v>167.97101449275362</v>
      </c>
      <c r="P27" s="48">
        <f t="shared" si="3"/>
        <v>98.257599999999996</v>
      </c>
      <c r="Q27" s="42">
        <v>607.53892361392968</v>
      </c>
      <c r="R27" s="42">
        <v>691.08040987064112</v>
      </c>
      <c r="S27" s="39">
        <v>22.86</v>
      </c>
      <c r="T27" s="39">
        <f t="shared" si="4"/>
        <v>3.2179278356996421E-3</v>
      </c>
      <c r="U27" s="45">
        <v>498.94832119100414</v>
      </c>
      <c r="V27" s="45">
        <v>528.44993664871708</v>
      </c>
      <c r="W27" s="45">
        <v>25.2</v>
      </c>
      <c r="X27" s="29">
        <f t="shared" si="5"/>
        <v>1.0308502634714741E-3</v>
      </c>
      <c r="Y27" s="46">
        <v>475.63651237707694</v>
      </c>
      <c r="Z27" s="46">
        <v>460.99807929515418</v>
      </c>
      <c r="AA27" s="52">
        <v>25.26</v>
      </c>
      <c r="AB27" s="49">
        <f t="shared" si="6"/>
        <v>-5.1028355762589201E-4</v>
      </c>
      <c r="AC27" s="27">
        <v>528.75510907003445</v>
      </c>
      <c r="AD27" s="27">
        <v>561.17902247006725</v>
      </c>
      <c r="AE27" s="28">
        <v>24.14</v>
      </c>
      <c r="AF27" s="50">
        <f t="shared" si="7"/>
        <v>2.1683027918806648E-3</v>
      </c>
      <c r="AG27" s="28">
        <v>530.19744136460554</v>
      </c>
      <c r="AH27" s="28">
        <v>561.04460554371008</v>
      </c>
      <c r="AI27" s="28">
        <v>24.43</v>
      </c>
      <c r="AJ27" s="50">
        <f t="shared" si="8"/>
        <v>1.1118395208023315E-3</v>
      </c>
      <c r="AK27" s="41">
        <v>560.9067019325114</v>
      </c>
      <c r="AL27" s="41">
        <v>515.03101403523738</v>
      </c>
      <c r="AM27" s="41">
        <v>24.21</v>
      </c>
      <c r="AN27" s="50">
        <f t="shared" si="9"/>
        <v>-1.6685457888609523E-3</v>
      </c>
      <c r="AO27">
        <v>653.39647857445902</v>
      </c>
      <c r="AP27">
        <v>657.33182011030976</v>
      </c>
      <c r="AQ27" s="41">
        <v>22.82</v>
      </c>
      <c r="AR27">
        <f t="shared" si="10"/>
        <v>1.5185081196601702E-4</v>
      </c>
      <c r="AS27" s="28">
        <v>688.39153390987713</v>
      </c>
      <c r="AT27" s="28">
        <v>647.8806554392354</v>
      </c>
      <c r="AU27" s="41">
        <v>24.73</v>
      </c>
      <c r="AV27" s="50">
        <f t="shared" si="11"/>
        <v>-1.4424403869453953E-3</v>
      </c>
      <c r="AW27" s="28">
        <v>433.69606801275245</v>
      </c>
      <c r="AX27" s="28">
        <v>460.54819879919944</v>
      </c>
      <c r="AY27" s="41">
        <v>26.13</v>
      </c>
      <c r="AZ27">
        <f t="shared" si="12"/>
        <v>9.0487725780650445E-4</v>
      </c>
    </row>
    <row r="28" spans="1:53" x14ac:dyDescent="0.25">
      <c r="A28" s="23">
        <v>16</v>
      </c>
      <c r="B28" s="2" t="s">
        <v>3</v>
      </c>
      <c r="C28" s="57">
        <f>4.5987*10000</f>
        <v>45987</v>
      </c>
      <c r="D28" s="2">
        <v>30</v>
      </c>
      <c r="E28" s="2">
        <v>3</v>
      </c>
      <c r="F28" s="2">
        <v>10</v>
      </c>
      <c r="G28" s="3">
        <v>249.24</v>
      </c>
      <c r="H28" s="5">
        <v>118.73</v>
      </c>
      <c r="I28" s="3">
        <v>5.7</v>
      </c>
      <c r="J28" s="3">
        <f t="shared" si="0"/>
        <v>373.67</v>
      </c>
      <c r="K28" s="32">
        <v>18.7</v>
      </c>
      <c r="L28" s="32">
        <v>1.38</v>
      </c>
      <c r="M28" s="64">
        <f t="shared" si="13"/>
        <v>4140</v>
      </c>
      <c r="N28" s="48">
        <f t="shared" si="1"/>
        <v>23.296952277227724</v>
      </c>
      <c r="O28" s="48">
        <f t="shared" si="2"/>
        <v>163.963768115942</v>
      </c>
      <c r="P28" s="48">
        <f t="shared" si="3"/>
        <v>96.52749</v>
      </c>
      <c r="Q28" s="42">
        <v>518.32358145953401</v>
      </c>
      <c r="R28" s="42">
        <v>622.59266029246339</v>
      </c>
      <c r="S28" s="39">
        <v>22.86</v>
      </c>
      <c r="T28" s="39">
        <f t="shared" si="4"/>
        <v>3.9907849318594011E-3</v>
      </c>
      <c r="U28" s="45">
        <v>492.30158378207159</v>
      </c>
      <c r="V28" s="45">
        <v>543.39147925245481</v>
      </c>
      <c r="W28" s="45">
        <v>25.2</v>
      </c>
      <c r="X28" s="29">
        <f t="shared" si="5"/>
        <v>1.7738360887686307E-3</v>
      </c>
      <c r="Y28" s="46">
        <v>481.02903526619195</v>
      </c>
      <c r="Z28" s="46">
        <v>479.45327753303968</v>
      </c>
      <c r="AA28" s="52">
        <v>25.26</v>
      </c>
      <c r="AB28" s="49">
        <f t="shared" si="6"/>
        <v>-5.4580198898327058E-5</v>
      </c>
      <c r="AC28" s="27">
        <v>492.8603001476136</v>
      </c>
      <c r="AD28" s="27">
        <v>559.58275381335079</v>
      </c>
      <c r="AE28" s="28">
        <v>24.14</v>
      </c>
      <c r="AF28" s="50">
        <f t="shared" si="7"/>
        <v>4.4335865488740502E-3</v>
      </c>
      <c r="AG28" s="28">
        <v>586.20409381663114</v>
      </c>
      <c r="AH28" s="28">
        <v>645.78289978678038</v>
      </c>
      <c r="AI28" s="28">
        <v>24.43</v>
      </c>
      <c r="AJ28" s="50">
        <f t="shared" si="8"/>
        <v>2.1337687051324571E-3</v>
      </c>
      <c r="AK28" s="41">
        <v>544.8256900302888</v>
      </c>
      <c r="AL28" s="41">
        <v>514.2176528305107</v>
      </c>
      <c r="AM28" s="41">
        <v>24.21</v>
      </c>
      <c r="AN28" s="50">
        <f t="shared" si="9"/>
        <v>-1.1061644682155009E-3</v>
      </c>
      <c r="AO28">
        <v>643.86011879507851</v>
      </c>
      <c r="AP28">
        <v>576.79473907509544</v>
      </c>
      <c r="AQ28" s="41">
        <v>22.82</v>
      </c>
      <c r="AR28">
        <f t="shared" si="10"/>
        <v>-2.5713533515774063E-3</v>
      </c>
      <c r="AS28" s="28">
        <v>505.4803823395539</v>
      </c>
      <c r="AT28" s="28">
        <v>551.32171142467007</v>
      </c>
      <c r="AU28" s="41">
        <v>24.73</v>
      </c>
      <c r="AV28" s="50">
        <f t="shared" si="11"/>
        <v>1.6218552739991233E-3</v>
      </c>
      <c r="AW28" s="28">
        <v>454.38739475190062</v>
      </c>
      <c r="AX28" s="28">
        <v>489.50108405603731</v>
      </c>
      <c r="AY28" s="41">
        <v>26.13</v>
      </c>
      <c r="AZ28">
        <f t="shared" si="12"/>
        <v>1.17575291833577E-3</v>
      </c>
    </row>
    <row r="29" spans="1:53" x14ac:dyDescent="0.25">
      <c r="A29" s="23">
        <v>58</v>
      </c>
      <c r="B29" s="2" t="s">
        <v>3</v>
      </c>
      <c r="C29" s="30"/>
      <c r="D29" s="2">
        <v>30</v>
      </c>
      <c r="E29" s="2">
        <v>4</v>
      </c>
      <c r="F29" s="2">
        <v>10</v>
      </c>
      <c r="G29" s="3">
        <v>248.22</v>
      </c>
      <c r="H29" s="5">
        <v>131.01</v>
      </c>
      <c r="I29" s="3">
        <v>-6.6</v>
      </c>
      <c r="J29" s="3">
        <f t="shared" si="0"/>
        <v>372.63</v>
      </c>
      <c r="K29" s="31">
        <v>31</v>
      </c>
      <c r="L29" s="31">
        <v>1.38</v>
      </c>
      <c r="M29" s="64">
        <f t="shared" si="13"/>
        <v>4140</v>
      </c>
      <c r="N29" s="48">
        <f t="shared" si="1"/>
        <v>23.296952277227724</v>
      </c>
      <c r="O29" s="48">
        <f t="shared" si="2"/>
        <v>155.06521739130434</v>
      </c>
      <c r="P29" s="48">
        <f t="shared" si="3"/>
        <v>90.396899999999988</v>
      </c>
      <c r="Q29" s="42">
        <v>535.49924506859327</v>
      </c>
      <c r="R29" s="42">
        <v>665.29601377952758</v>
      </c>
      <c r="S29" s="39">
        <v>22.86</v>
      </c>
      <c r="T29" s="39">
        <f t="shared" si="4"/>
        <v>5.0168445660203976E-3</v>
      </c>
      <c r="U29" s="45">
        <v>508.50451377890403</v>
      </c>
      <c r="V29" s="45">
        <v>564.71146658219834</v>
      </c>
      <c r="W29" s="45">
        <v>25.2</v>
      </c>
      <c r="X29" s="29">
        <f t="shared" si="5"/>
        <v>1.9707543385555464E-3</v>
      </c>
      <c r="Y29" s="46">
        <v>513.43102746693796</v>
      </c>
      <c r="Z29" s="46">
        <v>387.99713656387667</v>
      </c>
      <c r="AA29" s="52">
        <v>25.26</v>
      </c>
      <c r="AB29" s="49">
        <f t="shared" si="6"/>
        <v>-4.3875748544316175E-3</v>
      </c>
      <c r="AC29" s="27">
        <v>511.11540101689354</v>
      </c>
      <c r="AD29" s="27">
        <v>559.68132688207311</v>
      </c>
      <c r="AE29" s="28">
        <v>24.14</v>
      </c>
      <c r="AF29" s="50">
        <f t="shared" si="7"/>
        <v>3.2589585181151217E-3</v>
      </c>
      <c r="AG29" s="28">
        <v>515.65765458422175</v>
      </c>
      <c r="AH29" s="28">
        <v>680.98315565031987</v>
      </c>
      <c r="AI29" s="28">
        <v>24.43</v>
      </c>
      <c r="AJ29" s="50">
        <f t="shared" si="8"/>
        <v>5.9794242939865483E-3</v>
      </c>
      <c r="AK29" s="41">
        <v>569.51695746768485</v>
      </c>
      <c r="AL29" s="41">
        <v>544.18924107333305</v>
      </c>
      <c r="AM29" s="41">
        <v>24.21</v>
      </c>
      <c r="AN29" s="50">
        <f t="shared" si="9"/>
        <v>-9.2436658144505902E-4</v>
      </c>
      <c r="AO29">
        <v>583.75299109036916</v>
      </c>
      <c r="AP29">
        <v>567.71820110309716</v>
      </c>
      <c r="AQ29" s="41">
        <v>22.82</v>
      </c>
      <c r="AR29">
        <f t="shared" si="10"/>
        <v>-6.2085563482151818E-4</v>
      </c>
      <c r="AS29" s="28">
        <v>590.87874374146566</v>
      </c>
      <c r="AT29" s="28">
        <v>568.97469276285835</v>
      </c>
      <c r="AU29" s="41">
        <v>24.73</v>
      </c>
      <c r="AV29" s="50">
        <f t="shared" si="11"/>
        <v>-7.8260625763170702E-4</v>
      </c>
      <c r="AW29" s="28">
        <v>448.96509441674164</v>
      </c>
      <c r="AX29" s="28">
        <v>495.67607571714473</v>
      </c>
      <c r="AY29" s="41">
        <v>26.13</v>
      </c>
      <c r="AZ29">
        <f t="shared" si="12"/>
        <v>1.5795106998809877E-3</v>
      </c>
    </row>
    <row r="30" spans="1:53" x14ac:dyDescent="0.25">
      <c r="A30" s="23">
        <v>51</v>
      </c>
      <c r="B30" s="2" t="s">
        <v>3</v>
      </c>
      <c r="C30" s="59">
        <f>0.96082*10000</f>
        <v>9608.2000000000007</v>
      </c>
      <c r="D30" s="2">
        <v>30</v>
      </c>
      <c r="E30" s="2">
        <v>1</v>
      </c>
      <c r="F30" s="2">
        <v>20</v>
      </c>
      <c r="G30" s="3">
        <v>247.06</v>
      </c>
      <c r="H30" s="5">
        <v>113.54</v>
      </c>
      <c r="I30" s="3">
        <v>10.9</v>
      </c>
      <c r="J30" s="3">
        <f t="shared" si="0"/>
        <v>371.5</v>
      </c>
      <c r="K30" s="31">
        <v>13.5</v>
      </c>
      <c r="L30" s="31">
        <v>1.38</v>
      </c>
      <c r="M30" s="64">
        <f t="shared" si="13"/>
        <v>4140</v>
      </c>
      <c r="N30" s="48">
        <f t="shared" si="1"/>
        <v>24.120166138613865</v>
      </c>
      <c r="O30" s="48">
        <f t="shared" si="2"/>
        <v>167.72463768115941</v>
      </c>
      <c r="P30" s="48">
        <f t="shared" si="3"/>
        <v>98.212100000000007</v>
      </c>
      <c r="Q30" s="42">
        <v>537.62608978001458</v>
      </c>
      <c r="R30" s="42">
        <v>757.79002038807641</v>
      </c>
      <c r="S30" s="39">
        <v>23.14</v>
      </c>
      <c r="T30" s="39">
        <f t="shared" si="4"/>
        <v>8.0838013317037927E-3</v>
      </c>
      <c r="U30" s="45">
        <v>488.75885334178014</v>
      </c>
      <c r="V30" s="45">
        <v>680.69000633512826</v>
      </c>
      <c r="W30" s="45">
        <v>25.27</v>
      </c>
      <c r="X30" s="29">
        <f t="shared" si="5"/>
        <v>6.453169114172437E-3</v>
      </c>
      <c r="Y30" s="46">
        <v>482.01657341471685</v>
      </c>
      <c r="Z30" s="46">
        <v>569.24949779735687</v>
      </c>
      <c r="AA30" s="52">
        <v>25.31</v>
      </c>
      <c r="AB30" s="49">
        <f t="shared" si="6"/>
        <v>2.9283373241523014E-3</v>
      </c>
      <c r="AC30" s="27">
        <v>472.89724454649826</v>
      </c>
      <c r="AD30" s="27">
        <v>605.39323437756275</v>
      </c>
      <c r="AE30" s="28">
        <v>24.17</v>
      </c>
      <c r="AF30" s="50">
        <f t="shared" si="7"/>
        <v>8.5388686795648139E-3</v>
      </c>
      <c r="AG30" s="28">
        <v>491.2682729211088</v>
      </c>
      <c r="AH30" s="28">
        <v>602.26046908315573</v>
      </c>
      <c r="AI30" s="28">
        <v>24.59</v>
      </c>
      <c r="AJ30" s="50">
        <f t="shared" si="8"/>
        <v>3.8350120436680085E-3</v>
      </c>
      <c r="AK30" s="41">
        <v>505.74181988823</v>
      </c>
      <c r="AL30" s="41">
        <v>593.0294782645791</v>
      </c>
      <c r="AM30" s="41">
        <v>23.06</v>
      </c>
      <c r="AN30" s="50">
        <f t="shared" si="9"/>
        <v>3.216076393590409E-3</v>
      </c>
      <c r="AO30">
        <v>503.75753075943999</v>
      </c>
      <c r="AP30">
        <v>619.79058124734831</v>
      </c>
      <c r="AQ30" s="41">
        <v>22.97</v>
      </c>
      <c r="AR30">
        <f t="shared" si="10"/>
        <v>4.2919389019422409E-3</v>
      </c>
      <c r="AS30" s="28">
        <v>501.16436049157949</v>
      </c>
      <c r="AT30" s="28">
        <v>665.50382339553937</v>
      </c>
      <c r="AU30" s="41">
        <v>24.79</v>
      </c>
      <c r="AV30" s="50">
        <f t="shared" si="11"/>
        <v>5.6324604737039569E-3</v>
      </c>
      <c r="AW30" s="28">
        <v>433.16995013488111</v>
      </c>
      <c r="AX30" s="28">
        <v>565.57229819879922</v>
      </c>
      <c r="AY30" s="41">
        <v>26.14</v>
      </c>
      <c r="AZ30">
        <f t="shared" si="12"/>
        <v>4.303511026325293E-3</v>
      </c>
    </row>
    <row r="31" spans="1:53" x14ac:dyDescent="0.25">
      <c r="A31" s="23">
        <v>27</v>
      </c>
      <c r="B31" s="2" t="s">
        <v>3</v>
      </c>
      <c r="C31" s="57">
        <f>0.46252*10000</f>
        <v>4625.2</v>
      </c>
      <c r="D31" s="2">
        <v>30</v>
      </c>
      <c r="E31" s="2">
        <v>2</v>
      </c>
      <c r="F31" s="2">
        <v>20</v>
      </c>
      <c r="G31" s="3">
        <v>243.58</v>
      </c>
      <c r="H31" s="5">
        <v>113.21</v>
      </c>
      <c r="I31" s="3">
        <v>11.2</v>
      </c>
      <c r="J31" s="3">
        <f t="shared" si="0"/>
        <v>367.99</v>
      </c>
      <c r="K31" s="32">
        <v>13.2</v>
      </c>
      <c r="L31" s="32">
        <v>1.38</v>
      </c>
      <c r="M31" s="64">
        <f t="shared" si="13"/>
        <v>4140</v>
      </c>
      <c r="N31" s="48">
        <f t="shared" si="1"/>
        <v>24.120166138613865</v>
      </c>
      <c r="O31" s="48">
        <f t="shared" si="2"/>
        <v>167.96376811594203</v>
      </c>
      <c r="P31" s="48">
        <f t="shared" si="3"/>
        <v>98.266279999999995</v>
      </c>
      <c r="Q31" s="42">
        <v>562.94231674648915</v>
      </c>
      <c r="R31" s="42">
        <v>727.3569143700787</v>
      </c>
      <c r="S31" s="39">
        <v>23.14</v>
      </c>
      <c r="T31" s="39">
        <f t="shared" si="4"/>
        <v>6.0421160717459349E-3</v>
      </c>
      <c r="U31" s="45">
        <v>476.41343047196705</v>
      </c>
      <c r="V31" s="45">
        <v>612.41738992714602</v>
      </c>
      <c r="W31" s="45">
        <v>25.27</v>
      </c>
      <c r="X31" s="29">
        <f t="shared" si="5"/>
        <v>4.5767622732761073E-3</v>
      </c>
      <c r="Y31" s="46">
        <v>482.54685486605632</v>
      </c>
      <c r="Z31" s="46">
        <v>553.75923348017625</v>
      </c>
      <c r="AA31" s="52">
        <v>25.31</v>
      </c>
      <c r="AB31" s="49">
        <f t="shared" si="6"/>
        <v>2.3926291618672031E-3</v>
      </c>
      <c r="AC31" s="27">
        <v>510.39929473511563</v>
      </c>
      <c r="AD31" s="27">
        <v>600.31510578973268</v>
      </c>
      <c r="AE31" s="28">
        <v>24.17</v>
      </c>
      <c r="AF31" s="50">
        <f t="shared" si="7"/>
        <v>5.7997983634069756E-3</v>
      </c>
      <c r="AG31" s="28">
        <v>466.25326226012788</v>
      </c>
      <c r="AH31" s="28">
        <v>559.35778251599152</v>
      </c>
      <c r="AI31" s="28">
        <v>24.59</v>
      </c>
      <c r="AJ31" s="50">
        <f t="shared" si="8"/>
        <v>3.2197657965506257E-3</v>
      </c>
      <c r="AK31" s="41">
        <v>510.27656669937295</v>
      </c>
      <c r="AL31" s="41">
        <v>585.05515976280878</v>
      </c>
      <c r="AM31" s="41">
        <v>23.06</v>
      </c>
      <c r="AN31" s="50">
        <f t="shared" si="9"/>
        <v>2.7575921334535777E-3</v>
      </c>
      <c r="AO31">
        <v>475.53500212134071</v>
      </c>
      <c r="AP31">
        <v>478.37912600763684</v>
      </c>
      <c r="AQ31" s="41">
        <v>22.97</v>
      </c>
      <c r="AR31">
        <f t="shared" si="10"/>
        <v>1.0529301442602119E-4</v>
      </c>
      <c r="AS31" s="28">
        <v>504.78147473827943</v>
      </c>
      <c r="AT31" s="28">
        <v>639.40414201183432</v>
      </c>
      <c r="AU31" s="41">
        <v>24.79</v>
      </c>
      <c r="AV31" s="50">
        <f t="shared" si="11"/>
        <v>4.6179976637979632E-3</v>
      </c>
      <c r="AW31" s="28">
        <v>496.20440611460805</v>
      </c>
      <c r="AX31" s="28">
        <v>584.27422448298864</v>
      </c>
      <c r="AY31" s="41">
        <v>26.14</v>
      </c>
      <c r="AZ31">
        <f t="shared" si="12"/>
        <v>2.8650589492622302E-3</v>
      </c>
    </row>
    <row r="32" spans="1:53" x14ac:dyDescent="0.25">
      <c r="A32" s="23">
        <v>8</v>
      </c>
      <c r="B32" s="2" t="s">
        <v>3</v>
      </c>
      <c r="C32" s="59">
        <f>4.5987*10000</f>
        <v>45987</v>
      </c>
      <c r="D32" s="2">
        <v>30</v>
      </c>
      <c r="E32" s="2">
        <v>3</v>
      </c>
      <c r="F32" s="2">
        <v>20</v>
      </c>
      <c r="G32" s="3">
        <v>254.5</v>
      </c>
      <c r="H32" s="5">
        <v>118.73</v>
      </c>
      <c r="I32" s="3">
        <v>5.7</v>
      </c>
      <c r="J32" s="3">
        <f t="shared" si="0"/>
        <v>378.93</v>
      </c>
      <c r="K32" s="31">
        <v>18.7</v>
      </c>
      <c r="L32" s="31">
        <v>1.38</v>
      </c>
      <c r="M32" s="64">
        <f t="shared" si="13"/>
        <v>4140</v>
      </c>
      <c r="N32" s="48">
        <f t="shared" si="1"/>
        <v>24.120166138613865</v>
      </c>
      <c r="O32" s="48">
        <f t="shared" si="2"/>
        <v>163.963768115942</v>
      </c>
      <c r="P32" s="48">
        <f t="shared" si="3"/>
        <v>96.52749</v>
      </c>
      <c r="Q32" s="42">
        <v>481.98772627648344</v>
      </c>
      <c r="R32" s="42">
        <v>707.62679274465688</v>
      </c>
      <c r="S32" s="39">
        <v>23.14</v>
      </c>
      <c r="T32" s="39">
        <f t="shared" si="4"/>
        <v>8.2404090018534555E-3</v>
      </c>
      <c r="U32" s="45">
        <v>478.64545454545453</v>
      </c>
      <c r="V32" s="45">
        <v>643.74356984478936</v>
      </c>
      <c r="W32" s="45">
        <v>25.27</v>
      </c>
      <c r="X32" s="29">
        <f t="shared" si="5"/>
        <v>5.5212155421170903E-3</v>
      </c>
      <c r="Y32" s="46">
        <v>475.26702271956594</v>
      </c>
      <c r="Z32" s="46">
        <v>596.9293832599119</v>
      </c>
      <c r="AA32" s="52">
        <v>25.31</v>
      </c>
      <c r="AB32" s="49">
        <f t="shared" si="6"/>
        <v>4.062205797323872E-3</v>
      </c>
      <c r="AC32" s="27">
        <v>571.11908315565029</v>
      </c>
      <c r="AD32" s="27">
        <v>708.33633754305401</v>
      </c>
      <c r="AE32" s="28">
        <v>24.17</v>
      </c>
      <c r="AF32" s="50">
        <f t="shared" si="7"/>
        <v>8.7957188261868369E-3</v>
      </c>
      <c r="AG32" s="28">
        <v>472.07633262260129</v>
      </c>
      <c r="AH32" s="28">
        <v>649.87411513859274</v>
      </c>
      <c r="AI32" s="28">
        <v>24.59</v>
      </c>
      <c r="AJ32" s="50">
        <f t="shared" si="8"/>
        <v>6.1103437020736361E-3</v>
      </c>
      <c r="AK32" s="41">
        <v>516.29218036773182</v>
      </c>
      <c r="AL32" s="41">
        <v>665.45394821040065</v>
      </c>
      <c r="AM32" s="41">
        <v>23.06</v>
      </c>
      <c r="AN32" s="50">
        <f t="shared" si="9"/>
        <v>5.4663325281231268E-3</v>
      </c>
      <c r="AO32">
        <v>474.7542638947815</v>
      </c>
      <c r="AP32">
        <v>627.51336444633012</v>
      </c>
      <c r="AQ32" s="41">
        <v>22.97</v>
      </c>
      <c r="AR32">
        <f t="shared" si="10"/>
        <v>5.6200984787207623E-3</v>
      </c>
      <c r="AS32" s="28">
        <v>504.66281292671823</v>
      </c>
      <c r="AT32" s="28">
        <v>562.59235320892117</v>
      </c>
      <c r="AU32" s="41">
        <v>24.79</v>
      </c>
      <c r="AV32" s="50">
        <f t="shared" si="11"/>
        <v>1.9747921104569066E-3</v>
      </c>
      <c r="AW32" s="28">
        <v>429.61722390255869</v>
      </c>
      <c r="AX32" s="28">
        <v>560.66365076717807</v>
      </c>
      <c r="AY32" s="41">
        <v>26.14</v>
      </c>
      <c r="AZ32">
        <f t="shared" si="12"/>
        <v>4.2365996780129866E-3</v>
      </c>
    </row>
    <row r="33" spans="1:52" x14ac:dyDescent="0.25">
      <c r="A33" s="23">
        <v>28</v>
      </c>
      <c r="B33" s="2" t="s">
        <v>3</v>
      </c>
      <c r="C33" s="2"/>
      <c r="D33" s="2">
        <v>30</v>
      </c>
      <c r="E33" s="2">
        <v>4</v>
      </c>
      <c r="F33" s="2">
        <v>20</v>
      </c>
      <c r="G33" s="3">
        <v>249.74</v>
      </c>
      <c r="H33" s="5">
        <v>131</v>
      </c>
      <c r="I33" s="3">
        <v>-6.6</v>
      </c>
      <c r="J33" s="3">
        <f t="shared" si="0"/>
        <v>374.14</v>
      </c>
      <c r="K33" s="32">
        <v>31</v>
      </c>
      <c r="L33" s="32">
        <v>1.38</v>
      </c>
      <c r="M33" s="64">
        <f t="shared" si="13"/>
        <v>4140</v>
      </c>
      <c r="N33" s="48">
        <f t="shared" si="1"/>
        <v>24.120166138613865</v>
      </c>
      <c r="O33" s="48">
        <f t="shared" si="2"/>
        <v>155.07246376811594</v>
      </c>
      <c r="P33" s="48">
        <f t="shared" si="3"/>
        <v>90.39</v>
      </c>
      <c r="Q33" s="42">
        <v>485.70845036123063</v>
      </c>
      <c r="R33" s="42">
        <v>773.56742125984249</v>
      </c>
      <c r="S33" s="39">
        <v>23.14</v>
      </c>
      <c r="T33" s="39">
        <f t="shared" si="4"/>
        <v>1.061772971043762E-2</v>
      </c>
      <c r="U33" s="45">
        <v>485.85766550522646</v>
      </c>
      <c r="V33" s="45">
        <v>546.80622426354137</v>
      </c>
      <c r="W33" s="45">
        <v>25.27</v>
      </c>
      <c r="X33" s="29">
        <f t="shared" si="5"/>
        <v>2.0586070236157622E-3</v>
      </c>
      <c r="Y33" s="46">
        <v>481.49304001356393</v>
      </c>
      <c r="Z33" s="46">
        <v>701.67479295154192</v>
      </c>
      <c r="AA33" s="52">
        <v>25.31</v>
      </c>
      <c r="AB33" s="49">
        <f t="shared" si="6"/>
        <v>7.4251363223486197E-3</v>
      </c>
      <c r="AC33" s="27">
        <v>509.69026570444476</v>
      </c>
      <c r="AD33" s="27">
        <v>720.21869772019033</v>
      </c>
      <c r="AE33" s="28">
        <v>24.17</v>
      </c>
      <c r="AF33" s="50">
        <f t="shared" si="7"/>
        <v>1.3629841076479465E-2</v>
      </c>
      <c r="AG33" s="28">
        <v>473.85078891258001</v>
      </c>
      <c r="AH33" s="28">
        <v>589.29953091684433</v>
      </c>
      <c r="AI33" s="28">
        <v>24.59</v>
      </c>
      <c r="AJ33" s="50">
        <f t="shared" si="8"/>
        <v>4.0072452976032983E-3</v>
      </c>
      <c r="AK33" s="41">
        <v>552.48547416919075</v>
      </c>
      <c r="AL33" s="41">
        <v>650.12746896463466</v>
      </c>
      <c r="AM33" s="41">
        <v>23.06</v>
      </c>
      <c r="AN33" s="50">
        <f t="shared" si="9"/>
        <v>3.6140369800934801E-3</v>
      </c>
      <c r="AO33">
        <v>505.80178192617734</v>
      </c>
      <c r="AP33">
        <v>607.83983877810772</v>
      </c>
      <c r="AQ33" s="41">
        <v>22.97</v>
      </c>
      <c r="AR33">
        <f t="shared" si="10"/>
        <v>3.7915469323189055E-3</v>
      </c>
      <c r="AS33" s="28">
        <v>510.42362312243966</v>
      </c>
      <c r="AT33" s="28">
        <v>627.18994082840243</v>
      </c>
      <c r="AU33" s="41">
        <v>24.79</v>
      </c>
      <c r="AV33" s="50">
        <f t="shared" si="11"/>
        <v>4.0202800763848622E-3</v>
      </c>
      <c r="AW33" s="28">
        <v>433.3004986511894</v>
      </c>
      <c r="AX33" s="28">
        <v>578.64797364909941</v>
      </c>
      <c r="AY33" s="41">
        <v>26.14</v>
      </c>
      <c r="AZ33">
        <f t="shared" si="12"/>
        <v>4.7458844494144767E-3</v>
      </c>
    </row>
    <row r="34" spans="1:52" x14ac:dyDescent="0.25">
      <c r="A34" s="23">
        <v>40</v>
      </c>
      <c r="B34" s="2" t="s">
        <v>3</v>
      </c>
      <c r="C34" s="57">
        <f>0.96082*10000</f>
        <v>9608.2000000000007</v>
      </c>
      <c r="D34" s="2">
        <v>30</v>
      </c>
      <c r="E34" s="2">
        <v>1</v>
      </c>
      <c r="F34" s="2">
        <v>30</v>
      </c>
      <c r="G34" s="3">
        <v>249.92</v>
      </c>
      <c r="H34" s="5">
        <v>113.52</v>
      </c>
      <c r="I34" s="3">
        <v>10.9</v>
      </c>
      <c r="J34" s="3">
        <f t="shared" ref="J34:J65" si="14">G34+H34+I34</f>
        <v>374.34</v>
      </c>
      <c r="K34" s="32">
        <v>13.5</v>
      </c>
      <c r="L34" s="32">
        <v>1.38</v>
      </c>
      <c r="M34" s="64">
        <f t="shared" si="13"/>
        <v>4140</v>
      </c>
      <c r="N34" s="48">
        <f t="shared" ref="N34:N65" si="15">8.31446*(F34+273)/101</f>
        <v>24.943379999999998</v>
      </c>
      <c r="O34" s="48">
        <f t="shared" ref="O34:O65" si="16">250-(H34/L34)</f>
        <v>167.73913043478262</v>
      </c>
      <c r="P34" s="48">
        <f t="shared" ref="P34:P65" si="17">H34-(H34*K34/100)</f>
        <v>98.194800000000001</v>
      </c>
      <c r="Q34" s="42">
        <v>504.7771572367887</v>
      </c>
      <c r="R34" s="42">
        <v>1032.8342238470191</v>
      </c>
      <c r="S34" s="39">
        <v>22.63</v>
      </c>
      <c r="T34" s="39">
        <f t="shared" ref="T34:T65" si="18">+(R34-Q34)*0.000001*44000000/N34*(O34/1000)*(12/44)/S34/P34</f>
        <v>1.9176447035793295E-2</v>
      </c>
      <c r="U34" s="45">
        <v>476.97858726639214</v>
      </c>
      <c r="V34" s="45">
        <v>987.86742160278754</v>
      </c>
      <c r="W34" s="51">
        <v>25.16</v>
      </c>
      <c r="X34" s="29">
        <f t="shared" ref="X34:X65" si="19">(V34-U34)*0.000001*44000000/N34*(O34/1000)*(12/44)/W34/P34</f>
        <v>1.6687359214961978E-2</v>
      </c>
      <c r="Y34" s="46">
        <v>470.93494404883006</v>
      </c>
      <c r="Z34" s="46">
        <v>770.7276387665197</v>
      </c>
      <c r="AA34" s="53">
        <v>25.19</v>
      </c>
      <c r="AB34" s="49">
        <f t="shared" ref="AB34:AB65" si="20">(Z34-Y34)*0.000001*44000000/N34*(O34/1000)*(12/44)/AA34/P34</f>
        <v>9.7805824551480906E-3</v>
      </c>
      <c r="AC34" s="27">
        <v>571.24478432015746</v>
      </c>
      <c r="AD34" s="27">
        <v>771.0459898310645</v>
      </c>
      <c r="AE34" s="54">
        <v>24.14</v>
      </c>
      <c r="AF34" s="50">
        <f t="shared" ref="AF34:AF65" si="21">(AD34-AC34)*0.000001*44000000/N34*(O34/1000)*(12/24)/AE34/P34</f>
        <v>1.247021995012613E-2</v>
      </c>
      <c r="AG34" s="28">
        <v>584.4436673773987</v>
      </c>
      <c r="AH34" s="28">
        <v>695.79637526652448</v>
      </c>
      <c r="AI34" s="28">
        <v>24.39</v>
      </c>
      <c r="AJ34" s="50">
        <f t="shared" ref="AJ34:AJ65" si="22">(AH34-AG34)*0.000001*44000000/N34*(O34/1000)*(12/44)/AI34/P34</f>
        <v>3.751982661845313E-3</v>
      </c>
      <c r="AK34" s="41">
        <v>531.99027345249772</v>
      </c>
      <c r="AL34" s="41">
        <v>938.05720745701979</v>
      </c>
      <c r="AM34" s="41">
        <v>24.16</v>
      </c>
      <c r="AN34" s="50">
        <f t="shared" ref="AN34:AN65" si="23">(AL34-AK34)*0.000001*44000000/N34*(O34/1000)*(12/44)/AM34/P34</f>
        <v>1.3812507817078701E-2</v>
      </c>
      <c r="AO34">
        <v>612.02745014849381</v>
      </c>
      <c r="AP34">
        <v>893.31289775137884</v>
      </c>
      <c r="AQ34" s="56">
        <v>22.93</v>
      </c>
      <c r="AR34">
        <f t="shared" ref="AR34:AR65" si="24">(AP34-AO34)*0.000001*44000000/N34*(O34/1000)*(12/44)/AQ34/P34</f>
        <v>1.0081265443782579E-2</v>
      </c>
      <c r="AS34" s="28">
        <v>644.75088757396452</v>
      </c>
      <c r="AT34" s="28">
        <v>1110.0950386891213</v>
      </c>
      <c r="AU34" s="41">
        <v>24.78</v>
      </c>
      <c r="AV34" s="50">
        <f t="shared" ref="AV34:AV65" si="25">(AT34-AS34)*0.000001*44000000/N34*(O34/1000)*(12/44)/AU34/P34</f>
        <v>1.5432802487255088E-2</v>
      </c>
      <c r="AW34" s="28">
        <v>429.86283004986512</v>
      </c>
      <c r="AX34" s="28">
        <v>1015.0960223482321</v>
      </c>
      <c r="AY34" s="41">
        <v>26.13</v>
      </c>
      <c r="AZ34">
        <f t="shared" ref="AZ34:AZ65" si="26">(AX34-AW34)*0.000001*44000000/N34*(O34/1000)*(12/44)/AY34/P34</f>
        <v>1.8406083183560237E-2</v>
      </c>
    </row>
    <row r="35" spans="1:52" x14ac:dyDescent="0.25">
      <c r="A35" s="23">
        <v>2</v>
      </c>
      <c r="B35" s="2" t="s">
        <v>3</v>
      </c>
      <c r="C35" s="57">
        <f>0.46252*10000</f>
        <v>4625.2</v>
      </c>
      <c r="D35" s="2">
        <v>30</v>
      </c>
      <c r="E35" s="2">
        <v>2</v>
      </c>
      <c r="F35" s="2">
        <v>30</v>
      </c>
      <c r="G35" s="3">
        <v>249.94</v>
      </c>
      <c r="H35" s="5">
        <v>113.2</v>
      </c>
      <c r="I35" s="3">
        <v>11.2</v>
      </c>
      <c r="J35" s="3">
        <f t="shared" si="14"/>
        <v>374.34</v>
      </c>
      <c r="K35" s="31">
        <v>13.2</v>
      </c>
      <c r="L35" s="31">
        <v>1.38</v>
      </c>
      <c r="M35" s="64">
        <f t="shared" si="13"/>
        <v>4140</v>
      </c>
      <c r="N35" s="48">
        <f t="shared" si="15"/>
        <v>24.943379999999998</v>
      </c>
      <c r="O35" s="48">
        <f t="shared" si="16"/>
        <v>167.97101449275362</v>
      </c>
      <c r="P35" s="48">
        <f t="shared" si="17"/>
        <v>98.257599999999996</v>
      </c>
      <c r="Q35" s="42">
        <v>512.05073463755173</v>
      </c>
      <c r="R35" s="42">
        <v>960.83056805399315</v>
      </c>
      <c r="S35" s="39">
        <v>22.63</v>
      </c>
      <c r="T35" s="39">
        <f t="shared" si="18"/>
        <v>1.6309585180203333E-2</v>
      </c>
      <c r="U35" s="45">
        <v>477.60806145074434</v>
      </c>
      <c r="V35" s="45">
        <v>813.69122584732349</v>
      </c>
      <c r="W35" s="51">
        <v>25.16</v>
      </c>
      <c r="X35" s="29">
        <f t="shared" si="19"/>
        <v>1.0985763797131431E-2</v>
      </c>
      <c r="Y35" s="46">
        <v>474.82186334350627</v>
      </c>
      <c r="Z35" s="46">
        <v>820.77719823788539</v>
      </c>
      <c r="AA35" s="53">
        <v>25.19</v>
      </c>
      <c r="AB35" s="49">
        <f t="shared" si="20"/>
        <v>1.1294993903945878E-2</v>
      </c>
      <c r="AC35" s="27">
        <v>570.1506232573397</v>
      </c>
      <c r="AD35" s="27">
        <v>875.40809414466139</v>
      </c>
      <c r="AE35" s="54">
        <v>24.14</v>
      </c>
      <c r="AF35" s="50">
        <f t="shared" si="21"/>
        <v>1.9066220307370749E-2</v>
      </c>
      <c r="AG35" s="28">
        <v>604.51385927505328</v>
      </c>
      <c r="AH35" s="28">
        <v>904.04085287846476</v>
      </c>
      <c r="AI35" s="28">
        <v>24.39</v>
      </c>
      <c r="AJ35" s="50">
        <f t="shared" si="22"/>
        <v>1.0099928593852375E-2</v>
      </c>
      <c r="AK35" s="41">
        <v>568.00302888102044</v>
      </c>
      <c r="AL35" s="41">
        <v>818.98191203446959</v>
      </c>
      <c r="AM35" s="41">
        <v>24.16</v>
      </c>
      <c r="AN35" s="50">
        <f t="shared" si="23"/>
        <v>8.5434717680891014E-3</v>
      </c>
      <c r="AO35">
        <v>632.89592702588038</v>
      </c>
      <c r="AP35">
        <v>893.85116673737809</v>
      </c>
      <c r="AQ35" s="56">
        <v>22.93</v>
      </c>
      <c r="AR35">
        <f t="shared" si="24"/>
        <v>9.3595744445968184E-3</v>
      </c>
      <c r="AS35" s="28">
        <v>566.73122439690485</v>
      </c>
      <c r="AT35" s="28">
        <v>855.41197086936734</v>
      </c>
      <c r="AU35" s="41">
        <v>24.78</v>
      </c>
      <c r="AV35" s="50">
        <f t="shared" si="25"/>
        <v>9.5809958887106469E-3</v>
      </c>
      <c r="AW35" s="28">
        <v>507.32265184337456</v>
      </c>
      <c r="AX35" s="28">
        <v>789.33872581721141</v>
      </c>
      <c r="AY35" s="41">
        <v>26.13</v>
      </c>
      <c r="AZ35">
        <f t="shared" si="26"/>
        <v>8.8762308532540461E-3</v>
      </c>
    </row>
    <row r="36" spans="1:52" x14ac:dyDescent="0.25">
      <c r="A36" s="23">
        <v>32</v>
      </c>
      <c r="B36" s="2" t="s">
        <v>3</v>
      </c>
      <c r="C36" s="60">
        <f>4.5987*10000</f>
        <v>45987</v>
      </c>
      <c r="D36" s="2">
        <v>30</v>
      </c>
      <c r="E36" s="2">
        <v>3</v>
      </c>
      <c r="F36" s="2">
        <v>30</v>
      </c>
      <c r="G36" s="3">
        <v>254.96</v>
      </c>
      <c r="H36" s="5">
        <v>118.71</v>
      </c>
      <c r="I36" s="3">
        <v>5.7</v>
      </c>
      <c r="J36" s="3">
        <f t="shared" si="14"/>
        <v>379.37</v>
      </c>
      <c r="K36" s="31">
        <v>18.7</v>
      </c>
      <c r="L36" s="31">
        <v>1.38</v>
      </c>
      <c r="M36" s="64">
        <f t="shared" si="13"/>
        <v>4140</v>
      </c>
      <c r="N36" s="48">
        <f t="shared" si="15"/>
        <v>24.943379999999998</v>
      </c>
      <c r="O36" s="48">
        <f t="shared" si="16"/>
        <v>163.97826086956522</v>
      </c>
      <c r="P36" s="48">
        <f t="shared" si="17"/>
        <v>96.511229999999998</v>
      </c>
      <c r="Q36" s="42">
        <v>551.11776929945609</v>
      </c>
      <c r="R36" s="42">
        <v>1100.7990368391452</v>
      </c>
      <c r="S36" s="39">
        <v>22.63</v>
      </c>
      <c r="T36" s="39">
        <f t="shared" si="18"/>
        <v>1.9854582148821565E-2</v>
      </c>
      <c r="U36" s="45">
        <v>471.21197339246118</v>
      </c>
      <c r="V36" s="45">
        <v>1047.9708425720621</v>
      </c>
      <c r="W36" s="51">
        <v>25.16</v>
      </c>
      <c r="X36" s="29">
        <f t="shared" si="19"/>
        <v>1.8737774726072867E-2</v>
      </c>
      <c r="Y36" s="46">
        <v>467.95070362834861</v>
      </c>
      <c r="Z36" s="46">
        <v>860.042308370044</v>
      </c>
      <c r="AA36" s="53">
        <v>25.19</v>
      </c>
      <c r="AB36" s="49">
        <f t="shared" si="20"/>
        <v>1.2723123550120129E-2</v>
      </c>
      <c r="AC36" s="27">
        <v>594.85680662620962</v>
      </c>
      <c r="AD36" s="27">
        <v>994.13545186157125</v>
      </c>
      <c r="AE36" s="54">
        <v>24.14</v>
      </c>
      <c r="AF36" s="50">
        <f t="shared" si="21"/>
        <v>2.4786466590591118E-2</v>
      </c>
      <c r="AG36" s="28">
        <v>575.49262260127932</v>
      </c>
      <c r="AH36" s="28">
        <v>879.80980810234541</v>
      </c>
      <c r="AI36" s="28">
        <v>24.39</v>
      </c>
      <c r="AJ36" s="50">
        <f t="shared" si="22"/>
        <v>1.0198799331801957E-2</v>
      </c>
      <c r="AK36" s="41">
        <v>534.24469945821431</v>
      </c>
      <c r="AL36" s="41">
        <v>948.52062625314636</v>
      </c>
      <c r="AM36" s="41">
        <v>24.16</v>
      </c>
      <c r="AN36" s="50">
        <f t="shared" si="23"/>
        <v>1.4016098344918125E-2</v>
      </c>
      <c r="AO36">
        <v>558.74586338565973</v>
      </c>
      <c r="AP36">
        <v>905.0141281289774</v>
      </c>
      <c r="AQ36" s="56">
        <v>22.93</v>
      </c>
      <c r="AR36">
        <f t="shared" si="24"/>
        <v>1.2343633098969542E-2</v>
      </c>
      <c r="AS36" s="28">
        <v>511.10855712335001</v>
      </c>
      <c r="AT36" s="28">
        <v>1005.4361857077832</v>
      </c>
      <c r="AU36" s="41">
        <v>24.78</v>
      </c>
      <c r="AV36" s="50">
        <f t="shared" si="25"/>
        <v>1.6306019255202777E-2</v>
      </c>
      <c r="AW36" s="28">
        <v>423.35428758276794</v>
      </c>
      <c r="AX36" s="28">
        <v>940.67161440960626</v>
      </c>
      <c r="AY36" s="41">
        <v>26.13</v>
      </c>
      <c r="AZ36">
        <f t="shared" si="26"/>
        <v>1.6182737276123377E-2</v>
      </c>
    </row>
    <row r="37" spans="1:52" x14ac:dyDescent="0.25">
      <c r="A37" s="23">
        <v>43</v>
      </c>
      <c r="B37" s="2" t="s">
        <v>3</v>
      </c>
      <c r="C37" s="30"/>
      <c r="D37" s="2">
        <v>30</v>
      </c>
      <c r="E37" s="2">
        <v>4</v>
      </c>
      <c r="F37" s="2">
        <v>30</v>
      </c>
      <c r="G37" s="3">
        <v>251.36</v>
      </c>
      <c r="H37" s="5">
        <v>131.01</v>
      </c>
      <c r="I37" s="3">
        <v>-6.6</v>
      </c>
      <c r="J37" s="3">
        <f t="shared" si="14"/>
        <v>375.77</v>
      </c>
      <c r="K37" s="32">
        <v>31</v>
      </c>
      <c r="L37" s="32">
        <v>1.38</v>
      </c>
      <c r="M37" s="64">
        <f t="shared" si="13"/>
        <v>4140</v>
      </c>
      <c r="N37" s="48">
        <f t="shared" si="15"/>
        <v>24.943379999999998</v>
      </c>
      <c r="O37" s="48">
        <f t="shared" si="16"/>
        <v>155.06521739130434</v>
      </c>
      <c r="P37" s="48">
        <f t="shared" si="17"/>
        <v>90.396899999999988</v>
      </c>
      <c r="Q37" s="42">
        <v>505.51021998538846</v>
      </c>
      <c r="R37" s="42">
        <v>1139.42584715973</v>
      </c>
      <c r="S37" s="39">
        <v>22.63</v>
      </c>
      <c r="T37" s="39">
        <f t="shared" si="18"/>
        <v>2.3117118651592716E-2</v>
      </c>
      <c r="U37" s="45">
        <v>475.84092492872981</v>
      </c>
      <c r="V37" s="45">
        <v>1322.8461830852075</v>
      </c>
      <c r="W37" s="51">
        <v>25.16</v>
      </c>
      <c r="X37" s="29">
        <f t="shared" si="19"/>
        <v>2.7781920717916776E-2</v>
      </c>
      <c r="Y37" s="46">
        <v>468.36941336046112</v>
      </c>
      <c r="Z37" s="46">
        <v>1152.5626519823788</v>
      </c>
      <c r="AA37" s="53">
        <v>25.19</v>
      </c>
      <c r="AB37" s="49">
        <f t="shared" si="20"/>
        <v>2.241493111497786E-2</v>
      </c>
      <c r="AC37" s="27">
        <v>551.65386255535509</v>
      </c>
      <c r="AD37" s="27">
        <v>955.56926357224859</v>
      </c>
      <c r="AE37" s="54">
        <v>24.14</v>
      </c>
      <c r="AF37" s="50">
        <f t="shared" si="21"/>
        <v>2.5315200990787576E-2</v>
      </c>
      <c r="AG37" s="28">
        <v>579.83402985074633</v>
      </c>
      <c r="AH37" s="28">
        <v>845.64115138592751</v>
      </c>
      <c r="AI37" s="28">
        <v>24.39</v>
      </c>
      <c r="AJ37" s="50">
        <f t="shared" si="22"/>
        <v>8.9937665426233285E-3</v>
      </c>
      <c r="AK37" s="41">
        <v>570.73405571434671</v>
      </c>
      <c r="AL37" s="41">
        <v>646.01011049016688</v>
      </c>
      <c r="AM37" s="41">
        <v>24.16</v>
      </c>
      <c r="AN37" s="50">
        <f t="shared" si="23"/>
        <v>2.5712642858778251E-3</v>
      </c>
      <c r="AO37">
        <v>581.36851930420028</v>
      </c>
      <c r="AP37">
        <v>992.85880356385246</v>
      </c>
      <c r="AQ37" s="56">
        <v>22.93</v>
      </c>
      <c r="AR37">
        <f t="shared" si="24"/>
        <v>1.4809565904730069E-2</v>
      </c>
      <c r="AS37" s="28">
        <v>501.17956304050978</v>
      </c>
      <c r="AT37" s="28">
        <v>936.03436504324077</v>
      </c>
      <c r="AU37" s="41">
        <v>24.78</v>
      </c>
      <c r="AV37" s="50">
        <f t="shared" si="25"/>
        <v>1.4482040783892303E-2</v>
      </c>
      <c r="AW37" s="28">
        <v>436.36254393852698</v>
      </c>
      <c r="AX37" s="28">
        <v>909.5173032021346</v>
      </c>
      <c r="AY37" s="41">
        <v>26.13</v>
      </c>
      <c r="AZ37">
        <f t="shared" si="26"/>
        <v>1.4943440582358197E-2</v>
      </c>
    </row>
    <row r="38" spans="1:52" x14ac:dyDescent="0.25">
      <c r="A38" s="23">
        <v>22</v>
      </c>
      <c r="B38" s="2" t="s">
        <v>4</v>
      </c>
      <c r="C38" s="57">
        <f>1.5862*10000</f>
        <v>15862</v>
      </c>
      <c r="D38" s="2">
        <v>10</v>
      </c>
      <c r="E38" s="2">
        <v>1</v>
      </c>
      <c r="F38" s="2">
        <v>10</v>
      </c>
      <c r="G38" s="3">
        <v>254.42</v>
      </c>
      <c r="H38" s="5">
        <v>124.72</v>
      </c>
      <c r="I38" s="3">
        <v>23.8</v>
      </c>
      <c r="J38" s="3">
        <f t="shared" si="14"/>
        <v>402.94</v>
      </c>
      <c r="K38" s="32">
        <v>24.7</v>
      </c>
      <c r="L38" s="32">
        <v>0.93</v>
      </c>
      <c r="M38" s="64">
        <f t="shared" si="13"/>
        <v>930</v>
      </c>
      <c r="N38" s="48">
        <f t="shared" si="15"/>
        <v>23.296952277227724</v>
      </c>
      <c r="O38" s="48">
        <f t="shared" si="16"/>
        <v>115.89247311827958</v>
      </c>
      <c r="P38" s="48">
        <f t="shared" si="17"/>
        <v>93.914159999999995</v>
      </c>
      <c r="Q38" s="42">
        <v>579.46544362367069</v>
      </c>
      <c r="R38" s="42">
        <v>4733.0888463160854</v>
      </c>
      <c r="S38" s="39">
        <v>22.86</v>
      </c>
      <c r="T38" s="39">
        <f t="shared" si="18"/>
        <v>0.11549340353731162</v>
      </c>
      <c r="U38" s="45">
        <v>498.58756731073805</v>
      </c>
      <c r="V38" s="45">
        <v>4471.3085682610072</v>
      </c>
      <c r="W38" s="45">
        <v>25.2</v>
      </c>
      <c r="X38" s="29">
        <f t="shared" si="19"/>
        <v>0.10020602014724245</v>
      </c>
      <c r="Y38" s="46">
        <v>485.63292641573418</v>
      </c>
      <c r="Z38" s="46">
        <v>3915.302422907489</v>
      </c>
      <c r="AA38" s="52">
        <v>25.26</v>
      </c>
      <c r="AB38" s="49">
        <f t="shared" si="20"/>
        <v>8.6302864939587637E-2</v>
      </c>
      <c r="AC38" s="27">
        <v>517.05475643759223</v>
      </c>
      <c r="AD38" s="27">
        <v>3031.3723060521565</v>
      </c>
      <c r="AE38" s="28">
        <v>24.14</v>
      </c>
      <c r="AF38" s="50">
        <f t="shared" si="21"/>
        <v>0.12137537481337256</v>
      </c>
      <c r="AG38" s="28">
        <v>539.41266524520256</v>
      </c>
      <c r="AH38" s="28">
        <v>2318.0781236673774</v>
      </c>
      <c r="AI38" s="28">
        <v>24.43</v>
      </c>
      <c r="AJ38" s="50">
        <f t="shared" si="22"/>
        <v>4.6278267546706602E-2</v>
      </c>
      <c r="AK38" s="41">
        <v>554.16509534576164</v>
      </c>
      <c r="AL38" s="41">
        <v>2178.3445245510006</v>
      </c>
      <c r="AM38" s="41">
        <v>24.21</v>
      </c>
      <c r="AN38" s="50">
        <f t="shared" si="23"/>
        <v>4.2642779488248718E-2</v>
      </c>
      <c r="AO38">
        <v>649.24454815443357</v>
      </c>
      <c r="AP38">
        <v>2371.8780653372928</v>
      </c>
      <c r="AQ38" s="41">
        <v>22.82</v>
      </c>
      <c r="AR38">
        <f t="shared" si="24"/>
        <v>4.7982573943641603E-2</v>
      </c>
      <c r="AS38" s="28">
        <v>530.11142467000457</v>
      </c>
      <c r="AT38" s="28">
        <v>2502.88620846609</v>
      </c>
      <c r="AU38" s="41">
        <v>24.73</v>
      </c>
      <c r="AV38" s="50">
        <f t="shared" si="25"/>
        <v>5.0706038291442233E-2</v>
      </c>
      <c r="AW38" s="28">
        <v>430.26269108150086</v>
      </c>
      <c r="AX38" s="28">
        <v>3069.6922531687792</v>
      </c>
      <c r="AY38" s="41">
        <v>26.13</v>
      </c>
      <c r="AZ38">
        <f t="shared" si="26"/>
        <v>6.4206198211782778E-2</v>
      </c>
    </row>
    <row r="39" spans="1:52" x14ac:dyDescent="0.25">
      <c r="A39" s="23">
        <v>29</v>
      </c>
      <c r="B39" s="2" t="s">
        <v>4</v>
      </c>
      <c r="C39" s="60">
        <f>2.7592*10000</f>
        <v>27592</v>
      </c>
      <c r="D39" s="2">
        <v>10</v>
      </c>
      <c r="E39" s="2">
        <v>2</v>
      </c>
      <c r="F39" s="2">
        <v>10</v>
      </c>
      <c r="G39" s="3">
        <v>251.74</v>
      </c>
      <c r="H39" s="5">
        <v>126.03</v>
      </c>
      <c r="I39" s="3">
        <v>22.5</v>
      </c>
      <c r="J39" s="3">
        <f t="shared" si="14"/>
        <v>400.27</v>
      </c>
      <c r="K39" s="32">
        <v>26</v>
      </c>
      <c r="L39" s="32">
        <v>0.93</v>
      </c>
      <c r="M39" s="64">
        <f t="shared" si="13"/>
        <v>930</v>
      </c>
      <c r="N39" s="48">
        <f t="shared" si="15"/>
        <v>23.296952277227724</v>
      </c>
      <c r="O39" s="48">
        <f t="shared" si="16"/>
        <v>114.48387096774195</v>
      </c>
      <c r="P39" s="48">
        <f t="shared" si="17"/>
        <v>93.262200000000007</v>
      </c>
      <c r="Q39" s="42">
        <v>538.37956002922317</v>
      </c>
      <c r="R39" s="42">
        <v>2816.943475815523</v>
      </c>
      <c r="S39" s="39">
        <v>22.86</v>
      </c>
      <c r="T39" s="39">
        <f t="shared" si="18"/>
        <v>6.3023972636885583E-2</v>
      </c>
      <c r="U39" s="45">
        <v>518.70277161862521</v>
      </c>
      <c r="V39" s="45">
        <v>3349.5818656952802</v>
      </c>
      <c r="W39" s="45">
        <v>25.2</v>
      </c>
      <c r="X39" s="29">
        <f t="shared" si="19"/>
        <v>7.1029959317082267E-2</v>
      </c>
      <c r="Y39" s="46">
        <v>472.76451339437097</v>
      </c>
      <c r="Z39" s="46">
        <v>3698.4771189427311</v>
      </c>
      <c r="AA39" s="52">
        <v>25.26</v>
      </c>
      <c r="AB39" s="49">
        <f t="shared" si="20"/>
        <v>8.0744529952321453E-2</v>
      </c>
      <c r="AC39" s="27">
        <v>488.13336886993602</v>
      </c>
      <c r="AD39" s="27">
        <v>2722.8654912251927</v>
      </c>
      <c r="AE39" s="28">
        <v>24.14</v>
      </c>
      <c r="AF39" s="50">
        <f t="shared" si="21"/>
        <v>0.10731252808994919</v>
      </c>
      <c r="AG39" s="28">
        <v>485.7782515991471</v>
      </c>
      <c r="AH39" s="28">
        <v>2597.235223880597</v>
      </c>
      <c r="AI39" s="28">
        <v>24.43</v>
      </c>
      <c r="AJ39" s="50">
        <f t="shared" si="22"/>
        <v>5.4648664637951795E-2</v>
      </c>
      <c r="AK39" s="41">
        <v>567.62040868563633</v>
      </c>
      <c r="AL39" s="41">
        <v>2627.5540292649634</v>
      </c>
      <c r="AM39" s="41">
        <v>24.21</v>
      </c>
      <c r="AN39" s="50">
        <f t="shared" si="23"/>
        <v>5.3799621709169861E-2</v>
      </c>
      <c r="AO39">
        <v>598.68841747984732</v>
      </c>
      <c r="AP39">
        <v>2243.362197708952</v>
      </c>
      <c r="AQ39" s="41">
        <v>22.82</v>
      </c>
      <c r="AR39">
        <f t="shared" si="24"/>
        <v>4.5570617584903272E-2</v>
      </c>
      <c r="AS39" s="28">
        <v>557.29039599453802</v>
      </c>
      <c r="AT39" s="28">
        <v>2372.9421028675465</v>
      </c>
      <c r="AU39" s="41">
        <v>24.73</v>
      </c>
      <c r="AV39" s="50">
        <f t="shared" si="25"/>
        <v>4.6422573384360712E-2</v>
      </c>
      <c r="AW39" s="28">
        <v>451.28145181067606</v>
      </c>
      <c r="AX39" s="28">
        <v>1978.1472648432289</v>
      </c>
      <c r="AY39" s="41">
        <v>26.13</v>
      </c>
      <c r="AZ39">
        <f t="shared" si="26"/>
        <v>3.6947260874034243E-2</v>
      </c>
    </row>
    <row r="40" spans="1:52" x14ac:dyDescent="0.25">
      <c r="A40" s="23">
        <v>63</v>
      </c>
      <c r="B40" s="2" t="s">
        <v>4</v>
      </c>
      <c r="C40" s="59">
        <f>1.1572*10000</f>
        <v>11572</v>
      </c>
      <c r="D40" s="2">
        <v>10</v>
      </c>
      <c r="E40" s="2">
        <v>3</v>
      </c>
      <c r="F40" s="2">
        <v>10</v>
      </c>
      <c r="G40" s="3">
        <v>245.66</v>
      </c>
      <c r="H40" s="5">
        <v>127.53</v>
      </c>
      <c r="I40" s="3">
        <v>21.1</v>
      </c>
      <c r="J40" s="3">
        <f t="shared" si="14"/>
        <v>394.29</v>
      </c>
      <c r="K40" s="32">
        <v>27.5</v>
      </c>
      <c r="L40" s="32">
        <v>0.93</v>
      </c>
      <c r="M40" s="64">
        <f t="shared" si="13"/>
        <v>930</v>
      </c>
      <c r="N40" s="48">
        <f t="shared" si="15"/>
        <v>23.296952277227724</v>
      </c>
      <c r="O40" s="48">
        <f t="shared" si="16"/>
        <v>112.87096774193549</v>
      </c>
      <c r="P40" s="48">
        <f t="shared" si="17"/>
        <v>92.459249999999997</v>
      </c>
      <c r="Q40" s="42">
        <v>577.68005519928568</v>
      </c>
      <c r="R40" s="42">
        <v>4621.1935461192352</v>
      </c>
      <c r="S40" s="39">
        <v>22.86</v>
      </c>
      <c r="T40" s="39">
        <f t="shared" si="18"/>
        <v>0.11122353364297997</v>
      </c>
      <c r="U40" s="45">
        <v>516.79936648717137</v>
      </c>
      <c r="V40" s="45">
        <v>4015.5921127652837</v>
      </c>
      <c r="W40" s="45">
        <v>25.2</v>
      </c>
      <c r="X40" s="29">
        <f t="shared" si="19"/>
        <v>8.7303508070247254E-2</v>
      </c>
      <c r="Y40" s="46">
        <v>491.67795015259406</v>
      </c>
      <c r="Z40" s="46">
        <v>1785.7621497797356</v>
      </c>
      <c r="AA40" s="52">
        <v>25.26</v>
      </c>
      <c r="AB40" s="49">
        <f t="shared" si="20"/>
        <v>3.2213892628090608E-2</v>
      </c>
      <c r="AC40" s="27">
        <v>495.84954895850422</v>
      </c>
      <c r="AD40" s="27">
        <v>3139.4189929473514</v>
      </c>
      <c r="AE40" s="28">
        <v>24.14</v>
      </c>
      <c r="AF40" s="50">
        <f t="shared" si="21"/>
        <v>0.12624346636360192</v>
      </c>
      <c r="AG40" s="28">
        <v>551.54665245202557</v>
      </c>
      <c r="AH40" s="28">
        <v>2872.5294243070362</v>
      </c>
      <c r="AI40" s="28">
        <v>24.43</v>
      </c>
      <c r="AJ40" s="50">
        <f t="shared" si="22"/>
        <v>5.9739621713161682E-2</v>
      </c>
      <c r="AK40" s="41">
        <v>541.63265219060622</v>
      </c>
      <c r="AL40" s="41">
        <v>2881.958704833412</v>
      </c>
      <c r="AM40" s="41">
        <v>24.21</v>
      </c>
      <c r="AN40" s="50">
        <f t="shared" si="23"/>
        <v>6.0784884552317342E-2</v>
      </c>
      <c r="AO40">
        <v>534.40076368264749</v>
      </c>
      <c r="AP40">
        <v>2655.496351294018</v>
      </c>
      <c r="AQ40" s="41">
        <v>22.82</v>
      </c>
      <c r="AR40">
        <f t="shared" si="24"/>
        <v>5.8446514773109894E-2</v>
      </c>
      <c r="AS40" s="28">
        <v>611.19699590350479</v>
      </c>
      <c r="AT40" s="28">
        <v>2827.1536185707782</v>
      </c>
      <c r="AU40" s="41">
        <v>24.73</v>
      </c>
      <c r="AV40" s="50">
        <f t="shared" si="25"/>
        <v>5.6344451677066226E-2</v>
      </c>
      <c r="AW40" s="28">
        <v>496.84398757459331</v>
      </c>
      <c r="AX40" s="28">
        <v>2060.2095980653771</v>
      </c>
      <c r="AY40" s="41">
        <v>26.13</v>
      </c>
      <c r="AZ40">
        <f t="shared" si="26"/>
        <v>3.7621418218666595E-2</v>
      </c>
    </row>
    <row r="41" spans="1:52" x14ac:dyDescent="0.25">
      <c r="A41" s="23">
        <v>62</v>
      </c>
      <c r="B41" s="2" t="s">
        <v>4</v>
      </c>
      <c r="C41" s="30"/>
      <c r="D41" s="2">
        <v>10</v>
      </c>
      <c r="E41" s="2">
        <v>4</v>
      </c>
      <c r="F41" s="2">
        <v>10</v>
      </c>
      <c r="G41" s="3">
        <v>249.73</v>
      </c>
      <c r="H41" s="5">
        <v>139.41</v>
      </c>
      <c r="I41" s="3">
        <v>9.1</v>
      </c>
      <c r="J41" s="3">
        <f t="shared" si="14"/>
        <v>398.24</v>
      </c>
      <c r="K41" s="31">
        <v>39.4</v>
      </c>
      <c r="L41" s="31">
        <v>0.93</v>
      </c>
      <c r="M41" s="64">
        <f t="shared" si="13"/>
        <v>930</v>
      </c>
      <c r="N41" s="48">
        <f t="shared" si="15"/>
        <v>23.296952277227724</v>
      </c>
      <c r="O41" s="48">
        <f t="shared" si="16"/>
        <v>100.09677419354841</v>
      </c>
      <c r="P41" s="48">
        <f t="shared" si="17"/>
        <v>84.482460000000003</v>
      </c>
      <c r="Q41" s="42">
        <v>597.13044890007302</v>
      </c>
      <c r="R41" s="42">
        <v>7328.5419537401567</v>
      </c>
      <c r="S41" s="39">
        <v>22.86</v>
      </c>
      <c r="T41" s="39">
        <f t="shared" si="18"/>
        <v>0.17970724280837624</v>
      </c>
      <c r="U41" s="45">
        <v>498.83047196705735</v>
      </c>
      <c r="V41" s="45">
        <v>4672.7802502375671</v>
      </c>
      <c r="W41" s="45">
        <v>25.2</v>
      </c>
      <c r="X41" s="29">
        <f t="shared" si="19"/>
        <v>0.10108398272386843</v>
      </c>
      <c r="Y41" s="46">
        <v>481.82932349949135</v>
      </c>
      <c r="Z41" s="46">
        <v>4087.0399207048458</v>
      </c>
      <c r="AA41" s="52">
        <v>25.26</v>
      </c>
      <c r="AB41" s="49">
        <f t="shared" si="20"/>
        <v>8.7102969094051894E-2</v>
      </c>
      <c r="AC41" s="27">
        <v>517.69486632770213</v>
      </c>
      <c r="AD41" s="27">
        <v>3341.1783090044282</v>
      </c>
      <c r="AE41" s="28">
        <v>24.14</v>
      </c>
      <c r="AF41" s="50">
        <f t="shared" si="21"/>
        <v>0.13086547344877533</v>
      </c>
      <c r="AG41" s="28">
        <v>523.68878464818761</v>
      </c>
      <c r="AH41" s="28">
        <v>2487.5524093816634</v>
      </c>
      <c r="AI41" s="28">
        <v>24.43</v>
      </c>
      <c r="AJ41" s="50">
        <f t="shared" si="22"/>
        <v>4.9059546066134586E-2</v>
      </c>
      <c r="AK41" s="41">
        <v>546.25549251311804</v>
      </c>
      <c r="AL41" s="41">
        <v>3157.3432020818227</v>
      </c>
      <c r="AM41" s="41">
        <v>24.21</v>
      </c>
      <c r="AN41" s="50">
        <f t="shared" si="23"/>
        <v>6.5820675871747641E-2</v>
      </c>
      <c r="AO41">
        <v>542.86877386508274</v>
      </c>
      <c r="AP41">
        <v>3229.1685617310141</v>
      </c>
      <c r="AQ41" s="41">
        <v>22.82</v>
      </c>
      <c r="AR41">
        <f t="shared" si="24"/>
        <v>7.1841353200371119E-2</v>
      </c>
      <c r="AS41" s="28">
        <v>579.0353208921257</v>
      </c>
      <c r="AT41" s="28">
        <v>3239.6096950386891</v>
      </c>
      <c r="AU41" s="41">
        <v>24.73</v>
      </c>
      <c r="AV41" s="50">
        <f t="shared" si="25"/>
        <v>6.5657894805081191E-2</v>
      </c>
      <c r="AW41" s="28">
        <v>456.70649064007199</v>
      </c>
      <c r="AX41" s="28">
        <v>2972.1319212808539</v>
      </c>
      <c r="AY41" s="41">
        <v>26.13</v>
      </c>
      <c r="AZ41">
        <f t="shared" si="26"/>
        <v>5.8749977405893952E-2</v>
      </c>
    </row>
    <row r="42" spans="1:52" x14ac:dyDescent="0.25">
      <c r="A42" s="23">
        <v>39</v>
      </c>
      <c r="B42" s="2" t="s">
        <v>4</v>
      </c>
      <c r="C42" s="60">
        <f>1.5862*10000</f>
        <v>15862</v>
      </c>
      <c r="D42" s="2">
        <v>10</v>
      </c>
      <c r="E42" s="2">
        <v>1</v>
      </c>
      <c r="F42" s="2">
        <v>20</v>
      </c>
      <c r="G42" s="3">
        <v>245.1</v>
      </c>
      <c r="H42" s="5">
        <v>124.71</v>
      </c>
      <c r="I42" s="3">
        <v>23.8</v>
      </c>
      <c r="J42" s="3">
        <f t="shared" si="14"/>
        <v>393.61</v>
      </c>
      <c r="K42" s="31">
        <v>24.7</v>
      </c>
      <c r="L42" s="31">
        <v>0.93</v>
      </c>
      <c r="M42" s="64">
        <f t="shared" si="13"/>
        <v>930</v>
      </c>
      <c r="N42" s="48">
        <f t="shared" si="15"/>
        <v>24.120166138613865</v>
      </c>
      <c r="O42" s="48">
        <f t="shared" si="16"/>
        <v>115.90322580645162</v>
      </c>
      <c r="P42" s="48">
        <f t="shared" si="17"/>
        <v>93.906630000000007</v>
      </c>
      <c r="Q42" s="42">
        <v>486.70494358308304</v>
      </c>
      <c r="R42" s="42">
        <v>10495.817227924634</v>
      </c>
      <c r="S42" s="39">
        <v>23.14</v>
      </c>
      <c r="T42" s="39">
        <f t="shared" si="18"/>
        <v>0.26560266343804306</v>
      </c>
      <c r="U42" s="45">
        <v>508.65571745327844</v>
      </c>
      <c r="V42" s="45">
        <v>9450.8993981628118</v>
      </c>
      <c r="W42" s="45">
        <v>25.27</v>
      </c>
      <c r="X42" s="29">
        <f t="shared" si="19"/>
        <v>0.21729086942883594</v>
      </c>
      <c r="Y42" s="46">
        <v>483.10256018989486</v>
      </c>
      <c r="Z42" s="46">
        <v>6086.8575682819392</v>
      </c>
      <c r="AA42" s="52">
        <v>25.31</v>
      </c>
      <c r="AB42" s="49">
        <f t="shared" si="20"/>
        <v>0.1359525049515701</v>
      </c>
      <c r="AC42" s="27">
        <v>579.499860587174</v>
      </c>
      <c r="AD42" s="27">
        <v>4368.721428571429</v>
      </c>
      <c r="AE42" s="28">
        <v>24.17</v>
      </c>
      <c r="AF42" s="50">
        <f t="shared" si="21"/>
        <v>0.17648792785835518</v>
      </c>
      <c r="AG42" s="28">
        <v>467.29194029850748</v>
      </c>
      <c r="AH42" s="28">
        <v>6111.3638379530912</v>
      </c>
      <c r="AI42" s="28">
        <v>24.59</v>
      </c>
      <c r="AJ42" s="50">
        <f t="shared" si="22"/>
        <v>0.14093998722654599</v>
      </c>
      <c r="AK42" s="41">
        <v>474.48287189113097</v>
      </c>
      <c r="AL42" s="41">
        <v>4150.2950386075681</v>
      </c>
      <c r="AM42" s="41">
        <v>23.06</v>
      </c>
      <c r="AN42" s="50">
        <f t="shared" si="23"/>
        <v>9.7880060038590747E-2</v>
      </c>
      <c r="AO42">
        <v>476.7352142554094</v>
      </c>
      <c r="AP42">
        <v>3524.0967331353413</v>
      </c>
      <c r="AQ42" s="41">
        <v>22.97</v>
      </c>
      <c r="AR42">
        <f t="shared" si="24"/>
        <v>8.1463525855523328E-2</v>
      </c>
      <c r="AS42" s="28">
        <v>510.11602184797448</v>
      </c>
      <c r="AT42" s="28">
        <v>3754.5779244424216</v>
      </c>
      <c r="AU42" s="41">
        <v>24.79</v>
      </c>
      <c r="AV42" s="50">
        <f t="shared" si="25"/>
        <v>8.0364893082682631E-2</v>
      </c>
      <c r="AW42" s="28">
        <v>436.43014796043491</v>
      </c>
      <c r="AX42" s="28">
        <v>2870.6533939292858</v>
      </c>
      <c r="AY42" s="41">
        <v>26.14</v>
      </c>
      <c r="AZ42">
        <f t="shared" si="26"/>
        <v>5.7181433856206332E-2</v>
      </c>
    </row>
    <row r="43" spans="1:52" x14ac:dyDescent="0.25">
      <c r="A43" s="23">
        <v>64</v>
      </c>
      <c r="B43" s="2" t="s">
        <v>4</v>
      </c>
      <c r="C43" s="57">
        <f>2.7592*10000</f>
        <v>27592</v>
      </c>
      <c r="D43" s="2">
        <v>10</v>
      </c>
      <c r="E43" s="2">
        <v>2</v>
      </c>
      <c r="F43" s="2">
        <v>20</v>
      </c>
      <c r="G43" s="3">
        <v>243.51</v>
      </c>
      <c r="H43" s="5">
        <v>126.03</v>
      </c>
      <c r="I43" s="3">
        <v>22.5</v>
      </c>
      <c r="J43" s="3">
        <f t="shared" si="14"/>
        <v>392.03999999999996</v>
      </c>
      <c r="K43" s="32">
        <v>26</v>
      </c>
      <c r="L43" s="32">
        <v>0.93</v>
      </c>
      <c r="M43" s="64">
        <f t="shared" si="13"/>
        <v>930</v>
      </c>
      <c r="N43" s="48">
        <f t="shared" si="15"/>
        <v>24.120166138613865</v>
      </c>
      <c r="O43" s="48">
        <f t="shared" si="16"/>
        <v>114.48387096774195</v>
      </c>
      <c r="P43" s="48">
        <f t="shared" si="17"/>
        <v>93.262200000000007</v>
      </c>
      <c r="Q43" s="42">
        <v>505.72319181751766</v>
      </c>
      <c r="R43" s="42">
        <v>8260.8539264623159</v>
      </c>
      <c r="S43" s="39">
        <v>23.14</v>
      </c>
      <c r="T43" s="39">
        <f t="shared" si="18"/>
        <v>0.2046752688606634</v>
      </c>
      <c r="U43" s="45">
        <v>502.90647766867278</v>
      </c>
      <c r="V43" s="45">
        <v>6402.2183085207471</v>
      </c>
      <c r="W43" s="45">
        <v>25.27</v>
      </c>
      <c r="X43" s="29">
        <f t="shared" si="19"/>
        <v>0.14257248255492136</v>
      </c>
      <c r="Y43" s="46">
        <v>477.1528653780943</v>
      </c>
      <c r="Z43" s="46">
        <v>7856.3894625550665</v>
      </c>
      <c r="AA43" s="52">
        <v>25.31</v>
      </c>
      <c r="AB43" s="49">
        <f t="shared" si="20"/>
        <v>0.17805693391704502</v>
      </c>
      <c r="AC43" s="27">
        <v>634.00123011317044</v>
      </c>
      <c r="AD43" s="27">
        <v>5898.0112514351322</v>
      </c>
      <c r="AE43" s="28">
        <v>24.17</v>
      </c>
      <c r="AF43" s="50">
        <f t="shared" si="21"/>
        <v>0.2438490637385404</v>
      </c>
      <c r="AG43" s="28">
        <v>481.04243070362475</v>
      </c>
      <c r="AH43" s="28">
        <v>4496.2268656716415</v>
      </c>
      <c r="AI43" s="28">
        <v>24.59</v>
      </c>
      <c r="AJ43" s="50">
        <f t="shared" si="22"/>
        <v>9.972098762867293E-2</v>
      </c>
      <c r="AK43" s="41">
        <v>480.18971033658971</v>
      </c>
      <c r="AL43" s="41">
        <v>4310.9527750522593</v>
      </c>
      <c r="AM43" s="41">
        <v>23.06</v>
      </c>
      <c r="AN43" s="50">
        <f t="shared" si="23"/>
        <v>0.10145316243562005</v>
      </c>
      <c r="AO43">
        <v>479.78599915146378</v>
      </c>
      <c r="AP43">
        <v>4389.2724225710645</v>
      </c>
      <c r="AQ43" s="41">
        <v>22.97</v>
      </c>
      <c r="AR43">
        <f t="shared" si="24"/>
        <v>0.10394373417480558</v>
      </c>
      <c r="AS43" s="28">
        <v>505.45480200273096</v>
      </c>
      <c r="AT43" s="28">
        <v>4462.8082385070547</v>
      </c>
      <c r="AU43" s="41">
        <v>24.79</v>
      </c>
      <c r="AV43" s="50">
        <f t="shared" si="25"/>
        <v>9.7491760593991839E-2</v>
      </c>
      <c r="AW43" s="28">
        <v>461.22537398839205</v>
      </c>
      <c r="AX43" s="28">
        <v>3678.5630837224812</v>
      </c>
      <c r="AY43" s="41">
        <v>26.14</v>
      </c>
      <c r="AZ43" s="56">
        <f t="shared" si="26"/>
        <v>7.5167597003397674E-2</v>
      </c>
    </row>
    <row r="44" spans="1:52" x14ac:dyDescent="0.25">
      <c r="A44" s="23">
        <v>15</v>
      </c>
      <c r="B44" s="2" t="s">
        <v>4</v>
      </c>
      <c r="C44" s="57">
        <f>1.1572*10000</f>
        <v>11572</v>
      </c>
      <c r="D44" s="2">
        <v>10</v>
      </c>
      <c r="E44" s="2">
        <v>3</v>
      </c>
      <c r="F44" s="2">
        <v>20</v>
      </c>
      <c r="G44" s="3">
        <v>250.03</v>
      </c>
      <c r="H44" s="5">
        <v>127.53</v>
      </c>
      <c r="I44" s="3">
        <v>21.1</v>
      </c>
      <c r="J44" s="3">
        <f t="shared" si="14"/>
        <v>398.66</v>
      </c>
      <c r="K44" s="31">
        <v>27.5</v>
      </c>
      <c r="L44" s="31">
        <v>0.93</v>
      </c>
      <c r="M44" s="64">
        <f t="shared" si="13"/>
        <v>930</v>
      </c>
      <c r="N44" s="48">
        <f t="shared" si="15"/>
        <v>24.120166138613865</v>
      </c>
      <c r="O44" s="48">
        <f t="shared" si="16"/>
        <v>112.87096774193549</v>
      </c>
      <c r="P44" s="48">
        <f t="shared" si="17"/>
        <v>92.459249999999997</v>
      </c>
      <c r="Q44" s="42">
        <v>496.62630083610685</v>
      </c>
      <c r="R44" s="42">
        <v>6548.8470542744662</v>
      </c>
      <c r="S44" s="39">
        <v>23.14</v>
      </c>
      <c r="T44" s="39">
        <f t="shared" si="18"/>
        <v>0.15884891010165264</v>
      </c>
      <c r="U44" s="45">
        <v>496.39160595502062</v>
      </c>
      <c r="V44" s="45">
        <v>8470.351552106431</v>
      </c>
      <c r="W44" s="45">
        <v>25.27</v>
      </c>
      <c r="X44" s="29">
        <f t="shared" si="19"/>
        <v>0.19164683062730878</v>
      </c>
      <c r="Y44" s="46">
        <v>484.9697694133605</v>
      </c>
      <c r="Z44" s="46">
        <v>10483.936828193833</v>
      </c>
      <c r="AA44" s="52">
        <v>25.31</v>
      </c>
      <c r="AB44" s="49">
        <f t="shared" si="20"/>
        <v>0.23993622740430937</v>
      </c>
      <c r="AC44" s="27">
        <v>516.10734787600461</v>
      </c>
      <c r="AD44" s="27">
        <v>8084.6064457930133</v>
      </c>
      <c r="AE44" s="28">
        <v>24.17</v>
      </c>
      <c r="AF44" s="50">
        <f t="shared" si="21"/>
        <v>0.34866421932581382</v>
      </c>
      <c r="AG44" s="28">
        <v>465.76575692963752</v>
      </c>
      <c r="AH44" s="28">
        <v>6256.3359061833689</v>
      </c>
      <c r="AI44" s="28">
        <v>24.59</v>
      </c>
      <c r="AJ44" s="50">
        <f t="shared" si="22"/>
        <v>0.14301962402467039</v>
      </c>
      <c r="AK44" s="41">
        <v>510.90759779872872</v>
      </c>
      <c r="AL44" s="41">
        <v>6162.4591527665207</v>
      </c>
      <c r="AM44" s="41">
        <v>23.06</v>
      </c>
      <c r="AN44" s="50">
        <f t="shared" si="23"/>
        <v>0.14884739017024293</v>
      </c>
      <c r="AO44">
        <v>477.69796351294019</v>
      </c>
      <c r="AP44">
        <v>4822.9666525243956</v>
      </c>
      <c r="AQ44" s="41">
        <v>22.97</v>
      </c>
      <c r="AR44">
        <f t="shared" si="24"/>
        <v>0.1148916521083355</v>
      </c>
      <c r="AS44" s="28">
        <v>511.10104688211197</v>
      </c>
      <c r="AT44" s="28">
        <v>5805.4067819754209</v>
      </c>
      <c r="AU44" s="41">
        <v>24.79</v>
      </c>
      <c r="AV44" s="50">
        <f t="shared" si="25"/>
        <v>0.12970757028037422</v>
      </c>
      <c r="AW44" s="28">
        <v>437.61828660181476</v>
      </c>
      <c r="AX44" s="28">
        <v>4823.015260173449</v>
      </c>
      <c r="AY44" s="41">
        <v>26.14</v>
      </c>
      <c r="AZ44" s="56">
        <f t="shared" si="26"/>
        <v>0.1018910793610317</v>
      </c>
    </row>
    <row r="45" spans="1:52" x14ac:dyDescent="0.25">
      <c r="A45" s="23">
        <v>33</v>
      </c>
      <c r="B45" s="2" t="s">
        <v>4</v>
      </c>
      <c r="C45" s="2"/>
      <c r="D45" s="2">
        <v>10</v>
      </c>
      <c r="E45" s="2">
        <v>4</v>
      </c>
      <c r="F45" s="2">
        <v>20</v>
      </c>
      <c r="G45" s="3">
        <v>249.56</v>
      </c>
      <c r="H45" s="5">
        <v>139.41</v>
      </c>
      <c r="I45" s="3">
        <v>9.1</v>
      </c>
      <c r="J45" s="3">
        <f t="shared" si="14"/>
        <v>398.07000000000005</v>
      </c>
      <c r="K45" s="32">
        <v>39.4</v>
      </c>
      <c r="L45" s="32">
        <v>0.93</v>
      </c>
      <c r="M45" s="64">
        <f t="shared" si="13"/>
        <v>930</v>
      </c>
      <c r="N45" s="48">
        <f t="shared" si="15"/>
        <v>24.120166138613865</v>
      </c>
      <c r="O45" s="48">
        <f t="shared" si="16"/>
        <v>100.09677419354841</v>
      </c>
      <c r="P45" s="48">
        <f t="shared" si="17"/>
        <v>84.482460000000003</v>
      </c>
      <c r="Q45" s="42">
        <v>481.06528127283059</v>
      </c>
      <c r="R45" s="42">
        <v>15791.123383014621</v>
      </c>
      <c r="S45" s="39">
        <v>23.14</v>
      </c>
      <c r="T45" s="39">
        <f t="shared" si="18"/>
        <v>0.3900030162076758</v>
      </c>
      <c r="U45" s="45">
        <v>521.24005384859049</v>
      </c>
      <c r="V45" s="45">
        <v>12287.500839404498</v>
      </c>
      <c r="W45" s="45">
        <v>25.27</v>
      </c>
      <c r="X45" s="29">
        <f t="shared" si="19"/>
        <v>0.27446546684009987</v>
      </c>
      <c r="Y45" s="46">
        <v>487.7609274330282</v>
      </c>
      <c r="Z45" s="46">
        <v>8656.5039118942732</v>
      </c>
      <c r="AA45" s="52">
        <v>25.31</v>
      </c>
      <c r="AB45" s="49">
        <f t="shared" si="20"/>
        <v>0.19024689101858122</v>
      </c>
      <c r="AC45" s="27">
        <v>495.06057897326554</v>
      </c>
      <c r="AD45" s="27">
        <v>9517.9516975561746</v>
      </c>
      <c r="AE45" s="28">
        <v>24.17</v>
      </c>
      <c r="AF45" s="50">
        <f t="shared" si="21"/>
        <v>0.40342702032263117</v>
      </c>
      <c r="AG45" s="28">
        <v>467.02260127931771</v>
      </c>
      <c r="AH45" s="28">
        <v>8263.9494243070349</v>
      </c>
      <c r="AI45" s="28">
        <v>24.59</v>
      </c>
      <c r="AJ45" s="50">
        <f t="shared" si="22"/>
        <v>0.18690435077699627</v>
      </c>
      <c r="AK45" s="41">
        <v>472.59233821082717</v>
      </c>
      <c r="AL45" s="41">
        <v>7236.3917494987409</v>
      </c>
      <c r="AM45" s="41">
        <v>23.06</v>
      </c>
      <c r="AN45" s="50">
        <f t="shared" si="23"/>
        <v>0.17289637912656972</v>
      </c>
      <c r="AO45">
        <v>477.28680526092489</v>
      </c>
      <c r="AP45">
        <v>8243.8781501909216</v>
      </c>
      <c r="AQ45" s="41">
        <v>22.97</v>
      </c>
      <c r="AR45">
        <f t="shared" si="24"/>
        <v>0.19930763730295378</v>
      </c>
      <c r="AS45" s="28">
        <v>510.41766044606288</v>
      </c>
      <c r="AT45" s="28">
        <v>8891.3436049157935</v>
      </c>
      <c r="AU45" s="41">
        <v>24.79</v>
      </c>
      <c r="AV45" s="50">
        <f t="shared" si="25"/>
        <v>0.19928286486975064</v>
      </c>
      <c r="AW45" s="28">
        <v>432.07165045369084</v>
      </c>
      <c r="AX45" s="28">
        <v>5930.6507254836552</v>
      </c>
      <c r="AY45" s="41">
        <v>26.14</v>
      </c>
      <c r="AZ45">
        <f t="shared" si="26"/>
        <v>0.12399362967707456</v>
      </c>
    </row>
    <row r="46" spans="1:52" x14ac:dyDescent="0.25">
      <c r="A46" s="23">
        <v>26</v>
      </c>
      <c r="B46" s="2" t="s">
        <v>4</v>
      </c>
      <c r="C46" s="57">
        <f>1.5862*10000</f>
        <v>15862</v>
      </c>
      <c r="D46" s="2">
        <v>10</v>
      </c>
      <c r="E46" s="2">
        <v>1</v>
      </c>
      <c r="F46" s="2">
        <v>30</v>
      </c>
      <c r="G46" s="3">
        <v>246.66</v>
      </c>
      <c r="H46" s="5">
        <v>124.73</v>
      </c>
      <c r="I46" s="3">
        <v>23.8</v>
      </c>
      <c r="J46" s="3">
        <f t="shared" si="14"/>
        <v>395.19</v>
      </c>
      <c r="K46" s="31">
        <v>24.7</v>
      </c>
      <c r="L46" s="31">
        <v>0.93</v>
      </c>
      <c r="M46" s="64">
        <f t="shared" si="13"/>
        <v>930</v>
      </c>
      <c r="N46" s="48">
        <f t="shared" si="15"/>
        <v>24.943379999999998</v>
      </c>
      <c r="O46" s="48">
        <f t="shared" si="16"/>
        <v>115.88172043010752</v>
      </c>
      <c r="P46" s="48">
        <f t="shared" si="17"/>
        <v>93.921689999999998</v>
      </c>
      <c r="Q46" s="42">
        <v>544.72819222339467</v>
      </c>
      <c r="R46" s="42">
        <v>19071.727397356579</v>
      </c>
      <c r="S46" s="39">
        <v>22.63</v>
      </c>
      <c r="T46" s="39">
        <f t="shared" si="18"/>
        <v>0.48595438766154758</v>
      </c>
      <c r="U46" s="45">
        <v>534.85955020589165</v>
      </c>
      <c r="V46" s="45">
        <v>8402.8870921761172</v>
      </c>
      <c r="W46" s="51">
        <v>25.16</v>
      </c>
      <c r="X46" s="29">
        <f t="shared" si="19"/>
        <v>0.18562232730967537</v>
      </c>
      <c r="Y46" s="46">
        <v>498.68479145473037</v>
      </c>
      <c r="Z46" s="46">
        <v>12588.59196475771</v>
      </c>
      <c r="AA46" s="53">
        <v>25.19</v>
      </c>
      <c r="AB46" s="49">
        <f t="shared" si="20"/>
        <v>0.28488512766349611</v>
      </c>
      <c r="AC46" s="27">
        <v>544.69217648023618</v>
      </c>
      <c r="AD46" s="27">
        <v>6827.2273659176644</v>
      </c>
      <c r="AE46" s="54">
        <v>24.14</v>
      </c>
      <c r="AF46" s="50">
        <f t="shared" si="21"/>
        <v>0.28321358248829226</v>
      </c>
      <c r="AG46" s="28">
        <v>534.58814498933896</v>
      </c>
      <c r="AH46" s="28">
        <v>5233.2054584221751</v>
      </c>
      <c r="AI46" s="28">
        <v>24.39</v>
      </c>
      <c r="AJ46" s="50">
        <f t="shared" si="22"/>
        <v>0.1143492322606406</v>
      </c>
      <c r="AK46" s="41">
        <v>713.09359668956108</v>
      </c>
      <c r="AL46" s="41">
        <v>6446.9833198242395</v>
      </c>
      <c r="AM46" s="41">
        <v>24.16</v>
      </c>
      <c r="AN46" s="50">
        <f t="shared" si="23"/>
        <v>0.14087287726606676</v>
      </c>
      <c r="AO46">
        <v>735.01294017819259</v>
      </c>
      <c r="AP46">
        <v>4891.8166313109887</v>
      </c>
      <c r="AQ46" s="56">
        <v>22.93</v>
      </c>
      <c r="AR46">
        <f t="shared" si="24"/>
        <v>0.1076045013033646</v>
      </c>
      <c r="AS46" s="28">
        <v>578.64378698224846</v>
      </c>
      <c r="AT46" s="28">
        <v>4970.4397815202547</v>
      </c>
      <c r="AU46" s="41">
        <v>24.78</v>
      </c>
      <c r="AV46" s="50">
        <f t="shared" si="25"/>
        <v>0.10520002306208397</v>
      </c>
      <c r="AW46" s="28">
        <v>473.06674568789344</v>
      </c>
      <c r="AX46" s="28">
        <v>4418.3039526350894</v>
      </c>
      <c r="AY46" s="41">
        <v>26.13</v>
      </c>
      <c r="AZ46" s="56">
        <f t="shared" si="26"/>
        <v>8.9620773785282909E-2</v>
      </c>
    </row>
    <row r="47" spans="1:52" x14ac:dyDescent="0.25">
      <c r="A47" s="23">
        <v>3</v>
      </c>
      <c r="B47" s="2" t="s">
        <v>4</v>
      </c>
      <c r="C47" s="57">
        <f>2.7592*10000</f>
        <v>27592</v>
      </c>
      <c r="D47" s="2">
        <v>10</v>
      </c>
      <c r="E47" s="2">
        <v>2</v>
      </c>
      <c r="F47" s="2">
        <v>30</v>
      </c>
      <c r="G47" s="3">
        <v>248.62</v>
      </c>
      <c r="H47" s="5">
        <v>126.01</v>
      </c>
      <c r="I47" s="3">
        <v>22.5</v>
      </c>
      <c r="J47" s="3">
        <f t="shared" si="14"/>
        <v>397.13</v>
      </c>
      <c r="K47" s="31">
        <v>26</v>
      </c>
      <c r="L47" s="31">
        <v>0.93</v>
      </c>
      <c r="M47" s="64">
        <f t="shared" si="13"/>
        <v>930</v>
      </c>
      <c r="N47" s="48">
        <f t="shared" si="15"/>
        <v>24.943379999999998</v>
      </c>
      <c r="O47" s="48">
        <f t="shared" si="16"/>
        <v>114.50537634408602</v>
      </c>
      <c r="P47" s="48">
        <f t="shared" si="17"/>
        <v>93.247399999999999</v>
      </c>
      <c r="Q47" s="42">
        <v>519.94333955678201</v>
      </c>
      <c r="R47" s="42">
        <v>18262.382961895386</v>
      </c>
      <c r="S47" s="39">
        <v>22.63</v>
      </c>
      <c r="T47" s="39">
        <f t="shared" si="18"/>
        <v>0.46317367973923823</v>
      </c>
      <c r="U47" s="45">
        <v>525.35734874881211</v>
      </c>
      <c r="V47" s="45">
        <v>14281.191986062719</v>
      </c>
      <c r="W47" s="51">
        <v>25.16</v>
      </c>
      <c r="X47" s="29">
        <f t="shared" si="19"/>
        <v>0.32299172791961733</v>
      </c>
      <c r="Y47" s="46">
        <v>489.29420990166159</v>
      </c>
      <c r="Z47" s="46">
        <v>14393.383365638765</v>
      </c>
      <c r="AA47" s="53">
        <v>25.19</v>
      </c>
      <c r="AB47" s="49">
        <f t="shared" si="20"/>
        <v>0.32608398261705646</v>
      </c>
      <c r="AC47" s="27">
        <v>573.31825487944889</v>
      </c>
      <c r="AD47" s="27">
        <v>12017.678546826308</v>
      </c>
      <c r="AE47" s="54">
        <v>24.14</v>
      </c>
      <c r="AF47" s="50">
        <f t="shared" si="21"/>
        <v>0.51346492374224784</v>
      </c>
      <c r="AG47" s="28">
        <v>521.22132196162045</v>
      </c>
      <c r="AH47" s="28">
        <v>10199.380469083155</v>
      </c>
      <c r="AI47" s="28">
        <v>24.39</v>
      </c>
      <c r="AJ47" s="50">
        <f t="shared" si="22"/>
        <v>0.23442074900445073</v>
      </c>
      <c r="AK47" s="41">
        <v>553.45288170299898</v>
      </c>
      <c r="AL47" s="41">
        <v>7768.2638112708501</v>
      </c>
      <c r="AM47" s="41">
        <v>24.16</v>
      </c>
      <c r="AN47" s="50">
        <f t="shared" si="23"/>
        <v>0.17641808955850349</v>
      </c>
      <c r="AO47">
        <v>625.6395417904115</v>
      </c>
      <c r="AP47">
        <v>7288.0454815443354</v>
      </c>
      <c r="AQ47" s="56">
        <v>22.93</v>
      </c>
      <c r="AR47">
        <f t="shared" si="24"/>
        <v>0.17164933536613641</v>
      </c>
      <c r="AS47" s="28">
        <v>561.95134274010013</v>
      </c>
      <c r="AT47" s="28">
        <v>5630.3199362767409</v>
      </c>
      <c r="AU47" s="41">
        <v>24.78</v>
      </c>
      <c r="AV47" s="50">
        <f t="shared" si="25"/>
        <v>0.1208320042677872</v>
      </c>
      <c r="AW47" s="28">
        <v>453.91339001062698</v>
      </c>
      <c r="AX47" s="28">
        <v>6296.4046447631754</v>
      </c>
      <c r="AY47" s="41">
        <v>26.13</v>
      </c>
      <c r="AZ47">
        <f t="shared" si="26"/>
        <v>0.13209115920488582</v>
      </c>
    </row>
    <row r="48" spans="1:52" x14ac:dyDescent="0.25">
      <c r="A48" s="23">
        <v>9</v>
      </c>
      <c r="B48" s="2" t="s">
        <v>4</v>
      </c>
      <c r="C48" s="59">
        <f>1.1572*10000</f>
        <v>11572</v>
      </c>
      <c r="D48" s="2">
        <v>10</v>
      </c>
      <c r="E48" s="2">
        <v>3</v>
      </c>
      <c r="F48" s="2">
        <v>30</v>
      </c>
      <c r="G48" s="3">
        <v>249.2</v>
      </c>
      <c r="H48" s="5">
        <v>127.56</v>
      </c>
      <c r="I48" s="3">
        <v>21.1</v>
      </c>
      <c r="J48" s="3">
        <f t="shared" si="14"/>
        <v>397.86</v>
      </c>
      <c r="K48" s="31">
        <v>27.5</v>
      </c>
      <c r="L48" s="31">
        <v>0.93</v>
      </c>
      <c r="M48" s="64">
        <f t="shared" si="13"/>
        <v>930</v>
      </c>
      <c r="N48" s="48">
        <f t="shared" si="15"/>
        <v>24.943379999999998</v>
      </c>
      <c r="O48" s="48">
        <f t="shared" si="16"/>
        <v>112.83870967741936</v>
      </c>
      <c r="P48" s="48">
        <f t="shared" si="17"/>
        <v>92.480999999999995</v>
      </c>
      <c r="Q48" s="42">
        <v>504.00561733906977</v>
      </c>
      <c r="R48" s="42">
        <v>19983.224057930256</v>
      </c>
      <c r="S48" s="39">
        <v>22.63</v>
      </c>
      <c r="T48" s="39">
        <f t="shared" si="18"/>
        <v>0.50526418048493194</v>
      </c>
      <c r="U48" s="45">
        <v>539.86740576496675</v>
      </c>
      <c r="V48" s="45">
        <v>15680.735777636997</v>
      </c>
      <c r="W48" s="51">
        <v>25.16</v>
      </c>
      <c r="X48" s="29">
        <f t="shared" si="19"/>
        <v>0.35324147074790635</v>
      </c>
      <c r="Y48" s="46">
        <v>488.73407934893186</v>
      </c>
      <c r="Z48" s="46">
        <v>18590.173268722465</v>
      </c>
      <c r="AA48" s="53">
        <v>25.19</v>
      </c>
      <c r="AB48" s="49">
        <f t="shared" si="20"/>
        <v>0.42180961522870641</v>
      </c>
      <c r="AC48" s="27">
        <v>559.93975725766768</v>
      </c>
      <c r="AD48" s="27">
        <v>14895.093439396425</v>
      </c>
      <c r="AE48" s="54">
        <v>24.14</v>
      </c>
      <c r="AF48" s="50">
        <f t="shared" si="21"/>
        <v>0.6390547384988684</v>
      </c>
      <c r="AG48" s="28">
        <v>553.34780383795317</v>
      </c>
      <c r="AH48" s="28">
        <v>14625.156929637527</v>
      </c>
      <c r="AI48" s="28">
        <v>24.39</v>
      </c>
      <c r="AJ48" s="50">
        <f t="shared" si="22"/>
        <v>0.33866449820831629</v>
      </c>
      <c r="AK48" s="41">
        <v>511.2962330958577</v>
      </c>
      <c r="AL48" s="41">
        <v>11473.295806492897</v>
      </c>
      <c r="AM48" s="41">
        <v>24.16</v>
      </c>
      <c r="AN48" s="50">
        <f t="shared" si="23"/>
        <v>0.2663326363564153</v>
      </c>
      <c r="AO48">
        <v>658.07216801018251</v>
      </c>
      <c r="AP48">
        <v>9730.5910055154854</v>
      </c>
      <c r="AQ48" s="56">
        <v>22.93</v>
      </c>
      <c r="AR48">
        <f t="shared" si="24"/>
        <v>0.23224980662609915</v>
      </c>
      <c r="AS48" s="28">
        <v>550.04451524806552</v>
      </c>
      <c r="AT48" s="28">
        <v>10911.709740555303</v>
      </c>
      <c r="AU48" s="41">
        <v>24.78</v>
      </c>
      <c r="AV48" s="50">
        <f t="shared" si="25"/>
        <v>0.24544816619160378</v>
      </c>
      <c r="AW48" s="28">
        <v>438.26285457369409</v>
      </c>
      <c r="AX48" s="28">
        <v>9717.9299949966644</v>
      </c>
      <c r="AY48" s="41">
        <v>26.13</v>
      </c>
      <c r="AZ48">
        <f t="shared" si="26"/>
        <v>0.20846086038739817</v>
      </c>
    </row>
    <row r="49" spans="1:52" x14ac:dyDescent="0.25">
      <c r="A49" s="23">
        <v>23</v>
      </c>
      <c r="B49" s="2" t="s">
        <v>4</v>
      </c>
      <c r="C49" s="30"/>
      <c r="D49" s="2">
        <v>10</v>
      </c>
      <c r="E49" s="2">
        <v>4</v>
      </c>
      <c r="F49" s="2">
        <v>30</v>
      </c>
      <c r="G49" s="3">
        <v>249.56</v>
      </c>
      <c r="H49" s="5">
        <v>139.4</v>
      </c>
      <c r="I49" s="3">
        <v>9.1</v>
      </c>
      <c r="J49" s="3">
        <f t="shared" si="14"/>
        <v>398.06000000000006</v>
      </c>
      <c r="K49" s="32">
        <v>39.4</v>
      </c>
      <c r="L49" s="32">
        <v>0.93</v>
      </c>
      <c r="M49" s="64">
        <f t="shared" si="13"/>
        <v>930</v>
      </c>
      <c r="N49" s="48">
        <f t="shared" si="15"/>
        <v>24.943379999999998</v>
      </c>
      <c r="O49" s="48">
        <f t="shared" si="16"/>
        <v>100.10752688172045</v>
      </c>
      <c r="P49" s="48">
        <f t="shared" si="17"/>
        <v>84.476400000000012</v>
      </c>
      <c r="Q49" s="42">
        <v>514.4221121844306</v>
      </c>
      <c r="R49" s="42">
        <v>27184.104348284585</v>
      </c>
      <c r="S49" s="39">
        <v>22.63</v>
      </c>
      <c r="T49" s="39">
        <f t="shared" si="18"/>
        <v>0.67187822275637898</v>
      </c>
      <c r="U49" s="45">
        <v>536.42155527399427</v>
      </c>
      <c r="V49" s="45">
        <v>24426.688992714604</v>
      </c>
      <c r="W49" s="51">
        <v>25.16</v>
      </c>
      <c r="X49" s="29">
        <f t="shared" si="19"/>
        <v>0.5413369256705397</v>
      </c>
      <c r="Y49" s="46">
        <v>494.81745506951512</v>
      </c>
      <c r="Z49" s="46">
        <v>20713.494167400881</v>
      </c>
      <c r="AA49" s="53">
        <v>25.19</v>
      </c>
      <c r="AB49" s="49">
        <f t="shared" si="20"/>
        <v>0.457595598216327</v>
      </c>
      <c r="AC49" s="27">
        <v>552.29430867639826</v>
      </c>
      <c r="AD49" s="27">
        <v>17973.80941446613</v>
      </c>
      <c r="AE49" s="54">
        <v>24.14</v>
      </c>
      <c r="AF49" s="50">
        <f t="shared" si="21"/>
        <v>0.75430566323190573</v>
      </c>
      <c r="AG49" s="28">
        <v>492.54345415778249</v>
      </c>
      <c r="AH49" s="28">
        <v>13180.096076759062</v>
      </c>
      <c r="AI49" s="28">
        <v>24.39</v>
      </c>
      <c r="AJ49" s="50">
        <f t="shared" si="22"/>
        <v>0.29656734809512969</v>
      </c>
      <c r="AK49" s="41">
        <v>545.1951708544857</v>
      </c>
      <c r="AL49" s="41">
        <v>13908.980034981443</v>
      </c>
      <c r="AM49" s="41">
        <v>24.16</v>
      </c>
      <c r="AN49" s="50">
        <f t="shared" si="23"/>
        <v>0.315347812793139</v>
      </c>
      <c r="AO49">
        <v>705.1895205770046</v>
      </c>
      <c r="AP49">
        <v>10923.958379295715</v>
      </c>
      <c r="AQ49" s="56">
        <v>22.93</v>
      </c>
      <c r="AR49">
        <f t="shared" si="24"/>
        <v>0.25406907042830013</v>
      </c>
      <c r="AS49" s="28">
        <v>527.83518434228495</v>
      </c>
      <c r="AT49" s="28">
        <v>11722.805826126536</v>
      </c>
      <c r="AU49" s="41">
        <v>24.78</v>
      </c>
      <c r="AV49" s="50">
        <f t="shared" si="25"/>
        <v>0.25756030723858808</v>
      </c>
      <c r="AW49" s="28">
        <v>438.74883511812311</v>
      </c>
      <c r="AX49" s="28">
        <v>9660.4652268178779</v>
      </c>
      <c r="AY49" s="41">
        <v>26.13</v>
      </c>
      <c r="AZ49">
        <f t="shared" si="26"/>
        <v>0.20120076581891816</v>
      </c>
    </row>
    <row r="50" spans="1:52" x14ac:dyDescent="0.25">
      <c r="A50" s="23">
        <v>65</v>
      </c>
      <c r="B50" s="2" t="s">
        <v>4</v>
      </c>
      <c r="C50" s="59">
        <f>0.38061*10000</f>
        <v>3806.1</v>
      </c>
      <c r="D50" s="2">
        <v>20</v>
      </c>
      <c r="E50" s="2">
        <v>1</v>
      </c>
      <c r="F50" s="2">
        <v>10</v>
      </c>
      <c r="G50" s="3">
        <v>249.7</v>
      </c>
      <c r="H50" s="5">
        <v>114.41</v>
      </c>
      <c r="I50" s="3">
        <v>2</v>
      </c>
      <c r="J50" s="3">
        <f t="shared" si="14"/>
        <v>366.11</v>
      </c>
      <c r="K50" s="31">
        <v>14.4</v>
      </c>
      <c r="L50" s="31">
        <v>1.64</v>
      </c>
      <c r="M50" s="64">
        <f t="shared" si="13"/>
        <v>3280</v>
      </c>
      <c r="N50" s="48">
        <f t="shared" si="15"/>
        <v>23.296952277227724</v>
      </c>
      <c r="O50" s="48">
        <f t="shared" si="16"/>
        <v>180.23780487804879</v>
      </c>
      <c r="P50" s="48">
        <f t="shared" si="17"/>
        <v>97.93495999999999</v>
      </c>
      <c r="Q50" s="42">
        <v>522.91586979462613</v>
      </c>
      <c r="R50" s="42">
        <v>651.54195374015751</v>
      </c>
      <c r="S50" s="39">
        <v>22.86</v>
      </c>
      <c r="T50" s="39">
        <f t="shared" si="18"/>
        <v>5.3338782303658091E-3</v>
      </c>
      <c r="U50" s="45">
        <v>477.88074121000949</v>
      </c>
      <c r="V50" s="45">
        <v>555.49843205574916</v>
      </c>
      <c r="W50" s="45">
        <v>25.2</v>
      </c>
      <c r="X50" s="29">
        <f t="shared" si="19"/>
        <v>2.9197821727490534E-3</v>
      </c>
      <c r="Y50" s="46">
        <v>483.07555951169888</v>
      </c>
      <c r="Z50" s="46">
        <v>510.31796475770926</v>
      </c>
      <c r="AA50" s="52">
        <v>25.26</v>
      </c>
      <c r="AB50" s="49">
        <f t="shared" si="20"/>
        <v>1.0223565363991851E-3</v>
      </c>
      <c r="AC50" s="27">
        <v>518.38552566836142</v>
      </c>
      <c r="AD50" s="27">
        <v>571.09694111858289</v>
      </c>
      <c r="AE50" s="28">
        <v>24.14</v>
      </c>
      <c r="AF50" s="50">
        <f t="shared" si="21"/>
        <v>3.7948893952764687E-3</v>
      </c>
      <c r="AG50" s="28">
        <v>523.33547974413648</v>
      </c>
      <c r="AH50" s="28">
        <v>609.95206823027718</v>
      </c>
      <c r="AI50" s="28">
        <v>24.43</v>
      </c>
      <c r="AJ50" s="50">
        <f t="shared" si="22"/>
        <v>3.3609951258405119E-3</v>
      </c>
      <c r="AK50" s="41">
        <v>566.77620408685641</v>
      </c>
      <c r="AL50" s="41">
        <v>522.08003071541316</v>
      </c>
      <c r="AM50" s="41">
        <v>24.21</v>
      </c>
      <c r="AN50" s="50">
        <f t="shared" si="23"/>
        <v>-1.750111943704136E-3</v>
      </c>
      <c r="AO50">
        <v>536.6158252015274</v>
      </c>
      <c r="AP50">
        <v>579.67526516758596</v>
      </c>
      <c r="AQ50" s="41">
        <v>22.82</v>
      </c>
      <c r="AR50">
        <f t="shared" si="24"/>
        <v>1.7887226739222775E-3</v>
      </c>
      <c r="AS50" s="28">
        <v>578.60277651342744</v>
      </c>
      <c r="AT50" s="28">
        <v>661.38192990441519</v>
      </c>
      <c r="AU50" s="41">
        <v>24.73</v>
      </c>
      <c r="AV50" s="50">
        <f t="shared" si="25"/>
        <v>3.1731246967026906E-3</v>
      </c>
      <c r="AW50" s="28">
        <v>451.13622987002367</v>
      </c>
      <c r="AX50" s="28">
        <v>489.7412441627751</v>
      </c>
      <c r="AY50" s="41">
        <v>26.13</v>
      </c>
      <c r="AZ50">
        <f t="shared" si="26"/>
        <v>1.4005369881962177E-3</v>
      </c>
    </row>
    <row r="51" spans="1:52" x14ac:dyDescent="0.25">
      <c r="A51" s="23">
        <v>10</v>
      </c>
      <c r="B51" s="2" t="s">
        <v>4</v>
      </c>
      <c r="C51" s="57">
        <f>0.61653*10000</f>
        <v>6165.3</v>
      </c>
      <c r="D51" s="2">
        <v>20</v>
      </c>
      <c r="E51" s="2">
        <v>2</v>
      </c>
      <c r="F51" s="2">
        <v>10</v>
      </c>
      <c r="G51" s="3">
        <v>251.17</v>
      </c>
      <c r="H51" s="5">
        <v>113.02</v>
      </c>
      <c r="I51" s="3">
        <v>3.3</v>
      </c>
      <c r="J51" s="3">
        <f t="shared" si="14"/>
        <v>367.49</v>
      </c>
      <c r="K51" s="31">
        <v>13</v>
      </c>
      <c r="L51" s="31">
        <v>1.64</v>
      </c>
      <c r="M51" s="64">
        <f t="shared" si="13"/>
        <v>3280</v>
      </c>
      <c r="N51" s="48">
        <f t="shared" si="15"/>
        <v>23.296952277227724</v>
      </c>
      <c r="O51" s="48">
        <f t="shared" si="16"/>
        <v>181.08536585365852</v>
      </c>
      <c r="P51" s="48">
        <f t="shared" si="17"/>
        <v>98.327399999999997</v>
      </c>
      <c r="Q51" s="42">
        <v>552.91280136374701</v>
      </c>
      <c r="R51" s="42">
        <v>701.47346034870634</v>
      </c>
      <c r="S51" s="39">
        <v>22.86</v>
      </c>
      <c r="T51" s="39">
        <f t="shared" si="18"/>
        <v>6.1647933955487969E-3</v>
      </c>
      <c r="U51" s="45">
        <v>482.20690528983209</v>
      </c>
      <c r="V51" s="45">
        <v>623.96197339246123</v>
      </c>
      <c r="W51" s="45">
        <v>25.2</v>
      </c>
      <c r="X51" s="29">
        <f t="shared" si="19"/>
        <v>5.3361617992384166E-3</v>
      </c>
      <c r="Y51" s="46">
        <v>483.5521532722957</v>
      </c>
      <c r="Z51" s="46">
        <v>557.47355066079297</v>
      </c>
      <c r="AA51" s="52">
        <v>25.26</v>
      </c>
      <c r="AB51" s="49">
        <f t="shared" si="20"/>
        <v>2.7760530241633242E-3</v>
      </c>
      <c r="AC51" s="27">
        <v>538.07947351156304</v>
      </c>
      <c r="AD51" s="27">
        <v>622.42577497129741</v>
      </c>
      <c r="AE51" s="28">
        <v>24.14</v>
      </c>
      <c r="AF51" s="50">
        <f t="shared" si="21"/>
        <v>6.0766069786213784E-3</v>
      </c>
      <c r="AG51" s="28">
        <v>537.2490831556504</v>
      </c>
      <c r="AH51" s="28">
        <v>668.78298507462694</v>
      </c>
      <c r="AI51" s="28">
        <v>24.43</v>
      </c>
      <c r="AJ51" s="50">
        <f t="shared" si="22"/>
        <v>5.1074623260399686E-3</v>
      </c>
      <c r="AK51" s="41">
        <v>546.2589906573952</v>
      </c>
      <c r="AL51" s="41">
        <v>596.45241243974237</v>
      </c>
      <c r="AM51" s="41">
        <v>24.21</v>
      </c>
      <c r="AN51" s="50">
        <f t="shared" si="23"/>
        <v>1.9667218792745037E-3</v>
      </c>
      <c r="AO51">
        <v>451.99876962240137</v>
      </c>
      <c r="AP51">
        <v>559.90695799745436</v>
      </c>
      <c r="AQ51" s="41">
        <v>22.82</v>
      </c>
      <c r="AR51">
        <f t="shared" si="24"/>
        <v>4.4856945429383611E-3</v>
      </c>
      <c r="AS51" s="28">
        <v>598.94556213017745</v>
      </c>
      <c r="AT51" s="28">
        <v>687.50696404187534</v>
      </c>
      <c r="AU51" s="41">
        <v>24.73</v>
      </c>
      <c r="AV51" s="50">
        <f t="shared" si="25"/>
        <v>3.3971232342842033E-3</v>
      </c>
      <c r="AW51" s="28">
        <v>430.20510095642936</v>
      </c>
      <c r="AX51" s="28">
        <v>503.09289526350898</v>
      </c>
      <c r="AY51" s="41">
        <v>26.13</v>
      </c>
      <c r="AZ51">
        <f t="shared" si="26"/>
        <v>2.6461004923029711E-3</v>
      </c>
    </row>
    <row r="52" spans="1:52" x14ac:dyDescent="0.25">
      <c r="A52" s="23">
        <v>67</v>
      </c>
      <c r="B52" s="2" t="s">
        <v>4</v>
      </c>
      <c r="C52" s="60">
        <f>0.41212*10000</f>
        <v>4121.2</v>
      </c>
      <c r="D52" s="2">
        <v>20</v>
      </c>
      <c r="E52" s="2">
        <v>3</v>
      </c>
      <c r="F52" s="2">
        <v>10</v>
      </c>
      <c r="G52" s="3">
        <v>249.69</v>
      </c>
      <c r="H52" s="5">
        <v>123.95</v>
      </c>
      <c r="I52" s="3">
        <v>-7.6</v>
      </c>
      <c r="J52" s="3">
        <f t="shared" si="14"/>
        <v>366.03999999999996</v>
      </c>
      <c r="K52" s="31">
        <v>23.9</v>
      </c>
      <c r="L52" s="31">
        <v>1.64</v>
      </c>
      <c r="M52" s="64">
        <f t="shared" si="13"/>
        <v>3280</v>
      </c>
      <c r="N52" s="48">
        <f t="shared" si="15"/>
        <v>23.296952277227724</v>
      </c>
      <c r="O52" s="48">
        <f t="shared" si="16"/>
        <v>174.42073170731706</v>
      </c>
      <c r="P52" s="48">
        <f t="shared" si="17"/>
        <v>94.325950000000006</v>
      </c>
      <c r="Q52" s="42">
        <v>964.08109424466272</v>
      </c>
      <c r="R52" s="42">
        <v>1339.6847054274465</v>
      </c>
      <c r="S52" s="39">
        <v>22.86</v>
      </c>
      <c r="T52" s="39">
        <f t="shared" si="18"/>
        <v>1.5649576347944932E-2</v>
      </c>
      <c r="U52" s="45">
        <v>511.90085524231864</v>
      </c>
      <c r="V52" s="45">
        <v>850.24968324358565</v>
      </c>
      <c r="W52" s="45">
        <v>25.2</v>
      </c>
      <c r="X52" s="29">
        <f t="shared" si="19"/>
        <v>1.2788310955947754E-2</v>
      </c>
      <c r="Y52" s="46">
        <v>485.00480671414039</v>
      </c>
      <c r="Z52" s="46">
        <v>759.33676651982387</v>
      </c>
      <c r="AA52" s="52">
        <v>25.26</v>
      </c>
      <c r="AB52" s="49">
        <f t="shared" si="20"/>
        <v>1.0344085748628289E-2</v>
      </c>
      <c r="AC52" s="27">
        <v>486.8161636870592</v>
      </c>
      <c r="AD52" s="27">
        <v>780.72358536985405</v>
      </c>
      <c r="AE52" s="28">
        <v>24.14</v>
      </c>
      <c r="AF52" s="50">
        <f t="shared" si="21"/>
        <v>2.1260025157896937E-2</v>
      </c>
      <c r="AG52" s="28">
        <v>535.58520255863539</v>
      </c>
      <c r="AH52" s="28">
        <v>755.80379530916844</v>
      </c>
      <c r="AI52" s="28">
        <v>24.43</v>
      </c>
      <c r="AJ52" s="50">
        <f t="shared" si="22"/>
        <v>8.5857762881311403E-3</v>
      </c>
      <c r="AK52" s="41">
        <v>521.83541657779108</v>
      </c>
      <c r="AL52" s="41">
        <v>668.36013821935921</v>
      </c>
      <c r="AM52" s="41">
        <v>24.21</v>
      </c>
      <c r="AN52" s="50">
        <f t="shared" si="23"/>
        <v>5.7645467781186734E-3</v>
      </c>
      <c r="AO52">
        <v>637.75842172252862</v>
      </c>
      <c r="AP52">
        <v>730.17055579126009</v>
      </c>
      <c r="AQ52" s="41">
        <v>22.82</v>
      </c>
      <c r="AR52">
        <f t="shared" si="24"/>
        <v>3.8571134371872661E-3</v>
      </c>
      <c r="AS52" s="28">
        <v>558.3331360946745</v>
      </c>
      <c r="AT52" s="28">
        <v>745.37837960855711</v>
      </c>
      <c r="AU52" s="41">
        <v>24.73</v>
      </c>
      <c r="AV52" s="50">
        <f t="shared" si="25"/>
        <v>7.2039651724208438E-3</v>
      </c>
      <c r="AW52" s="28">
        <v>456.2468732118042</v>
      </c>
      <c r="AX52" s="28">
        <v>560.08568212141427</v>
      </c>
      <c r="AY52" s="41">
        <v>26.13</v>
      </c>
      <c r="AZ52">
        <f t="shared" si="26"/>
        <v>3.7850301244467532E-3</v>
      </c>
    </row>
    <row r="53" spans="1:52" x14ac:dyDescent="0.25">
      <c r="A53" s="23">
        <v>66</v>
      </c>
      <c r="B53" s="2" t="s">
        <v>4</v>
      </c>
      <c r="C53" s="30"/>
      <c r="D53" s="2">
        <v>20</v>
      </c>
      <c r="E53" s="2">
        <v>4</v>
      </c>
      <c r="F53" s="2">
        <v>10</v>
      </c>
      <c r="G53" s="3">
        <v>248.52</v>
      </c>
      <c r="H53" s="5">
        <v>121.31</v>
      </c>
      <c r="I53" s="3">
        <v>-4.9000000000000004</v>
      </c>
      <c r="J53" s="3">
        <f t="shared" si="14"/>
        <v>364.93000000000006</v>
      </c>
      <c r="K53" s="32">
        <v>21.3</v>
      </c>
      <c r="L53" s="32">
        <v>1.64</v>
      </c>
      <c r="M53" s="64">
        <f t="shared" si="13"/>
        <v>3280</v>
      </c>
      <c r="N53" s="48">
        <f t="shared" si="15"/>
        <v>23.296952277227724</v>
      </c>
      <c r="O53" s="48">
        <f t="shared" si="16"/>
        <v>176.03048780487805</v>
      </c>
      <c r="P53" s="48">
        <f t="shared" si="17"/>
        <v>95.470969999999994</v>
      </c>
      <c r="Q53" s="42">
        <v>526.54259274291746</v>
      </c>
      <c r="R53" s="42">
        <v>914.30385264341953</v>
      </c>
      <c r="S53" s="39">
        <v>22.86</v>
      </c>
      <c r="T53" s="39">
        <f t="shared" si="18"/>
        <v>1.6109678938292012E-2</v>
      </c>
      <c r="U53" s="45">
        <v>485.70668356034207</v>
      </c>
      <c r="V53" s="45">
        <v>843.48946784922396</v>
      </c>
      <c r="W53" s="45">
        <v>25.2</v>
      </c>
      <c r="X53" s="29">
        <f t="shared" si="19"/>
        <v>1.3483964238803447E-2</v>
      </c>
      <c r="Y53" s="46">
        <v>480.70079688029836</v>
      </c>
      <c r="Z53" s="46">
        <v>840.86571806167399</v>
      </c>
      <c r="AA53" s="52">
        <v>25.26</v>
      </c>
      <c r="AB53" s="49">
        <f t="shared" si="20"/>
        <v>1.3541499527550172E-2</v>
      </c>
      <c r="AC53" s="27">
        <v>510.18151549942598</v>
      </c>
      <c r="AD53" s="27">
        <v>781.15987370838116</v>
      </c>
      <c r="AE53" s="28">
        <v>24.14</v>
      </c>
      <c r="AF53" s="50">
        <f t="shared" si="21"/>
        <v>1.9545080772729439E-2</v>
      </c>
      <c r="AG53" s="28">
        <v>519.56149253731337</v>
      </c>
      <c r="AH53" s="28">
        <v>677.53731343283584</v>
      </c>
      <c r="AI53" s="28">
        <v>24.43</v>
      </c>
      <c r="AJ53" s="50">
        <f t="shared" si="22"/>
        <v>6.1413782585555306E-3</v>
      </c>
      <c r="AK53" s="41">
        <v>512.31845911010623</v>
      </c>
      <c r="AL53" s="41">
        <v>649.47711275116251</v>
      </c>
      <c r="AM53" s="41">
        <v>24.21</v>
      </c>
      <c r="AN53" s="50">
        <f t="shared" si="23"/>
        <v>5.3805555231250801E-3</v>
      </c>
      <c r="AO53">
        <v>700.9270683071702</v>
      </c>
      <c r="AP53">
        <v>731.44649978786595</v>
      </c>
      <c r="AQ53" s="41">
        <v>22.82</v>
      </c>
      <c r="AR53">
        <f t="shared" si="24"/>
        <v>1.2701631024534174E-3</v>
      </c>
      <c r="AS53" s="28">
        <v>601.44861174328639</v>
      </c>
      <c r="AT53" s="28">
        <v>814.98962221210741</v>
      </c>
      <c r="AU53" s="41">
        <v>24.73</v>
      </c>
      <c r="AV53" s="50">
        <f t="shared" si="25"/>
        <v>8.2007933902695385E-3</v>
      </c>
      <c r="AW53" s="28">
        <v>500.87333442328128</v>
      </c>
      <c r="AX53" s="28">
        <v>629.9934122748499</v>
      </c>
      <c r="AY53" s="41">
        <v>26.13</v>
      </c>
      <c r="AZ53">
        <f t="shared" si="26"/>
        <v>4.6930271088308035E-3</v>
      </c>
    </row>
    <row r="54" spans="1:52" x14ac:dyDescent="0.25">
      <c r="A54" s="23">
        <v>25</v>
      </c>
      <c r="B54" s="2" t="s">
        <v>4</v>
      </c>
      <c r="C54" s="57">
        <f>0.38061*10000</f>
        <v>3806.1</v>
      </c>
      <c r="D54" s="2">
        <v>20</v>
      </c>
      <c r="E54" s="2">
        <v>1</v>
      </c>
      <c r="F54" s="2">
        <v>20</v>
      </c>
      <c r="G54" s="3">
        <v>249.08</v>
      </c>
      <c r="H54" s="5">
        <v>114.44</v>
      </c>
      <c r="I54" s="3">
        <v>2</v>
      </c>
      <c r="J54" s="3">
        <f t="shared" si="14"/>
        <v>365.52</v>
      </c>
      <c r="K54" s="31">
        <v>14.4</v>
      </c>
      <c r="L54" s="31">
        <v>1.64</v>
      </c>
      <c r="M54" s="64">
        <f t="shared" si="13"/>
        <v>3280</v>
      </c>
      <c r="N54" s="48">
        <f t="shared" si="15"/>
        <v>24.120166138613865</v>
      </c>
      <c r="O54" s="48">
        <f t="shared" si="16"/>
        <v>180.21951219512195</v>
      </c>
      <c r="P54" s="48">
        <f t="shared" si="17"/>
        <v>97.960639999999998</v>
      </c>
      <c r="Q54" s="42">
        <v>489.8057959249939</v>
      </c>
      <c r="R54" s="42">
        <v>797.78882522497179</v>
      </c>
      <c r="S54" s="39">
        <v>23.14</v>
      </c>
      <c r="T54" s="39">
        <f t="shared" si="18"/>
        <v>1.218188734496204E-2</v>
      </c>
      <c r="U54" s="45">
        <v>491.5203674374406</v>
      </c>
      <c r="V54" s="45">
        <v>766.19035476718409</v>
      </c>
      <c r="W54" s="45">
        <v>25.27</v>
      </c>
      <c r="X54" s="29">
        <f t="shared" si="19"/>
        <v>9.9484887404641675E-3</v>
      </c>
      <c r="Y54" s="46">
        <v>481.33588504577818</v>
      </c>
      <c r="Z54" s="46">
        <v>631.25095154185021</v>
      </c>
      <c r="AA54" s="52">
        <v>25.31</v>
      </c>
      <c r="AB54" s="49">
        <f t="shared" si="20"/>
        <v>5.421310525019392E-3</v>
      </c>
      <c r="AC54" s="27">
        <v>477.82511891093981</v>
      </c>
      <c r="AD54" s="27">
        <v>686.36827128095786</v>
      </c>
      <c r="AE54" s="28">
        <v>24.17</v>
      </c>
      <c r="AF54" s="50">
        <f t="shared" si="21"/>
        <v>1.4478109791508062E-2</v>
      </c>
      <c r="AG54" s="28">
        <v>490.40788912579956</v>
      </c>
      <c r="AH54" s="28">
        <v>649.88575692963752</v>
      </c>
      <c r="AI54" s="28">
        <v>24.59</v>
      </c>
      <c r="AJ54" s="50">
        <f t="shared" si="22"/>
        <v>5.9359883378280664E-3</v>
      </c>
      <c r="AK54" s="41">
        <v>508.32140267053455</v>
      </c>
      <c r="AL54" s="41">
        <v>649.47903246448539</v>
      </c>
      <c r="AM54" s="41">
        <v>23.06</v>
      </c>
      <c r="AN54" s="50">
        <f t="shared" si="23"/>
        <v>5.6026849466597325E-3</v>
      </c>
      <c r="AO54">
        <v>666.33801442511663</v>
      </c>
      <c r="AP54">
        <v>840.82927450148497</v>
      </c>
      <c r="AQ54" s="41">
        <v>22.97</v>
      </c>
      <c r="AR54">
        <f t="shared" si="24"/>
        <v>6.9528655423877535E-3</v>
      </c>
      <c r="AS54" s="28">
        <v>504.99717796995907</v>
      </c>
      <c r="AT54" s="28">
        <v>673.80937642239417</v>
      </c>
      <c r="AU54" s="41">
        <v>24.79</v>
      </c>
      <c r="AV54" s="50">
        <f t="shared" si="25"/>
        <v>6.2327319000264501E-3</v>
      </c>
      <c r="AW54" s="28">
        <v>433.36409711436283</v>
      </c>
      <c r="AX54" s="28">
        <v>620.04853235490316</v>
      </c>
      <c r="AY54" s="41">
        <v>26.14</v>
      </c>
      <c r="AZ54">
        <f t="shared" si="26"/>
        <v>6.5366265596113297E-3</v>
      </c>
    </row>
    <row r="55" spans="1:52" x14ac:dyDescent="0.25">
      <c r="A55" s="23">
        <v>34</v>
      </c>
      <c r="B55" s="2" t="s">
        <v>4</v>
      </c>
      <c r="C55" s="59">
        <f>0.61653*10000</f>
        <v>6165.3</v>
      </c>
      <c r="D55" s="2">
        <v>20</v>
      </c>
      <c r="E55" s="2">
        <v>2</v>
      </c>
      <c r="F55" s="2">
        <v>20</v>
      </c>
      <c r="G55" s="3">
        <v>249.42</v>
      </c>
      <c r="H55" s="5">
        <v>113.03</v>
      </c>
      <c r="I55" s="3">
        <v>3.3</v>
      </c>
      <c r="J55" s="3">
        <f t="shared" si="14"/>
        <v>365.75</v>
      </c>
      <c r="K55" s="32">
        <v>13</v>
      </c>
      <c r="L55" s="32">
        <v>1.64</v>
      </c>
      <c r="M55" s="64">
        <f t="shared" si="13"/>
        <v>3280</v>
      </c>
      <c r="N55" s="48">
        <f t="shared" si="15"/>
        <v>24.120166138613865</v>
      </c>
      <c r="O55" s="48">
        <f t="shared" si="16"/>
        <v>181.07926829268291</v>
      </c>
      <c r="P55" s="48">
        <f t="shared" si="17"/>
        <v>98.336100000000002</v>
      </c>
      <c r="Q55" s="42">
        <v>496.78227128825392</v>
      </c>
      <c r="R55" s="42">
        <v>759.80423931383575</v>
      </c>
      <c r="S55" s="39">
        <v>23.14</v>
      </c>
      <c r="T55" s="39">
        <f t="shared" si="18"/>
        <v>1.0413227826807649E-2</v>
      </c>
      <c r="U55" s="45">
        <v>472.48732974342732</v>
      </c>
      <c r="V55" s="45">
        <v>814.44087741526766</v>
      </c>
      <c r="W55" s="45">
        <v>25.27</v>
      </c>
      <c r="X55" s="29">
        <f t="shared" si="19"/>
        <v>1.239705630613069E-2</v>
      </c>
      <c r="Y55" s="46">
        <v>471.78046795523909</v>
      </c>
      <c r="Z55" s="46">
        <v>775.51589427312774</v>
      </c>
      <c r="AA55" s="52">
        <v>25.31</v>
      </c>
      <c r="AB55" s="49">
        <f t="shared" si="20"/>
        <v>1.0994108172179612E-2</v>
      </c>
      <c r="AC55" s="27">
        <v>475.61207151057891</v>
      </c>
      <c r="AD55" s="27">
        <v>779.13466458914218</v>
      </c>
      <c r="AE55" s="28">
        <v>24.17</v>
      </c>
      <c r="AF55" s="50">
        <f t="shared" si="21"/>
        <v>2.1091744905091091E-2</v>
      </c>
      <c r="AG55" s="28">
        <v>466.51927505330491</v>
      </c>
      <c r="AH55" s="28">
        <v>730.82626865671648</v>
      </c>
      <c r="AI55" s="28">
        <v>24.59</v>
      </c>
      <c r="AJ55" s="50">
        <f t="shared" si="22"/>
        <v>9.847065526728465E-3</v>
      </c>
      <c r="AK55" s="41">
        <v>536.36043684143169</v>
      </c>
      <c r="AL55" s="41">
        <v>711.57928416023208</v>
      </c>
      <c r="AM55" s="41">
        <v>23.06</v>
      </c>
      <c r="AN55" s="50">
        <f t="shared" si="23"/>
        <v>6.9611055334205738E-3</v>
      </c>
      <c r="AO55">
        <v>542.85791260076371</v>
      </c>
      <c r="AP55">
        <v>729.91434026304626</v>
      </c>
      <c r="AQ55" s="41">
        <v>22.97</v>
      </c>
      <c r="AR55">
        <f t="shared" si="24"/>
        <v>7.4605070097921878E-3</v>
      </c>
      <c r="AS55" s="28">
        <v>503.9138370505234</v>
      </c>
      <c r="AT55" s="28">
        <v>720.41238051888945</v>
      </c>
      <c r="AU55" s="41">
        <v>24.79</v>
      </c>
      <c r="AV55" s="50">
        <f t="shared" si="25"/>
        <v>8.0008320505404618E-3</v>
      </c>
      <c r="AW55" s="28">
        <v>492.46893648328296</v>
      </c>
      <c r="AX55" s="28">
        <v>702.97940293529018</v>
      </c>
      <c r="AY55" s="41">
        <v>26.14</v>
      </c>
      <c r="AZ55">
        <f t="shared" si="26"/>
        <v>7.3777649054219911E-3</v>
      </c>
    </row>
    <row r="56" spans="1:52" x14ac:dyDescent="0.25">
      <c r="A56" s="23">
        <v>14</v>
      </c>
      <c r="B56" s="2" t="s">
        <v>4</v>
      </c>
      <c r="C56" s="57">
        <f>0.41212*10000</f>
        <v>4121.2</v>
      </c>
      <c r="D56" s="2">
        <v>20</v>
      </c>
      <c r="E56" s="2">
        <v>3</v>
      </c>
      <c r="F56" s="2">
        <v>20</v>
      </c>
      <c r="G56" s="3">
        <v>248.89</v>
      </c>
      <c r="H56" s="5">
        <v>123.91</v>
      </c>
      <c r="I56" s="3">
        <v>-7.6</v>
      </c>
      <c r="J56" s="3">
        <f t="shared" si="14"/>
        <v>365.19999999999993</v>
      </c>
      <c r="K56" s="31">
        <v>23.9</v>
      </c>
      <c r="L56" s="31">
        <v>1.64</v>
      </c>
      <c r="M56" s="64">
        <f t="shared" si="13"/>
        <v>3280</v>
      </c>
      <c r="N56" s="48">
        <f t="shared" si="15"/>
        <v>24.120166138613865</v>
      </c>
      <c r="O56" s="48">
        <f t="shared" si="16"/>
        <v>174.44512195121951</v>
      </c>
      <c r="P56" s="48">
        <f t="shared" si="17"/>
        <v>94.295510000000007</v>
      </c>
      <c r="Q56" s="42">
        <v>468.51885705008522</v>
      </c>
      <c r="R56" s="42">
        <v>1556.1491317491561</v>
      </c>
      <c r="S56" s="39">
        <v>23.14</v>
      </c>
      <c r="T56" s="39">
        <f t="shared" si="18"/>
        <v>4.3260018453097092E-2</v>
      </c>
      <c r="U56" s="45">
        <v>444.81978143807413</v>
      </c>
      <c r="V56" s="45">
        <v>1320.0618625277161</v>
      </c>
      <c r="W56" s="45">
        <v>25.27</v>
      </c>
      <c r="X56" s="29">
        <f t="shared" si="19"/>
        <v>3.1878047636497382E-2</v>
      </c>
      <c r="Y56" s="46">
        <v>478.73087487283829</v>
      </c>
      <c r="Z56" s="46">
        <v>1259.5543700440528</v>
      </c>
      <c r="AA56" s="52">
        <v>25.31</v>
      </c>
      <c r="AB56" s="49">
        <f t="shared" si="20"/>
        <v>2.8394190701483496E-2</v>
      </c>
      <c r="AC56" s="27">
        <v>477.50989010989008</v>
      </c>
      <c r="AD56" s="27">
        <v>1074.1515417418402</v>
      </c>
      <c r="AE56" s="28">
        <v>24.17</v>
      </c>
      <c r="AF56" s="50">
        <f t="shared" si="21"/>
        <v>4.1653079928480032E-2</v>
      </c>
      <c r="AG56" s="28">
        <v>464.88038379530917</v>
      </c>
      <c r="AH56" s="28">
        <v>871.66110874200433</v>
      </c>
      <c r="AI56" s="28">
        <v>24.59</v>
      </c>
      <c r="AJ56" s="50">
        <f t="shared" si="22"/>
        <v>1.5225466369123482E-2</v>
      </c>
      <c r="AK56" s="41">
        <v>473.05989505567169</v>
      </c>
      <c r="AL56" s="41">
        <v>808.41593788660896</v>
      </c>
      <c r="AM56" s="41">
        <v>23.06</v>
      </c>
      <c r="AN56" s="50">
        <f t="shared" si="23"/>
        <v>1.3384914473912577E-2</v>
      </c>
      <c r="AO56">
        <v>475.27844717861689</v>
      </c>
      <c r="AP56">
        <v>813.4019516334323</v>
      </c>
      <c r="AQ56" s="41">
        <v>22.97</v>
      </c>
      <c r="AR56">
        <f t="shared" si="24"/>
        <v>1.3548247864529099E-2</v>
      </c>
      <c r="AS56" s="28">
        <v>509.35721438324993</v>
      </c>
      <c r="AT56" s="28">
        <v>896.60068274920343</v>
      </c>
      <c r="AU56" s="41">
        <v>24.79</v>
      </c>
      <c r="AV56" s="50">
        <f t="shared" si="25"/>
        <v>1.4377267115547467E-2</v>
      </c>
      <c r="AW56" s="28">
        <v>439.77977601569523</v>
      </c>
      <c r="AX56" s="28">
        <v>815.61219979986652</v>
      </c>
      <c r="AY56" s="41">
        <v>26.14</v>
      </c>
      <c r="AZ56">
        <f t="shared" si="26"/>
        <v>1.3232973069155966E-2</v>
      </c>
    </row>
    <row r="57" spans="1:52" x14ac:dyDescent="0.25">
      <c r="A57" s="23">
        <v>11</v>
      </c>
      <c r="B57" s="2" t="s">
        <v>4</v>
      </c>
      <c r="C57" s="30"/>
      <c r="D57" s="2">
        <v>20</v>
      </c>
      <c r="E57" s="2">
        <v>4</v>
      </c>
      <c r="F57" s="2">
        <v>20</v>
      </c>
      <c r="G57" s="3">
        <v>254.68</v>
      </c>
      <c r="H57" s="5">
        <v>121.32</v>
      </c>
      <c r="I57" s="3">
        <v>-4.9000000000000004</v>
      </c>
      <c r="J57" s="3">
        <f t="shared" si="14"/>
        <v>371.1</v>
      </c>
      <c r="K57" s="31">
        <v>21.3</v>
      </c>
      <c r="L57" s="31">
        <v>1.64</v>
      </c>
      <c r="M57" s="64">
        <f t="shared" si="13"/>
        <v>3280</v>
      </c>
      <c r="N57" s="48">
        <f t="shared" si="15"/>
        <v>24.120166138613865</v>
      </c>
      <c r="O57" s="48">
        <f t="shared" si="16"/>
        <v>176.02439024390245</v>
      </c>
      <c r="P57" s="48">
        <f t="shared" si="17"/>
        <v>95.478839999999991</v>
      </c>
      <c r="Q57" s="42">
        <v>484.84240603945125</v>
      </c>
      <c r="R57" s="42">
        <v>1616.3239946569179</v>
      </c>
      <c r="S57" s="39">
        <v>23.14</v>
      </c>
      <c r="T57" s="39">
        <f t="shared" si="18"/>
        <v>4.4848797456407137E-2</v>
      </c>
      <c r="U57" s="45">
        <v>477.19154260373773</v>
      </c>
      <c r="V57" s="45">
        <v>1149.8259898637948</v>
      </c>
      <c r="W57" s="45">
        <v>25.27</v>
      </c>
      <c r="X57" s="29">
        <f t="shared" si="19"/>
        <v>2.4414089294020266E-2</v>
      </c>
      <c r="Y57" s="46">
        <v>485.14801627670397</v>
      </c>
      <c r="Z57" s="46">
        <v>1150.2915506607928</v>
      </c>
      <c r="AA57" s="52">
        <v>25.31</v>
      </c>
      <c r="AB57" s="49">
        <f t="shared" si="20"/>
        <v>2.4104043055142462E-2</v>
      </c>
      <c r="AC57" s="27">
        <v>504.92146957520094</v>
      </c>
      <c r="AD57" s="27">
        <v>1154.2635804494014</v>
      </c>
      <c r="AE57" s="28">
        <v>24.17</v>
      </c>
      <c r="AF57" s="50">
        <f t="shared" si="21"/>
        <v>4.5175713303335363E-2</v>
      </c>
      <c r="AG57" s="28">
        <v>481.64579957356074</v>
      </c>
      <c r="AH57" s="28">
        <v>918.30810234541582</v>
      </c>
      <c r="AI57" s="28">
        <v>24.59</v>
      </c>
      <c r="AJ57" s="50">
        <f t="shared" si="22"/>
        <v>1.6287477836126281E-2</v>
      </c>
      <c r="AK57" s="41">
        <v>678.60722665415301</v>
      </c>
      <c r="AL57" s="41">
        <v>965.72893647881926</v>
      </c>
      <c r="AM57" s="41">
        <v>23.06</v>
      </c>
      <c r="AN57" s="50">
        <f t="shared" si="23"/>
        <v>1.1420191708040997E-2</v>
      </c>
      <c r="AO57">
        <v>475.87848960543067</v>
      </c>
      <c r="AP57">
        <v>863.28905388205351</v>
      </c>
      <c r="AQ57" s="41">
        <v>22.97</v>
      </c>
      <c r="AR57">
        <f t="shared" si="24"/>
        <v>1.5469530385337644E-2</v>
      </c>
      <c r="AS57" s="28">
        <v>502.58020027309965</v>
      </c>
      <c r="AT57" s="28">
        <v>937.62234865725986</v>
      </c>
      <c r="AU57" s="41">
        <v>24.79</v>
      </c>
      <c r="AV57" s="50">
        <f t="shared" si="25"/>
        <v>1.6096130109812333E-2</v>
      </c>
      <c r="AW57" s="28">
        <v>433.68286601814765</v>
      </c>
      <c r="AX57" s="28">
        <v>585.10356904603066</v>
      </c>
      <c r="AY57" s="41">
        <v>26.14</v>
      </c>
      <c r="AZ57">
        <f t="shared" si="26"/>
        <v>5.3130798229102244E-3</v>
      </c>
    </row>
    <row r="58" spans="1:52" x14ac:dyDescent="0.25">
      <c r="A58" s="23">
        <v>44</v>
      </c>
      <c r="B58" s="2" t="s">
        <v>4</v>
      </c>
      <c r="C58" s="60">
        <f>0.38061*10000</f>
        <v>3806.1</v>
      </c>
      <c r="D58" s="2">
        <v>20</v>
      </c>
      <c r="E58" s="2">
        <v>1</v>
      </c>
      <c r="F58" s="2">
        <v>30</v>
      </c>
      <c r="G58" s="3">
        <v>248.67</v>
      </c>
      <c r="H58" s="5">
        <v>114.43</v>
      </c>
      <c r="I58" s="3">
        <v>2</v>
      </c>
      <c r="J58" s="3">
        <f t="shared" si="14"/>
        <v>365.1</v>
      </c>
      <c r="K58" s="31">
        <v>14.4</v>
      </c>
      <c r="L58" s="31">
        <v>1.64</v>
      </c>
      <c r="M58" s="64">
        <f t="shared" si="13"/>
        <v>3280</v>
      </c>
      <c r="N58" s="48">
        <f t="shared" si="15"/>
        <v>24.943379999999998</v>
      </c>
      <c r="O58" s="48">
        <f t="shared" si="16"/>
        <v>180.22560975609755</v>
      </c>
      <c r="P58" s="48">
        <f t="shared" si="17"/>
        <v>97.952080000000009</v>
      </c>
      <c r="Q58" s="42">
        <v>542.55937981979059</v>
      </c>
      <c r="R58" s="42">
        <v>1083.058914510686</v>
      </c>
      <c r="S58" s="39">
        <v>22.63</v>
      </c>
      <c r="T58" s="39">
        <f t="shared" si="18"/>
        <v>2.1141682888429283E-2</v>
      </c>
      <c r="U58" s="45">
        <v>476.31989230281908</v>
      </c>
      <c r="V58" s="45">
        <v>818.07076338295849</v>
      </c>
      <c r="W58" s="51">
        <v>25.16</v>
      </c>
      <c r="X58" s="29">
        <f t="shared" si="19"/>
        <v>1.2023413336391063E-2</v>
      </c>
      <c r="Y58" s="46">
        <v>478.84670227195659</v>
      </c>
      <c r="Z58" s="46">
        <v>944.756678414097</v>
      </c>
      <c r="AA58" s="53">
        <v>25.19</v>
      </c>
      <c r="AB58" s="49">
        <f t="shared" si="20"/>
        <v>1.6372033559078306E-2</v>
      </c>
      <c r="AC58" s="27">
        <v>644.73458258159746</v>
      </c>
      <c r="AD58" s="27">
        <v>1084.6807364277513</v>
      </c>
      <c r="AE58" s="54">
        <v>24.14</v>
      </c>
      <c r="AF58" s="50">
        <f t="shared" si="21"/>
        <v>2.9575526066924068E-2</v>
      </c>
      <c r="AG58" s="28">
        <v>524.41918976545844</v>
      </c>
      <c r="AH58" s="28">
        <v>715.2401705756929</v>
      </c>
      <c r="AI58" s="28">
        <v>24.39</v>
      </c>
      <c r="AJ58" s="50">
        <f t="shared" si="22"/>
        <v>6.925372010908851E-3</v>
      </c>
      <c r="AK58" s="41">
        <v>587.69890363039121</v>
      </c>
      <c r="AL58" s="41">
        <v>850.30672752868907</v>
      </c>
      <c r="AM58" s="41">
        <v>24.16</v>
      </c>
      <c r="AN58" s="50">
        <f t="shared" si="23"/>
        <v>9.6214275716909031E-3</v>
      </c>
      <c r="AO58">
        <v>573.3542214679677</v>
      </c>
      <c r="AP58">
        <v>1087.3830717013152</v>
      </c>
      <c r="AQ58" s="56">
        <v>22.93</v>
      </c>
      <c r="AR58">
        <f t="shared" si="24"/>
        <v>1.9843223499403984E-2</v>
      </c>
      <c r="AS58" s="28">
        <v>604.55748748293126</v>
      </c>
      <c r="AT58" s="28">
        <v>970.80072826581716</v>
      </c>
      <c r="AU58" s="41">
        <v>24.78</v>
      </c>
      <c r="AV58" s="50">
        <f t="shared" si="25"/>
        <v>1.3082691490661448E-2</v>
      </c>
      <c r="AW58" s="28">
        <v>435.45483528161532</v>
      </c>
      <c r="AX58" s="28">
        <v>785.75454469646422</v>
      </c>
      <c r="AY58" s="41">
        <v>26.13</v>
      </c>
      <c r="AZ58">
        <f t="shared" si="26"/>
        <v>1.186667781548922E-2</v>
      </c>
    </row>
    <row r="59" spans="1:52" x14ac:dyDescent="0.25">
      <c r="A59" s="23">
        <v>4</v>
      </c>
      <c r="B59" s="2" t="s">
        <v>4</v>
      </c>
      <c r="C59" s="59">
        <f>0.61653*10000</f>
        <v>6165.3</v>
      </c>
      <c r="D59" s="2">
        <v>20</v>
      </c>
      <c r="E59" s="2">
        <v>2</v>
      </c>
      <c r="F59" s="2">
        <v>30</v>
      </c>
      <c r="G59" s="3">
        <v>248.5</v>
      </c>
      <c r="H59" s="5">
        <v>113.01</v>
      </c>
      <c r="I59" s="3">
        <v>3.3</v>
      </c>
      <c r="J59" s="3">
        <f t="shared" si="14"/>
        <v>364.81</v>
      </c>
      <c r="K59" s="31">
        <v>13</v>
      </c>
      <c r="L59" s="31">
        <v>1.64</v>
      </c>
      <c r="M59" s="64">
        <f t="shared" si="13"/>
        <v>3280</v>
      </c>
      <c r="N59" s="48">
        <f t="shared" si="15"/>
        <v>24.943379999999998</v>
      </c>
      <c r="O59" s="48">
        <f t="shared" si="16"/>
        <v>181.09146341463412</v>
      </c>
      <c r="P59" s="48">
        <f t="shared" si="17"/>
        <v>98.318700000000007</v>
      </c>
      <c r="Q59" s="42">
        <v>524.55704196769216</v>
      </c>
      <c r="R59" s="42">
        <v>1257.4070233408322</v>
      </c>
      <c r="S59" s="39">
        <v>22.63</v>
      </c>
      <c r="T59" s="39">
        <f t="shared" si="18"/>
        <v>2.8695798955569566E-2</v>
      </c>
      <c r="U59" s="45">
        <v>515.06696230598664</v>
      </c>
      <c r="V59" s="45">
        <v>1266.544314222363</v>
      </c>
      <c r="W59" s="51">
        <v>25.16</v>
      </c>
      <c r="X59" s="29">
        <f t="shared" si="19"/>
        <v>2.6466289173622325E-2</v>
      </c>
      <c r="Y59" s="46">
        <v>485.4055866395388</v>
      </c>
      <c r="Z59" s="46">
        <v>1194.6677621145375</v>
      </c>
      <c r="AA59" s="53">
        <v>25.19</v>
      </c>
      <c r="AB59" s="49">
        <f t="shared" si="20"/>
        <v>2.4949763087288468E-2</v>
      </c>
      <c r="AC59" s="27">
        <v>575.67555355092668</v>
      </c>
      <c r="AD59" s="27">
        <v>1139.5470805314089</v>
      </c>
      <c r="AE59" s="54">
        <v>24.14</v>
      </c>
      <c r="AF59" s="50">
        <f t="shared" si="21"/>
        <v>3.7946535222739886E-2</v>
      </c>
      <c r="AG59" s="28">
        <v>566.64771855010656</v>
      </c>
      <c r="AH59" s="28">
        <v>1012.5674626865673</v>
      </c>
      <c r="AI59" s="28">
        <v>24.39</v>
      </c>
      <c r="AJ59" s="50">
        <f t="shared" si="22"/>
        <v>1.6200659552119554E-2</v>
      </c>
      <c r="AK59" s="41">
        <v>547.72266541529802</v>
      </c>
      <c r="AL59" s="41">
        <v>1013.7095687044069</v>
      </c>
      <c r="AM59" s="41">
        <v>24.16</v>
      </c>
      <c r="AN59" s="50">
        <f t="shared" si="23"/>
        <v>1.7090885896654345E-2</v>
      </c>
      <c r="AO59">
        <v>597.34060246075524</v>
      </c>
      <c r="AP59">
        <v>966.31361900721265</v>
      </c>
      <c r="AQ59" s="56">
        <v>22.93</v>
      </c>
      <c r="AR59">
        <f t="shared" si="24"/>
        <v>1.425864793669307E-2</v>
      </c>
      <c r="AS59" s="28">
        <v>533.29167045971781</v>
      </c>
      <c r="AT59" s="28">
        <v>1034.1557578516158</v>
      </c>
      <c r="AU59" s="41">
        <v>24.78</v>
      </c>
      <c r="AV59" s="50">
        <f t="shared" si="25"/>
        <v>1.7910445358145316E-2</v>
      </c>
      <c r="AW59" s="28">
        <v>438.57259053380199</v>
      </c>
      <c r="AX59" s="28">
        <v>878.44909106070702</v>
      </c>
      <c r="AY59" s="41">
        <v>26.13</v>
      </c>
      <c r="AZ59">
        <f t="shared" si="26"/>
        <v>1.491691947787646E-2</v>
      </c>
    </row>
    <row r="60" spans="1:52" x14ac:dyDescent="0.25">
      <c r="A60" s="23">
        <v>68</v>
      </c>
      <c r="B60" s="2" t="s">
        <v>4</v>
      </c>
      <c r="C60" s="57">
        <f>0.41212*10000</f>
        <v>4121.2</v>
      </c>
      <c r="D60" s="2">
        <v>20</v>
      </c>
      <c r="E60" s="2">
        <v>3</v>
      </c>
      <c r="F60" s="2">
        <v>30</v>
      </c>
      <c r="G60" s="3">
        <v>249.72</v>
      </c>
      <c r="H60" s="5">
        <v>123.93</v>
      </c>
      <c r="I60" s="3">
        <v>-7.6</v>
      </c>
      <c r="J60" s="3">
        <f t="shared" si="14"/>
        <v>366.04999999999995</v>
      </c>
      <c r="K60" s="32">
        <v>23.9</v>
      </c>
      <c r="L60" s="32">
        <v>1.64</v>
      </c>
      <c r="M60" s="64">
        <f t="shared" si="13"/>
        <v>3280</v>
      </c>
      <c r="N60" s="48">
        <f t="shared" si="15"/>
        <v>24.943379999999998</v>
      </c>
      <c r="O60" s="48">
        <f t="shared" si="16"/>
        <v>174.4329268292683</v>
      </c>
      <c r="P60" s="48">
        <f t="shared" si="17"/>
        <v>94.310730000000007</v>
      </c>
      <c r="Q60" s="42">
        <v>507.85618962578133</v>
      </c>
      <c r="R60" s="42">
        <v>2185.3552973847018</v>
      </c>
      <c r="S60" s="39">
        <v>22.63</v>
      </c>
      <c r="T60" s="39">
        <f t="shared" si="18"/>
        <v>6.5958542194848716E-2</v>
      </c>
      <c r="U60" s="45">
        <v>477.80454545454546</v>
      </c>
      <c r="V60" s="45">
        <v>1827.3117991764332</v>
      </c>
      <c r="W60" s="51">
        <v>25.16</v>
      </c>
      <c r="X60" s="29">
        <f t="shared" si="19"/>
        <v>4.7726313643948783E-2</v>
      </c>
      <c r="Y60" s="46">
        <v>470.50367073584266</v>
      </c>
      <c r="Z60" s="46">
        <v>1571.746140969163</v>
      </c>
      <c r="AA60" s="53">
        <v>25.19</v>
      </c>
      <c r="AB60" s="49">
        <f t="shared" si="20"/>
        <v>3.8899864532861136E-2</v>
      </c>
      <c r="AC60" s="27">
        <v>520.61931277677547</v>
      </c>
      <c r="AD60" s="27">
        <v>1277.2832868623914</v>
      </c>
      <c r="AE60" s="54">
        <v>24.14</v>
      </c>
      <c r="AF60" s="50">
        <f t="shared" si="21"/>
        <v>5.1132912494561159E-2</v>
      </c>
      <c r="AG60" s="28">
        <v>561.06051172707885</v>
      </c>
      <c r="AH60" s="28">
        <v>1100.589040511727</v>
      </c>
      <c r="AI60" s="28">
        <v>24.39</v>
      </c>
      <c r="AJ60" s="50">
        <f t="shared" si="22"/>
        <v>1.9683209642186523E-2</v>
      </c>
      <c r="AK60" s="41">
        <v>544.04978456550498</v>
      </c>
      <c r="AL60" s="41">
        <v>1094.4585128620795</v>
      </c>
      <c r="AM60" s="41">
        <v>24.16</v>
      </c>
      <c r="AN60" s="50">
        <f t="shared" si="23"/>
        <v>2.0271304007851154E-2</v>
      </c>
      <c r="AO60">
        <v>737.77140432753504</v>
      </c>
      <c r="AP60">
        <v>606.63703860840053</v>
      </c>
      <c r="AQ60" s="56">
        <v>22.93</v>
      </c>
      <c r="AR60">
        <f t="shared" si="24"/>
        <v>-5.0886873636146693E-3</v>
      </c>
      <c r="AS60" s="28">
        <v>562.81811561219843</v>
      </c>
      <c r="AT60" s="28">
        <v>1258.9979062357761</v>
      </c>
      <c r="AU60" s="41">
        <v>24.78</v>
      </c>
      <c r="AV60" s="50">
        <f t="shared" si="25"/>
        <v>2.4998469160634987E-2</v>
      </c>
      <c r="AW60" s="28">
        <v>435.80352325676449</v>
      </c>
      <c r="AX60" s="28">
        <v>1008.3839226150767</v>
      </c>
      <c r="AY60" s="41">
        <v>26.13</v>
      </c>
      <c r="AZ60">
        <f t="shared" si="26"/>
        <v>1.9498013729944797E-2</v>
      </c>
    </row>
    <row r="61" spans="1:52" x14ac:dyDescent="0.25">
      <c r="A61" s="23">
        <v>72</v>
      </c>
      <c r="B61" s="2" t="s">
        <v>4</v>
      </c>
      <c r="C61" s="30"/>
      <c r="D61" s="2">
        <v>20</v>
      </c>
      <c r="E61" s="2">
        <v>4</v>
      </c>
      <c r="F61" s="2">
        <v>30</v>
      </c>
      <c r="G61" s="3">
        <v>256.62</v>
      </c>
      <c r="H61" s="5">
        <v>121.34</v>
      </c>
      <c r="I61" s="3">
        <v>-4.9000000000000004</v>
      </c>
      <c r="J61" s="3">
        <f t="shared" si="14"/>
        <v>373.06000000000006</v>
      </c>
      <c r="K61" s="32">
        <v>21.3</v>
      </c>
      <c r="L61" s="32">
        <v>1.64</v>
      </c>
      <c r="M61" s="64">
        <f t="shared" si="13"/>
        <v>3280</v>
      </c>
      <c r="N61" s="48">
        <f t="shared" si="15"/>
        <v>24.943379999999998</v>
      </c>
      <c r="O61" s="48">
        <f t="shared" si="16"/>
        <v>176.01219512195121</v>
      </c>
      <c r="P61" s="48">
        <f t="shared" si="17"/>
        <v>95.494579999999999</v>
      </c>
      <c r="Q61" s="42">
        <v>497.1438753145548</v>
      </c>
      <c r="R61" s="42">
        <v>2069.3823643138358</v>
      </c>
      <c r="S61" s="39">
        <v>22.63</v>
      </c>
      <c r="T61" s="39">
        <f t="shared" si="18"/>
        <v>6.1606118814352087E-2</v>
      </c>
      <c r="U61" s="45">
        <v>498.26392144440922</v>
      </c>
      <c r="V61" s="45">
        <v>1982.7220937598988</v>
      </c>
      <c r="W61" s="51">
        <v>25.16</v>
      </c>
      <c r="X61" s="29">
        <f t="shared" si="19"/>
        <v>5.2317539090402584E-2</v>
      </c>
      <c r="Y61" s="46">
        <v>470.68961088504574</v>
      </c>
      <c r="Z61" s="46">
        <v>1735.0623612334803</v>
      </c>
      <c r="AA61" s="53">
        <v>25.19</v>
      </c>
      <c r="AB61" s="49">
        <f t="shared" si="20"/>
        <v>4.4507883149419177E-2</v>
      </c>
      <c r="AC61" s="27">
        <v>578.83902739051985</v>
      </c>
      <c r="AD61" s="27">
        <v>1704.1231999343941</v>
      </c>
      <c r="AE61" s="54">
        <v>24.14</v>
      </c>
      <c r="AF61" s="50">
        <f t="shared" si="21"/>
        <v>7.5780306718686255E-2</v>
      </c>
      <c r="AG61" s="28">
        <v>599.86063965884864</v>
      </c>
      <c r="AH61" s="28">
        <v>1355.1492110874201</v>
      </c>
      <c r="AI61" s="28">
        <v>24.39</v>
      </c>
      <c r="AJ61" s="50">
        <f t="shared" si="22"/>
        <v>2.7459403083233542E-2</v>
      </c>
      <c r="AK61" s="41">
        <v>544.85781323322385</v>
      </c>
      <c r="AL61" s="41">
        <v>1259.9563158568321</v>
      </c>
      <c r="AM61" s="41">
        <v>24.16</v>
      </c>
      <c r="AN61" s="50">
        <f t="shared" si="23"/>
        <v>2.6245745787296181E-2</v>
      </c>
      <c r="AO61">
        <v>599.14314806957998</v>
      </c>
      <c r="AP61">
        <v>1508.4905812473482</v>
      </c>
      <c r="AQ61" s="56">
        <v>22.93</v>
      </c>
      <c r="AR61">
        <f t="shared" si="24"/>
        <v>3.51654168431536E-2</v>
      </c>
      <c r="AS61" s="28">
        <v>541.45853436504319</v>
      </c>
      <c r="AT61" s="28">
        <v>1402.7725079654074</v>
      </c>
      <c r="AU61" s="41">
        <v>24.78</v>
      </c>
      <c r="AV61" s="50">
        <f t="shared" si="25"/>
        <v>3.082124447603219E-2</v>
      </c>
      <c r="AW61" s="28">
        <v>448.95270988310307</v>
      </c>
      <c r="AX61" s="28">
        <v>930.27847731821203</v>
      </c>
      <c r="AY61" s="41">
        <v>26.13</v>
      </c>
      <c r="AZ61">
        <f t="shared" si="26"/>
        <v>1.6333892068216442E-2</v>
      </c>
    </row>
    <row r="62" spans="1:52" x14ac:dyDescent="0.25">
      <c r="A62" s="23">
        <v>24</v>
      </c>
      <c r="B62" s="2" t="s">
        <v>4</v>
      </c>
      <c r="C62" s="57">
        <f>0.26563*10000</f>
        <v>2656.2999999999997</v>
      </c>
      <c r="D62" s="2">
        <v>30</v>
      </c>
      <c r="E62" s="2">
        <v>1</v>
      </c>
      <c r="F62" s="2">
        <v>10</v>
      </c>
      <c r="G62" s="3">
        <v>247.66</v>
      </c>
      <c r="H62" s="5">
        <v>111.82</v>
      </c>
      <c r="I62" s="3">
        <v>5.6</v>
      </c>
      <c r="J62" s="3">
        <f t="shared" si="14"/>
        <v>365.08000000000004</v>
      </c>
      <c r="K62" s="32">
        <v>11.8</v>
      </c>
      <c r="L62" s="32">
        <v>1.6</v>
      </c>
      <c r="M62" s="64">
        <f t="shared" si="13"/>
        <v>4800</v>
      </c>
      <c r="N62" s="48">
        <f t="shared" si="15"/>
        <v>23.296952277227724</v>
      </c>
      <c r="O62" s="48">
        <f t="shared" si="16"/>
        <v>180.11250000000001</v>
      </c>
      <c r="P62" s="48">
        <f t="shared" si="17"/>
        <v>98.625239999999991</v>
      </c>
      <c r="Q62" s="42">
        <v>522.95709067294422</v>
      </c>
      <c r="R62" s="42">
        <v>579.40206692913387</v>
      </c>
      <c r="S62" s="39">
        <v>22.86</v>
      </c>
      <c r="T62" s="39">
        <f t="shared" si="18"/>
        <v>2.3226671943091925E-3</v>
      </c>
      <c r="U62" s="45">
        <v>493.71997149192271</v>
      </c>
      <c r="V62" s="45">
        <v>492.43191320874251</v>
      </c>
      <c r="W62" s="45">
        <v>25.2</v>
      </c>
      <c r="X62" s="29">
        <f t="shared" si="19"/>
        <v>-4.8080933538646668E-5</v>
      </c>
      <c r="Y62" s="46">
        <v>472.53863173957274</v>
      </c>
      <c r="Z62" s="46">
        <v>380.29318942731277</v>
      </c>
      <c r="AA62" s="52">
        <v>25.26</v>
      </c>
      <c r="AB62" s="49">
        <f t="shared" si="20"/>
        <v>-3.435179921886558E-3</v>
      </c>
      <c r="AC62" s="27">
        <v>546.26044776119409</v>
      </c>
      <c r="AD62" s="27">
        <v>519.58987206823031</v>
      </c>
      <c r="AE62" s="28">
        <v>24.14</v>
      </c>
      <c r="AF62" s="50">
        <f t="shared" si="21"/>
        <v>-1.9053487372735181E-3</v>
      </c>
      <c r="AG62" s="28">
        <v>504.9279744136461</v>
      </c>
      <c r="AH62" s="28">
        <v>711.42976545842214</v>
      </c>
      <c r="AI62" s="28">
        <v>24.43</v>
      </c>
      <c r="AJ62" s="50">
        <f t="shared" si="22"/>
        <v>7.9513024448965245E-3</v>
      </c>
      <c r="AK62" s="41">
        <v>536.02563883793357</v>
      </c>
      <c r="AL62" s="41">
        <v>506.61993942237962</v>
      </c>
      <c r="AM62" s="41">
        <v>24.21</v>
      </c>
      <c r="AN62" s="50">
        <f t="shared" si="23"/>
        <v>-1.1425484919881713E-3</v>
      </c>
      <c r="AO62">
        <v>559.98302927450152</v>
      </c>
      <c r="AP62">
        <v>492.18268985999157</v>
      </c>
      <c r="AQ62" s="41">
        <v>22.82</v>
      </c>
      <c r="AR62">
        <f t="shared" si="24"/>
        <v>-2.7948219484266448E-3</v>
      </c>
      <c r="AS62" s="28">
        <v>560.80355029585792</v>
      </c>
      <c r="AT62" s="28">
        <v>525.51693218024582</v>
      </c>
      <c r="AU62" s="41">
        <v>24.73</v>
      </c>
      <c r="AV62" s="50">
        <f t="shared" si="25"/>
        <v>-1.3422204095705395E-3</v>
      </c>
      <c r="AW62" s="28">
        <v>432.26575656012426</v>
      </c>
      <c r="AX62" s="28">
        <v>447.32971981320884</v>
      </c>
      <c r="AY62" s="41">
        <v>26.13</v>
      </c>
      <c r="AZ62">
        <f t="shared" si="26"/>
        <v>5.4229769085268611E-4</v>
      </c>
    </row>
    <row r="63" spans="1:52" x14ac:dyDescent="0.25">
      <c r="A63" s="23">
        <v>45</v>
      </c>
      <c r="B63" s="2" t="s">
        <v>4</v>
      </c>
      <c r="C63" s="57">
        <f>0.16842*10000</f>
        <v>1684.1999999999998</v>
      </c>
      <c r="D63" s="2">
        <v>30</v>
      </c>
      <c r="E63" s="2">
        <v>2</v>
      </c>
      <c r="F63" s="2">
        <v>10</v>
      </c>
      <c r="G63" s="3">
        <v>252.1</v>
      </c>
      <c r="H63" s="5">
        <v>113.94</v>
      </c>
      <c r="I63" s="3">
        <v>3.5</v>
      </c>
      <c r="J63" s="3">
        <f t="shared" si="14"/>
        <v>369.53999999999996</v>
      </c>
      <c r="K63" s="31">
        <v>13.9</v>
      </c>
      <c r="L63" s="31">
        <v>1.6</v>
      </c>
      <c r="M63" s="64">
        <f t="shared" si="13"/>
        <v>4800</v>
      </c>
      <c r="N63" s="48">
        <f t="shared" si="15"/>
        <v>23.296952277227724</v>
      </c>
      <c r="O63" s="48">
        <f t="shared" si="16"/>
        <v>178.78750000000002</v>
      </c>
      <c r="P63" s="48">
        <f t="shared" si="17"/>
        <v>98.102339999999998</v>
      </c>
      <c r="Q63" s="43">
        <v>550.51981492004222</v>
      </c>
      <c r="R63" s="43">
        <v>589.71787120359943</v>
      </c>
      <c r="S63" s="39">
        <v>22.86</v>
      </c>
      <c r="T63" s="39">
        <f t="shared" si="18"/>
        <v>1.6096380405793954E-3</v>
      </c>
      <c r="U63" s="45">
        <v>482.62451694646819</v>
      </c>
      <c r="V63" s="45">
        <v>516.66628127969591</v>
      </c>
      <c r="W63" s="45">
        <v>25.2</v>
      </c>
      <c r="X63" s="29">
        <f t="shared" si="19"/>
        <v>1.2680939808118971E-3</v>
      </c>
      <c r="Y63" s="46">
        <v>483.45284842319427</v>
      </c>
      <c r="Z63" s="46">
        <v>441.01329515418507</v>
      </c>
      <c r="AA63" s="52">
        <v>25.26</v>
      </c>
      <c r="AB63" s="49">
        <f t="shared" si="20"/>
        <v>-1.5771659000054872E-3</v>
      </c>
      <c r="AC63" s="27">
        <v>528.1220928325406</v>
      </c>
      <c r="AD63" s="27">
        <v>515.10390355912739</v>
      </c>
      <c r="AE63" s="28">
        <v>24.14</v>
      </c>
      <c r="AF63" s="50">
        <f t="shared" si="21"/>
        <v>-9.2809978402709915E-4</v>
      </c>
      <c r="AG63" s="28">
        <v>548.16788912579955</v>
      </c>
      <c r="AH63" s="28">
        <v>524.70844349680169</v>
      </c>
      <c r="AI63" s="28">
        <v>24.43</v>
      </c>
      <c r="AJ63" s="50">
        <f t="shared" si="22"/>
        <v>-9.0143454909949916E-4</v>
      </c>
      <c r="AK63" s="41">
        <v>622.16343159421535</v>
      </c>
      <c r="AL63" s="41">
        <v>493.8842199564865</v>
      </c>
      <c r="AM63" s="41">
        <v>24.21</v>
      </c>
      <c r="AN63" s="50">
        <f t="shared" si="23"/>
        <v>-4.9739499839245608E-3</v>
      </c>
      <c r="AO63">
        <v>559.59749681798894</v>
      </c>
      <c r="AP63">
        <v>557.30674586338569</v>
      </c>
      <c r="AQ63" s="41">
        <v>22.82</v>
      </c>
      <c r="AR63">
        <f t="shared" si="24"/>
        <v>-9.4232813327739049E-5</v>
      </c>
      <c r="AS63" s="28">
        <v>590.83500227583067</v>
      </c>
      <c r="AT63" s="28">
        <v>504.29089667728726</v>
      </c>
      <c r="AU63" s="41">
        <v>24.73</v>
      </c>
      <c r="AV63" s="50">
        <f t="shared" si="25"/>
        <v>-3.2851355860408155E-3</v>
      </c>
      <c r="AW63" s="28">
        <v>459.02235755742669</v>
      </c>
      <c r="AX63" s="28">
        <v>460.52247331554372</v>
      </c>
      <c r="AY63" s="41">
        <v>26.13</v>
      </c>
      <c r="AZ63" s="55">
        <f t="shared" si="26"/>
        <v>5.3892122031679329E-5</v>
      </c>
    </row>
    <row r="64" spans="1:52" x14ac:dyDescent="0.25">
      <c r="A64" s="23">
        <v>5</v>
      </c>
      <c r="B64" s="2" t="s">
        <v>4</v>
      </c>
      <c r="C64" s="60">
        <f>0.13235*10000</f>
        <v>1323.5</v>
      </c>
      <c r="D64" s="2">
        <v>30</v>
      </c>
      <c r="E64" s="2">
        <v>3</v>
      </c>
      <c r="F64" s="2">
        <v>10</v>
      </c>
      <c r="G64" s="3">
        <v>251.96</v>
      </c>
      <c r="H64" s="5">
        <v>119.53</v>
      </c>
      <c r="I64" s="3">
        <v>-2</v>
      </c>
      <c r="J64" s="3">
        <f t="shared" si="14"/>
        <v>369.49</v>
      </c>
      <c r="K64" s="31">
        <v>19.5</v>
      </c>
      <c r="L64" s="31">
        <v>1.6</v>
      </c>
      <c r="M64" s="64">
        <f t="shared" si="13"/>
        <v>4800</v>
      </c>
      <c r="N64" s="48">
        <f t="shared" si="15"/>
        <v>23.296952277227724</v>
      </c>
      <c r="O64" s="48">
        <f t="shared" si="16"/>
        <v>175.29374999999999</v>
      </c>
      <c r="P64" s="48">
        <f t="shared" si="17"/>
        <v>96.221649999999997</v>
      </c>
      <c r="Q64" s="42">
        <v>513.19555158697949</v>
      </c>
      <c r="R64" s="42">
        <v>588.5920978627671</v>
      </c>
      <c r="S64" s="39">
        <v>22.86</v>
      </c>
      <c r="T64" s="39">
        <f t="shared" si="18"/>
        <v>3.0949311655646722E-3</v>
      </c>
      <c r="U64" s="45">
        <v>489.01504592968007</v>
      </c>
      <c r="V64" s="45">
        <v>500.28281596452331</v>
      </c>
      <c r="W64" s="45">
        <v>25.2</v>
      </c>
      <c r="X64" s="29">
        <f t="shared" si="19"/>
        <v>4.1957847682542923E-4</v>
      </c>
      <c r="Y64" s="46">
        <v>489.30935910478132</v>
      </c>
      <c r="Z64" s="46">
        <v>463.46222026431718</v>
      </c>
      <c r="AA64" s="52">
        <v>25.26</v>
      </c>
      <c r="AB64" s="49">
        <f t="shared" si="20"/>
        <v>-9.6018495643494144E-4</v>
      </c>
      <c r="AC64" s="27">
        <v>496.13220436280136</v>
      </c>
      <c r="AD64" s="27">
        <v>513.73844513695258</v>
      </c>
      <c r="AE64" s="28">
        <v>24.14</v>
      </c>
      <c r="AF64" s="50">
        <f t="shared" si="21"/>
        <v>1.254719286736118E-3</v>
      </c>
      <c r="AG64" s="28">
        <v>570.97782515991469</v>
      </c>
      <c r="AH64" s="28">
        <v>547.57791044776116</v>
      </c>
      <c r="AI64" s="28">
        <v>24.43</v>
      </c>
      <c r="AJ64" s="50">
        <f t="shared" si="22"/>
        <v>-8.9880726781802422E-4</v>
      </c>
      <c r="AK64" s="41">
        <v>594.63533978925818</v>
      </c>
      <c r="AL64" s="41">
        <v>518.46819674928543</v>
      </c>
      <c r="AM64" s="41">
        <v>24.21</v>
      </c>
      <c r="AN64" s="50">
        <f t="shared" si="23"/>
        <v>-2.952219499503664E-3</v>
      </c>
      <c r="AO64">
        <v>686.28010182435298</v>
      </c>
      <c r="AP64">
        <v>530.87089520577001</v>
      </c>
      <c r="AQ64" s="41">
        <v>22.82</v>
      </c>
      <c r="AR64">
        <f t="shared" si="24"/>
        <v>-6.3905299007627446E-3</v>
      </c>
      <c r="AS64" s="28">
        <v>642.88256713700503</v>
      </c>
      <c r="AT64" s="28">
        <v>669.62662721893491</v>
      </c>
      <c r="AU64" s="41">
        <v>24.73</v>
      </c>
      <c r="AV64" s="50">
        <f t="shared" si="25"/>
        <v>1.0147965705094206E-3</v>
      </c>
      <c r="AW64" s="28">
        <v>434.27711926755495</v>
      </c>
      <c r="AX64" s="28">
        <v>447.07304869913276</v>
      </c>
      <c r="AY64" s="41">
        <v>26.13</v>
      </c>
      <c r="AZ64">
        <f t="shared" si="26"/>
        <v>4.5952399570189662E-4</v>
      </c>
    </row>
    <row r="65" spans="1:52" x14ac:dyDescent="0.25">
      <c r="A65" s="23">
        <v>13</v>
      </c>
      <c r="B65" s="2" t="s">
        <v>4</v>
      </c>
      <c r="C65" s="30"/>
      <c r="D65" s="2">
        <v>30</v>
      </c>
      <c r="E65" s="2">
        <v>4</v>
      </c>
      <c r="F65" s="2">
        <v>10</v>
      </c>
      <c r="G65" s="3">
        <v>249.51</v>
      </c>
      <c r="H65" s="5">
        <v>120.32</v>
      </c>
      <c r="I65" s="3">
        <v>-2.8</v>
      </c>
      <c r="J65" s="3">
        <f t="shared" si="14"/>
        <v>367.03</v>
      </c>
      <c r="K65" s="31">
        <v>20.3</v>
      </c>
      <c r="L65" s="31">
        <v>1.6</v>
      </c>
      <c r="M65" s="64">
        <f t="shared" si="13"/>
        <v>4800</v>
      </c>
      <c r="N65" s="48">
        <f t="shared" si="15"/>
        <v>23.296952277227724</v>
      </c>
      <c r="O65" s="48">
        <f t="shared" si="16"/>
        <v>174.8</v>
      </c>
      <c r="P65" s="48">
        <f t="shared" si="17"/>
        <v>95.895039999999995</v>
      </c>
      <c r="Q65" s="42">
        <v>491.41815082393055</v>
      </c>
      <c r="R65" s="42">
        <v>577.36786417322833</v>
      </c>
      <c r="S65" s="39">
        <v>22.86</v>
      </c>
      <c r="T65" s="39">
        <f t="shared" si="18"/>
        <v>3.5301700511177377E-3</v>
      </c>
      <c r="U65" s="45">
        <v>478.8319607222046</v>
      </c>
      <c r="V65" s="45">
        <v>498.40646183085204</v>
      </c>
      <c r="W65" s="45">
        <v>25.2</v>
      </c>
      <c r="X65" s="29">
        <f t="shared" si="19"/>
        <v>7.2931908925035112E-4</v>
      </c>
      <c r="Y65" s="46">
        <v>480.94680400135638</v>
      </c>
      <c r="Z65" s="46">
        <v>445.63907488986786</v>
      </c>
      <c r="AA65" s="52">
        <v>25.26</v>
      </c>
      <c r="AB65" s="49">
        <f t="shared" si="20"/>
        <v>-1.3123928611943989E-3</v>
      </c>
      <c r="AC65" s="27">
        <v>518.44073314744958</v>
      </c>
      <c r="AD65" s="27">
        <v>556.71493357388886</v>
      </c>
      <c r="AE65" s="28">
        <v>24.14</v>
      </c>
      <c r="AF65" s="50">
        <f t="shared" si="21"/>
        <v>2.7292147856811254E-3</v>
      </c>
      <c r="AG65" s="28">
        <v>531.60682302771852</v>
      </c>
      <c r="AH65" s="28">
        <v>579.02196162046903</v>
      </c>
      <c r="AI65" s="28">
        <v>24.43</v>
      </c>
      <c r="AJ65" s="50">
        <f t="shared" si="22"/>
        <v>1.8223046232916837E-3</v>
      </c>
      <c r="AK65" s="41">
        <v>529.81835245936611</v>
      </c>
      <c r="AL65" s="41">
        <v>505.05144831705138</v>
      </c>
      <c r="AM65" s="41">
        <v>24.21</v>
      </c>
      <c r="AN65" s="50">
        <f t="shared" si="23"/>
        <v>-9.6051544677774458E-4</v>
      </c>
      <c r="AO65">
        <v>591.3438268985999</v>
      </c>
      <c r="AP65">
        <v>557.95765803988115</v>
      </c>
      <c r="AQ65" s="41">
        <v>22.82</v>
      </c>
      <c r="AR65">
        <f t="shared" si="24"/>
        <v>-1.3736571947241688E-3</v>
      </c>
      <c r="AS65" s="28">
        <v>630.68784706417841</v>
      </c>
      <c r="AT65" s="28">
        <v>586.55311788802908</v>
      </c>
      <c r="AU65" s="41">
        <v>24.73</v>
      </c>
      <c r="AV65" s="50">
        <f t="shared" si="25"/>
        <v>-1.6756517686378183E-3</v>
      </c>
      <c r="AW65" s="28">
        <v>462.35424670971958</v>
      </c>
      <c r="AX65" s="28">
        <v>469.13400600400263</v>
      </c>
      <c r="AY65" s="41">
        <v>26.13</v>
      </c>
      <c r="AZ65">
        <f t="shared" si="26"/>
        <v>2.4361402376236069E-4</v>
      </c>
    </row>
    <row r="66" spans="1:52" x14ac:dyDescent="0.25">
      <c r="A66" s="23">
        <v>30</v>
      </c>
      <c r="B66" s="2" t="s">
        <v>4</v>
      </c>
      <c r="C66" s="59">
        <f>0.26563*10000</f>
        <v>2656.2999999999997</v>
      </c>
      <c r="D66" s="2">
        <v>30</v>
      </c>
      <c r="E66" s="2">
        <v>1</v>
      </c>
      <c r="F66" s="2">
        <v>20</v>
      </c>
      <c r="G66" s="3">
        <v>254.57</v>
      </c>
      <c r="H66" s="5">
        <v>111.81</v>
      </c>
      <c r="I66" s="3">
        <v>5.6</v>
      </c>
      <c r="J66" s="3">
        <f t="shared" ref="J66:J73" si="27">G66+H66+I66</f>
        <v>371.98</v>
      </c>
      <c r="K66" s="31">
        <v>11.8</v>
      </c>
      <c r="L66" s="31">
        <v>1.6</v>
      </c>
      <c r="M66" s="64">
        <f t="shared" si="13"/>
        <v>4800</v>
      </c>
      <c r="N66" s="48">
        <f t="shared" ref="N66:N73" si="28">8.31446*(F66+273)/101</f>
        <v>24.120166138613865</v>
      </c>
      <c r="O66" s="48">
        <f t="shared" ref="O66:O73" si="29">250-(H66/L66)</f>
        <v>180.11875000000001</v>
      </c>
      <c r="P66" s="48">
        <f t="shared" ref="P66:P73" si="30">H66-(H66*K66/100)</f>
        <v>98.616420000000005</v>
      </c>
      <c r="Q66" s="42">
        <v>489.89015342154391</v>
      </c>
      <c r="R66" s="42">
        <v>587.60074521934757</v>
      </c>
      <c r="S66" s="39">
        <v>23.14</v>
      </c>
      <c r="T66" s="39">
        <f t="shared" ref="T66:T73" si="31">+(R66-Q66)*0.000001*44000000/N66*(O66/1000)*(12/44)/S66/P66</f>
        <v>3.836974667984942E-3</v>
      </c>
      <c r="U66" s="45">
        <v>483.50300918593604</v>
      </c>
      <c r="V66" s="45">
        <v>514.19309471016788</v>
      </c>
      <c r="W66" s="45">
        <v>25.27</v>
      </c>
      <c r="X66" s="29">
        <f t="shared" ref="X66:X73" si="32">(V66-U66)*0.000001*44000000/N66*(O66/1000)*(12/44)/W66/P66</f>
        <v>1.1035791829210608E-3</v>
      </c>
      <c r="Y66" s="46">
        <v>473.22466090200066</v>
      </c>
      <c r="Z66" s="46">
        <v>516.08450220264319</v>
      </c>
      <c r="AA66" s="52">
        <v>25.31</v>
      </c>
      <c r="AB66" s="49">
        <f t="shared" ref="AB66:AB73" si="33">(Z66-Y66)*0.000001*44000000/N66*(O66/1000)*(12/44)/AA66/P66</f>
        <v>1.5387535092538979E-3</v>
      </c>
      <c r="AC66" s="27">
        <v>501.51097260948006</v>
      </c>
      <c r="AD66" s="27">
        <v>583.26365425619156</v>
      </c>
      <c r="AE66" s="28">
        <v>24.17</v>
      </c>
      <c r="AF66" s="50">
        <f t="shared" ref="AF66:AF73" si="34">(AD66-AC66)*0.000001*44000000/N66*(O66/1000)*(12/24)/AE66/P66</f>
        <v>5.6347860993380449E-3</v>
      </c>
      <c r="AG66" s="28">
        <v>502.56191897654583</v>
      </c>
      <c r="AH66" s="28">
        <v>555.7285714285714</v>
      </c>
      <c r="AI66" s="28">
        <v>24.59</v>
      </c>
      <c r="AJ66" s="50">
        <f t="shared" ref="AJ66:AJ73" si="35">(AH66-AG66)*0.000001*44000000/N66*(O66/1000)*(12/44)/AI66/P66</f>
        <v>1.9646782202750461E-3</v>
      </c>
      <c r="AK66" s="41">
        <v>480.48270124994667</v>
      </c>
      <c r="AL66" s="41">
        <v>532.97542766946799</v>
      </c>
      <c r="AM66" s="41">
        <v>23.06</v>
      </c>
      <c r="AN66" s="50">
        <f t="shared" ref="AN66:AN73" si="36">(AL66-AK66)*0.000001*44000000/N66*(O66/1000)*(12/44)/AM66/P66</f>
        <v>2.0684759232284492E-3</v>
      </c>
      <c r="AO66">
        <v>530.39775137887148</v>
      </c>
      <c r="AP66">
        <v>577.96020364870594</v>
      </c>
      <c r="AQ66" s="41">
        <v>22.97</v>
      </c>
      <c r="AR66">
        <f t="shared" ref="AR66:AR73" si="37">(AP66-AO66)*0.000001*44000000/N66*(O66/1000)*(12/44)/AQ66/P66</f>
        <v>1.8815418651612777E-3</v>
      </c>
      <c r="AS66" s="28">
        <v>507.961902594447</v>
      </c>
      <c r="AT66" s="28">
        <v>573.49053254437865</v>
      </c>
      <c r="AU66" s="41">
        <v>24.79</v>
      </c>
      <c r="AV66" s="50">
        <f t="shared" ref="AV66:AV73" si="38">(AT66-AS66)*0.000001*44000000/N66*(O66/1000)*(12/44)/AU66/P66</f>
        <v>2.4019568659121721E-3</v>
      </c>
      <c r="AW66" s="28">
        <v>434.29228316847872</v>
      </c>
      <c r="AX66" s="28">
        <v>504.42749332888587</v>
      </c>
      <c r="AY66" s="41">
        <v>26.14</v>
      </c>
      <c r="AZ66">
        <f t="shared" ref="AZ66:AZ73" si="39">(AX66-AW66)*0.000001*44000000/N66*(O66/1000)*(12/44)/AY66/P66</f>
        <v>2.4380418846695093E-3</v>
      </c>
    </row>
    <row r="67" spans="1:52" x14ac:dyDescent="0.25">
      <c r="A67" s="23">
        <v>69</v>
      </c>
      <c r="B67" s="2" t="s">
        <v>4</v>
      </c>
      <c r="C67" s="57">
        <f>0.16842*10000</f>
        <v>1684.1999999999998</v>
      </c>
      <c r="D67" s="2">
        <v>30</v>
      </c>
      <c r="E67" s="2">
        <v>2</v>
      </c>
      <c r="F67" s="2">
        <v>20</v>
      </c>
      <c r="G67" s="3">
        <v>254.6</v>
      </c>
      <c r="H67" s="5">
        <v>113.9</v>
      </c>
      <c r="I67" s="3">
        <v>3.5</v>
      </c>
      <c r="J67" s="3">
        <f t="shared" si="27"/>
        <v>372</v>
      </c>
      <c r="K67" s="32">
        <v>13.9</v>
      </c>
      <c r="L67" s="32">
        <v>1.6</v>
      </c>
      <c r="M67" s="64">
        <f t="shared" ref="M67:M73" si="40">(D67/100)*10000*L67</f>
        <v>4800</v>
      </c>
      <c r="N67" s="48">
        <f t="shared" si="28"/>
        <v>24.120166138613865</v>
      </c>
      <c r="O67" s="48">
        <f t="shared" si="29"/>
        <v>178.8125</v>
      </c>
      <c r="P67" s="48">
        <f t="shared" si="30"/>
        <v>98.067900000000009</v>
      </c>
      <c r="Q67" s="42">
        <v>475.59050247585031</v>
      </c>
      <c r="R67" s="42">
        <v>614.97701068616425</v>
      </c>
      <c r="S67" s="39">
        <v>23.14</v>
      </c>
      <c r="T67" s="39">
        <f t="shared" si="31"/>
        <v>5.4642345732031821E-3</v>
      </c>
      <c r="U67" s="45">
        <v>488.73740893253091</v>
      </c>
      <c r="V67" s="45">
        <v>591.74070319923976</v>
      </c>
      <c r="W67" s="45">
        <v>25.27</v>
      </c>
      <c r="X67" s="29">
        <f t="shared" si="32"/>
        <v>3.6975820807865728E-3</v>
      </c>
      <c r="Y67" s="46">
        <v>476.84758392675479</v>
      </c>
      <c r="Z67" s="46">
        <v>523.84870484581495</v>
      </c>
      <c r="AA67" s="52">
        <v>25.31</v>
      </c>
      <c r="AB67" s="49">
        <f t="shared" si="33"/>
        <v>1.6845659616082586E-3</v>
      </c>
      <c r="AC67" s="27">
        <v>487.22959652288012</v>
      </c>
      <c r="AD67" s="27">
        <v>578.48585369854027</v>
      </c>
      <c r="AE67" s="28">
        <v>24.17</v>
      </c>
      <c r="AF67" s="50">
        <f t="shared" si="34"/>
        <v>6.2791287427007318E-3</v>
      </c>
      <c r="AG67" s="28">
        <v>493.06456289978672</v>
      </c>
      <c r="AH67" s="28">
        <v>573.76818763326219</v>
      </c>
      <c r="AI67" s="28">
        <v>24.59</v>
      </c>
      <c r="AJ67" s="50">
        <f t="shared" si="35"/>
        <v>2.9771893938918548E-3</v>
      </c>
      <c r="AK67" s="41">
        <v>470.28049144661065</v>
      </c>
      <c r="AL67" s="41">
        <v>518.29759822533163</v>
      </c>
      <c r="AM67" s="41">
        <v>23.06</v>
      </c>
      <c r="AN67" s="50">
        <f t="shared" si="36"/>
        <v>1.8888985636895444E-3</v>
      </c>
      <c r="AO67">
        <v>475.50229104794226</v>
      </c>
      <c r="AP67">
        <v>561.41463725074254</v>
      </c>
      <c r="AQ67" s="41">
        <v>22.97</v>
      </c>
      <c r="AR67">
        <f t="shared" si="37"/>
        <v>3.3928646513294376E-3</v>
      </c>
      <c r="AS67" s="28">
        <v>509.77232589895311</v>
      </c>
      <c r="AT67" s="28">
        <v>595.08097405553019</v>
      </c>
      <c r="AU67" s="41">
        <v>24.79</v>
      </c>
      <c r="AV67" s="50">
        <f t="shared" si="38"/>
        <v>3.1216807333467934E-3</v>
      </c>
      <c r="AW67" s="28">
        <v>431.33123518351999</v>
      </c>
      <c r="AX67" s="28">
        <v>505.17282354903267</v>
      </c>
      <c r="AY67" s="41">
        <v>26.14</v>
      </c>
      <c r="AZ67">
        <f t="shared" si="39"/>
        <v>2.5625207898355229E-3</v>
      </c>
    </row>
    <row r="68" spans="1:52" x14ac:dyDescent="0.25">
      <c r="A68" s="23">
        <v>46</v>
      </c>
      <c r="B68" s="2" t="s">
        <v>4</v>
      </c>
      <c r="C68" s="59">
        <f>0.13235*10000</f>
        <v>1323.5</v>
      </c>
      <c r="D68" s="2">
        <v>30</v>
      </c>
      <c r="E68" s="2">
        <v>3</v>
      </c>
      <c r="F68" s="2">
        <v>20</v>
      </c>
      <c r="G68" s="3">
        <v>254.41</v>
      </c>
      <c r="H68" s="5">
        <v>119.52</v>
      </c>
      <c r="I68" s="3">
        <v>-2</v>
      </c>
      <c r="J68" s="3">
        <f t="shared" si="27"/>
        <v>371.93</v>
      </c>
      <c r="K68" s="31">
        <v>19.5</v>
      </c>
      <c r="L68" s="31">
        <v>1.6</v>
      </c>
      <c r="M68" s="64">
        <f t="shared" si="40"/>
        <v>4800</v>
      </c>
      <c r="N68" s="48">
        <f t="shared" si="28"/>
        <v>24.120166138613865</v>
      </c>
      <c r="O68" s="48">
        <f t="shared" si="29"/>
        <v>175.3</v>
      </c>
      <c r="P68" s="48">
        <f t="shared" si="30"/>
        <v>96.2136</v>
      </c>
      <c r="Q68" s="42">
        <v>510.52187677571231</v>
      </c>
      <c r="R68" s="42">
        <v>596.13593222722159</v>
      </c>
      <c r="S68" s="39">
        <v>23.14</v>
      </c>
      <c r="T68" s="39">
        <f t="shared" si="31"/>
        <v>3.353730167328981E-3</v>
      </c>
      <c r="U68" s="45">
        <v>501.52917326575869</v>
      </c>
      <c r="V68" s="45">
        <v>563.80709534368066</v>
      </c>
      <c r="W68" s="45">
        <v>25.27</v>
      </c>
      <c r="X68" s="29">
        <f t="shared" si="32"/>
        <v>2.2339593912166856E-3</v>
      </c>
      <c r="Y68" s="46">
        <v>485.51340284842314</v>
      </c>
      <c r="Z68" s="46">
        <v>501.62823788546257</v>
      </c>
      <c r="AA68" s="52">
        <v>25.31</v>
      </c>
      <c r="AB68" s="49">
        <f t="shared" si="33"/>
        <v>5.7713859968396529E-4</v>
      </c>
      <c r="AC68" s="27">
        <v>474.82981794325076</v>
      </c>
      <c r="AD68" s="27">
        <v>544.93836312940789</v>
      </c>
      <c r="AE68" s="28">
        <v>24.17</v>
      </c>
      <c r="AF68" s="50">
        <f t="shared" si="34"/>
        <v>4.8203896134813981E-3</v>
      </c>
      <c r="AG68" s="28">
        <v>466.33901918976545</v>
      </c>
      <c r="AH68" s="28">
        <v>541.18805970149253</v>
      </c>
      <c r="AI68" s="28">
        <v>24.59</v>
      </c>
      <c r="AJ68" s="50">
        <f t="shared" si="35"/>
        <v>2.7591423751430469E-3</v>
      </c>
      <c r="AK68" s="41">
        <v>526.82961477752656</v>
      </c>
      <c r="AL68" s="41">
        <v>532.08041465807776</v>
      </c>
      <c r="AM68" s="41">
        <v>23.06</v>
      </c>
      <c r="AN68" s="50">
        <f t="shared" si="36"/>
        <v>2.0640136550336758E-4</v>
      </c>
      <c r="AO68">
        <v>496.99113279592706</v>
      </c>
      <c r="AP68">
        <v>544.74484514212986</v>
      </c>
      <c r="AQ68" s="41">
        <v>22.97</v>
      </c>
      <c r="AR68">
        <f t="shared" si="37"/>
        <v>1.8844843982996978E-3</v>
      </c>
      <c r="AS68" s="28">
        <v>504.94852071005914</v>
      </c>
      <c r="AT68" s="28">
        <v>563.63199817933548</v>
      </c>
      <c r="AU68" s="41">
        <v>24.79</v>
      </c>
      <c r="AV68" s="50">
        <f t="shared" si="38"/>
        <v>2.145782588800479E-3</v>
      </c>
      <c r="AW68" s="28">
        <v>429.80842802256194</v>
      </c>
      <c r="AX68" s="28">
        <v>500.80741327551698</v>
      </c>
      <c r="AY68" s="41">
        <v>26.14</v>
      </c>
      <c r="AZ68">
        <f t="shared" si="39"/>
        <v>2.4620278474103675E-3</v>
      </c>
    </row>
    <row r="69" spans="1:52" x14ac:dyDescent="0.25">
      <c r="A69" s="23">
        <v>47</v>
      </c>
      <c r="B69" s="2" t="s">
        <v>4</v>
      </c>
      <c r="C69" s="30"/>
      <c r="D69" s="2">
        <v>30</v>
      </c>
      <c r="E69" s="2">
        <v>4</v>
      </c>
      <c r="F69" s="2">
        <v>20</v>
      </c>
      <c r="G69" s="3">
        <v>254.77</v>
      </c>
      <c r="H69" s="5">
        <v>120.34</v>
      </c>
      <c r="I69" s="3">
        <v>-2.8</v>
      </c>
      <c r="J69" s="3">
        <f t="shared" si="27"/>
        <v>372.31</v>
      </c>
      <c r="K69" s="32">
        <v>20.3</v>
      </c>
      <c r="L69" s="32">
        <v>1.6</v>
      </c>
      <c r="M69" s="64">
        <f t="shared" si="40"/>
        <v>4800</v>
      </c>
      <c r="N69" s="48">
        <f t="shared" si="28"/>
        <v>24.120166138613865</v>
      </c>
      <c r="O69" s="48">
        <f t="shared" si="29"/>
        <v>174.78750000000002</v>
      </c>
      <c r="P69" s="48">
        <f t="shared" si="30"/>
        <v>95.910979999999995</v>
      </c>
      <c r="Q69" s="42">
        <v>469.91083691858103</v>
      </c>
      <c r="R69" s="42">
        <v>618.69113821709789</v>
      </c>
      <c r="S69" s="39">
        <v>23.14</v>
      </c>
      <c r="T69" s="39">
        <f t="shared" si="31"/>
        <v>5.8294163207479478E-3</v>
      </c>
      <c r="U69" s="45">
        <v>462.70454545454544</v>
      </c>
      <c r="V69" s="45">
        <v>542.50082356667724</v>
      </c>
      <c r="W69" s="45">
        <v>25.27</v>
      </c>
      <c r="X69" s="29">
        <f t="shared" si="32"/>
        <v>2.8629936623852828E-3</v>
      </c>
      <c r="Y69" s="46">
        <v>482.03773312987448</v>
      </c>
      <c r="Z69" s="46">
        <v>512.40334801762117</v>
      </c>
      <c r="AA69" s="52">
        <v>25.31</v>
      </c>
      <c r="AB69" s="49">
        <f t="shared" si="33"/>
        <v>1.087759607671148E-3</v>
      </c>
      <c r="AC69" s="27">
        <v>525.2624979498114</v>
      </c>
      <c r="AD69" s="27">
        <v>585.83301623749378</v>
      </c>
      <c r="AE69" s="28">
        <v>24.17</v>
      </c>
      <c r="AF69" s="50">
        <f t="shared" si="34"/>
        <v>4.1655184987500335E-3</v>
      </c>
      <c r="AG69" s="28">
        <v>494.48093816631132</v>
      </c>
      <c r="AH69" s="28">
        <v>534.94272921108745</v>
      </c>
      <c r="AI69" s="28">
        <v>24.59</v>
      </c>
      <c r="AJ69" s="50">
        <f t="shared" si="35"/>
        <v>1.4918651449842683E-3</v>
      </c>
      <c r="AK69" s="41">
        <v>509.13779275628173</v>
      </c>
      <c r="AL69" s="41">
        <v>548.57224521138176</v>
      </c>
      <c r="AM69" s="41">
        <v>23.06</v>
      </c>
      <c r="AN69" s="50">
        <f t="shared" si="36"/>
        <v>1.5504562119042714E-3</v>
      </c>
      <c r="AO69">
        <v>517.01985574883327</v>
      </c>
      <c r="AP69">
        <v>654.35600339414509</v>
      </c>
      <c r="AQ69" s="41">
        <v>22.97</v>
      </c>
      <c r="AR69">
        <f t="shared" si="37"/>
        <v>5.4208433720758223E-3</v>
      </c>
      <c r="AS69" s="28">
        <v>504.16017296313152</v>
      </c>
      <c r="AT69" s="28">
        <v>530.88315885298141</v>
      </c>
      <c r="AU69" s="41">
        <v>24.79</v>
      </c>
      <c r="AV69" s="50">
        <f t="shared" si="38"/>
        <v>9.7735299661148444E-4</v>
      </c>
      <c r="AW69" s="28">
        <v>427.80286928799154</v>
      </c>
      <c r="AX69" s="28">
        <v>453.66265010006668</v>
      </c>
      <c r="AY69" s="41">
        <v>26.14</v>
      </c>
      <c r="AZ69">
        <f t="shared" si="39"/>
        <v>8.9693763986430758E-4</v>
      </c>
    </row>
    <row r="70" spans="1:52" x14ac:dyDescent="0.25">
      <c r="A70" s="23">
        <v>12</v>
      </c>
      <c r="B70" s="2" t="s">
        <v>4</v>
      </c>
      <c r="C70" s="60">
        <f>0.26563*10000</f>
        <v>2656.2999999999997</v>
      </c>
      <c r="D70" s="2">
        <v>30</v>
      </c>
      <c r="E70" s="2">
        <v>1</v>
      </c>
      <c r="F70" s="2">
        <v>30</v>
      </c>
      <c r="G70" s="3">
        <v>248.35</v>
      </c>
      <c r="H70" s="5">
        <v>111.83</v>
      </c>
      <c r="I70" s="3">
        <v>5.6</v>
      </c>
      <c r="J70" s="3">
        <f t="shared" si="27"/>
        <v>365.78000000000003</v>
      </c>
      <c r="K70" s="31">
        <v>11.8</v>
      </c>
      <c r="L70" s="31">
        <v>1.6</v>
      </c>
      <c r="M70" s="64">
        <f t="shared" si="40"/>
        <v>4800</v>
      </c>
      <c r="N70" s="48">
        <f t="shared" si="28"/>
        <v>24.943379999999998</v>
      </c>
      <c r="O70" s="48">
        <f t="shared" si="29"/>
        <v>180.10624999999999</v>
      </c>
      <c r="P70" s="48">
        <f t="shared" si="30"/>
        <v>98.634060000000005</v>
      </c>
      <c r="Q70" s="42">
        <v>509.74588846497278</v>
      </c>
      <c r="R70" s="42">
        <v>620.83888146794141</v>
      </c>
      <c r="S70" s="39">
        <v>22.63</v>
      </c>
      <c r="T70" s="39">
        <f t="shared" si="31"/>
        <v>4.3125081648188596E-3</v>
      </c>
      <c r="U70" s="45">
        <v>473.00942350332593</v>
      </c>
      <c r="V70" s="45">
        <v>655.39580297751036</v>
      </c>
      <c r="W70" s="51">
        <v>25.16</v>
      </c>
      <c r="X70" s="29">
        <f t="shared" si="32"/>
        <v>6.3680957146778861E-3</v>
      </c>
      <c r="Y70" s="46">
        <v>467.84665140725667</v>
      </c>
      <c r="Z70" s="46">
        <v>711.56748898678416</v>
      </c>
      <c r="AA70" s="53">
        <v>25.19</v>
      </c>
      <c r="AB70" s="49">
        <f t="shared" si="33"/>
        <v>8.4994791196090855E-3</v>
      </c>
      <c r="AC70" s="27">
        <v>539.495719206167</v>
      </c>
      <c r="AD70" s="27">
        <v>730.07428243398397</v>
      </c>
      <c r="AE70" s="54">
        <v>24.14</v>
      </c>
      <c r="AF70" s="50">
        <f t="shared" si="34"/>
        <v>1.2714697563199031E-2</v>
      </c>
      <c r="AG70" s="28">
        <v>534.31501066098076</v>
      </c>
      <c r="AH70" s="28">
        <v>651.11995735607672</v>
      </c>
      <c r="AI70" s="28">
        <v>24.39</v>
      </c>
      <c r="AJ70" s="50">
        <f t="shared" si="35"/>
        <v>4.207045917210106E-3</v>
      </c>
      <c r="AK70" s="41">
        <v>547.45612388549978</v>
      </c>
      <c r="AL70" s="41">
        <v>700.57604197773139</v>
      </c>
      <c r="AM70" s="41">
        <v>24.16</v>
      </c>
      <c r="AN70" s="50">
        <f t="shared" si="36"/>
        <v>5.5675301173568927E-3</v>
      </c>
      <c r="AO70">
        <v>544.85036062791687</v>
      </c>
      <c r="AP70">
        <v>710.39087823504462</v>
      </c>
      <c r="AQ70" s="56">
        <v>22.93</v>
      </c>
      <c r="AR70">
        <f t="shared" si="37"/>
        <v>6.3420267706673578E-3</v>
      </c>
      <c r="AS70" s="28">
        <v>509.02817478379603</v>
      </c>
      <c r="AT70" s="28">
        <v>728.15967228038232</v>
      </c>
      <c r="AU70" s="41">
        <v>24.78</v>
      </c>
      <c r="AV70" s="50">
        <f t="shared" si="38"/>
        <v>7.768395382131847E-3</v>
      </c>
      <c r="AW70" s="28">
        <v>424.92614240170036</v>
      </c>
      <c r="AX70" s="28">
        <v>617.31174949966646</v>
      </c>
      <c r="AY70" s="41">
        <v>26.13</v>
      </c>
      <c r="AZ70">
        <f t="shared" si="39"/>
        <v>6.4678655764285617E-3</v>
      </c>
    </row>
    <row r="71" spans="1:52" x14ac:dyDescent="0.25">
      <c r="A71" s="23">
        <v>70</v>
      </c>
      <c r="B71" s="2" t="s">
        <v>4</v>
      </c>
      <c r="C71" s="57">
        <f>0.16842*10000</f>
        <v>1684.1999999999998</v>
      </c>
      <c r="D71" s="2">
        <v>30</v>
      </c>
      <c r="E71" s="2">
        <v>2</v>
      </c>
      <c r="F71" s="2">
        <v>30</v>
      </c>
      <c r="G71" s="3">
        <v>251.16</v>
      </c>
      <c r="H71" s="5">
        <v>113.94</v>
      </c>
      <c r="I71" s="3">
        <v>3.5</v>
      </c>
      <c r="J71" s="3">
        <f t="shared" si="27"/>
        <v>368.6</v>
      </c>
      <c r="K71" s="31">
        <v>13.9</v>
      </c>
      <c r="L71" s="31">
        <v>1.6</v>
      </c>
      <c r="M71" s="64">
        <f t="shared" si="40"/>
        <v>4800</v>
      </c>
      <c r="N71" s="48">
        <f t="shared" si="28"/>
        <v>24.943379999999998</v>
      </c>
      <c r="O71" s="48">
        <f t="shared" si="29"/>
        <v>178.78750000000002</v>
      </c>
      <c r="P71" s="48">
        <f t="shared" si="30"/>
        <v>98.102339999999998</v>
      </c>
      <c r="Q71" s="42">
        <v>559.57855345401413</v>
      </c>
      <c r="R71" s="42">
        <v>884.93096175478058</v>
      </c>
      <c r="S71" s="39">
        <v>22.63</v>
      </c>
      <c r="T71" s="39">
        <f t="shared" si="31"/>
        <v>1.260530040032103E-2</v>
      </c>
      <c r="U71" s="45">
        <v>467.84254038644281</v>
      </c>
      <c r="V71" s="45">
        <v>807.61517263224584</v>
      </c>
      <c r="W71" s="51">
        <v>25.16</v>
      </c>
      <c r="X71" s="29">
        <f t="shared" si="32"/>
        <v>1.184026673068714E-2</v>
      </c>
      <c r="Y71" s="46">
        <v>468.63695320447607</v>
      </c>
      <c r="Z71" s="46">
        <v>761.12508370044043</v>
      </c>
      <c r="AA71" s="53">
        <v>25.19</v>
      </c>
      <c r="AB71" s="49">
        <f t="shared" si="33"/>
        <v>1.0180375736502751E-2</v>
      </c>
      <c r="AC71" s="27">
        <v>616.04138100705256</v>
      </c>
      <c r="AD71" s="27">
        <v>822.24180744628507</v>
      </c>
      <c r="AE71" s="54">
        <v>24.14</v>
      </c>
      <c r="AF71" s="50">
        <f t="shared" si="34"/>
        <v>1.3730218741630959E-2</v>
      </c>
      <c r="AG71" s="28">
        <v>535.03172707889121</v>
      </c>
      <c r="AH71" s="28">
        <v>747.40805970149245</v>
      </c>
      <c r="AI71" s="28">
        <v>24.39</v>
      </c>
      <c r="AJ71" s="50">
        <f t="shared" si="35"/>
        <v>7.6344550917188661E-3</v>
      </c>
      <c r="AK71" s="41">
        <v>642.58747493707608</v>
      </c>
      <c r="AL71" s="41">
        <v>800.02201271276829</v>
      </c>
      <c r="AM71" s="41">
        <v>24.16</v>
      </c>
      <c r="AN71" s="50">
        <f t="shared" si="36"/>
        <v>5.7132971387346522E-3</v>
      </c>
      <c r="AO71">
        <v>537.50140008485369</v>
      </c>
      <c r="AP71">
        <v>751.07759864234197</v>
      </c>
      <c r="AQ71">
        <v>22.93</v>
      </c>
      <c r="AR71">
        <f t="shared" si="37"/>
        <v>8.1664352992283622E-3</v>
      </c>
      <c r="AS71" s="28">
        <v>544.95593991807004</v>
      </c>
      <c r="AT71" s="28">
        <v>742.24870277651337</v>
      </c>
      <c r="AU71" s="41">
        <v>24.78</v>
      </c>
      <c r="AV71" s="50">
        <f t="shared" si="38"/>
        <v>6.9806133052521882E-3</v>
      </c>
      <c r="AW71" s="28">
        <v>482.46897735633127</v>
      </c>
      <c r="AX71" s="28">
        <v>603.45863909272839</v>
      </c>
      <c r="AY71" s="41">
        <v>26.13</v>
      </c>
      <c r="AZ71">
        <f t="shared" si="39"/>
        <v>4.0596872797716886E-3</v>
      </c>
    </row>
    <row r="72" spans="1:52" x14ac:dyDescent="0.25">
      <c r="A72" s="23">
        <v>71</v>
      </c>
      <c r="B72" s="2" t="s">
        <v>4</v>
      </c>
      <c r="C72" s="57">
        <f>0.13235*10000</f>
        <v>1323.5</v>
      </c>
      <c r="D72" s="2">
        <v>30</v>
      </c>
      <c r="E72" s="2">
        <v>3</v>
      </c>
      <c r="F72" s="2">
        <v>30</v>
      </c>
      <c r="G72" s="3">
        <v>247.96</v>
      </c>
      <c r="H72" s="5">
        <v>119.53</v>
      </c>
      <c r="I72" s="3">
        <v>-2</v>
      </c>
      <c r="J72" s="3">
        <f t="shared" si="27"/>
        <v>365.49</v>
      </c>
      <c r="K72" s="32">
        <v>19.5</v>
      </c>
      <c r="L72" s="32">
        <v>1.6</v>
      </c>
      <c r="M72" s="64">
        <f t="shared" si="40"/>
        <v>4800</v>
      </c>
      <c r="N72" s="48">
        <f t="shared" si="28"/>
        <v>24.943379999999998</v>
      </c>
      <c r="O72" s="48">
        <f t="shared" si="29"/>
        <v>175.29374999999999</v>
      </c>
      <c r="P72" s="48">
        <f t="shared" si="30"/>
        <v>96.221649999999997</v>
      </c>
      <c r="Q72" s="42">
        <v>504.49778391103177</v>
      </c>
      <c r="R72" s="42">
        <v>675.36334715972998</v>
      </c>
      <c r="S72" s="39">
        <v>22.63</v>
      </c>
      <c r="T72" s="39">
        <f t="shared" si="31"/>
        <v>6.6174331633358776E-3</v>
      </c>
      <c r="U72" s="45">
        <v>517.34138422553053</v>
      </c>
      <c r="V72" s="45">
        <v>728.07100095026919</v>
      </c>
      <c r="W72" s="51">
        <v>25.16</v>
      </c>
      <c r="X72" s="29">
        <f t="shared" si="32"/>
        <v>7.3406499652861569E-3</v>
      </c>
      <c r="Y72" s="46">
        <v>472.7422685656154</v>
      </c>
      <c r="Z72" s="46">
        <v>703.99951541850226</v>
      </c>
      <c r="AA72" s="53">
        <v>25.19</v>
      </c>
      <c r="AB72" s="49">
        <f t="shared" si="33"/>
        <v>8.046124689901386E-3</v>
      </c>
      <c r="AC72" s="27">
        <v>526.16818927341319</v>
      </c>
      <c r="AD72" s="27">
        <v>673.19959816303106</v>
      </c>
      <c r="AE72" s="54">
        <v>24.14</v>
      </c>
      <c r="AF72" s="50">
        <f t="shared" si="34"/>
        <v>9.7866456248803576E-3</v>
      </c>
      <c r="AG72" s="28">
        <v>586.37002132196164</v>
      </c>
      <c r="AH72" s="28">
        <v>692.37918976545836</v>
      </c>
      <c r="AI72" s="28">
        <v>24.39</v>
      </c>
      <c r="AJ72" s="50">
        <f t="shared" si="35"/>
        <v>3.8093528541246757E-3</v>
      </c>
      <c r="AK72" s="41">
        <v>584.73269058487267</v>
      </c>
      <c r="AL72" s="41">
        <v>715.74702444434968</v>
      </c>
      <c r="AM72" s="41">
        <v>24.16</v>
      </c>
      <c r="AN72" s="50">
        <f t="shared" si="36"/>
        <v>4.7527115612977259E-3</v>
      </c>
      <c r="AO72">
        <v>719.75307594399658</v>
      </c>
      <c r="AP72">
        <v>633.11319473907508</v>
      </c>
      <c r="AQ72">
        <v>22.93</v>
      </c>
      <c r="AR72">
        <f t="shared" si="37"/>
        <v>-3.3115656445225467E-3</v>
      </c>
      <c r="AS72" s="28">
        <v>500.66203914428769</v>
      </c>
      <c r="AT72" s="28">
        <v>733.3649522075558</v>
      </c>
      <c r="AU72" s="41">
        <v>24.78</v>
      </c>
      <c r="AV72" s="50">
        <f t="shared" si="38"/>
        <v>8.2303838983992239E-3</v>
      </c>
      <c r="AW72" s="28">
        <v>506.72083708002941</v>
      </c>
      <c r="AX72" s="28">
        <v>658.70334389593063</v>
      </c>
      <c r="AY72" s="41">
        <v>26.13</v>
      </c>
      <c r="AZ72">
        <f t="shared" si="39"/>
        <v>5.0976940744108645E-3</v>
      </c>
    </row>
    <row r="73" spans="1:52" x14ac:dyDescent="0.25">
      <c r="A73" s="23">
        <v>31</v>
      </c>
      <c r="B73" s="2" t="s">
        <v>4</v>
      </c>
      <c r="C73" s="2"/>
      <c r="D73" s="2">
        <v>30</v>
      </c>
      <c r="E73" s="2">
        <v>4</v>
      </c>
      <c r="F73" s="2">
        <v>30</v>
      </c>
      <c r="G73" s="3">
        <v>256.04000000000002</v>
      </c>
      <c r="H73" s="5">
        <v>120.34</v>
      </c>
      <c r="I73" s="3">
        <v>-2.8</v>
      </c>
      <c r="J73" s="3">
        <f t="shared" si="27"/>
        <v>373.58</v>
      </c>
      <c r="K73" s="32">
        <v>20.3</v>
      </c>
      <c r="L73" s="32">
        <v>1.6</v>
      </c>
      <c r="M73" s="64">
        <f t="shared" si="40"/>
        <v>4800</v>
      </c>
      <c r="N73" s="48">
        <f t="shared" si="28"/>
        <v>24.943379999999998</v>
      </c>
      <c r="O73" s="48">
        <f t="shared" si="29"/>
        <v>174.78750000000002</v>
      </c>
      <c r="P73" s="48">
        <f t="shared" si="30"/>
        <v>95.910979999999995</v>
      </c>
      <c r="Q73" s="42">
        <v>543.18196282165752</v>
      </c>
      <c r="R73" s="42">
        <v>809.16180399325083</v>
      </c>
      <c r="S73" s="39">
        <v>22.63</v>
      </c>
      <c r="T73" s="39">
        <f t="shared" si="31"/>
        <v>1.0304624091561979E-2</v>
      </c>
      <c r="U73" s="45">
        <v>475.91019955654104</v>
      </c>
      <c r="V73" s="45">
        <v>737.77811213177063</v>
      </c>
      <c r="W73" s="51">
        <v>25.16</v>
      </c>
      <c r="X73" s="29">
        <f t="shared" si="32"/>
        <v>9.1251420689827181E-3</v>
      </c>
      <c r="Y73" s="46">
        <v>481.59833841980333</v>
      </c>
      <c r="Z73" s="46">
        <v>685.45127753303962</v>
      </c>
      <c r="AA73" s="53">
        <v>25.19</v>
      </c>
      <c r="AB73" s="49">
        <f t="shared" si="33"/>
        <v>7.0950718048070818E-3</v>
      </c>
      <c r="AC73" s="27">
        <v>544.50502706248972</v>
      </c>
      <c r="AD73" s="27">
        <v>700.76416270296863</v>
      </c>
      <c r="AE73" s="54">
        <v>24.14</v>
      </c>
      <c r="AF73" s="50">
        <f t="shared" si="34"/>
        <v>1.0404412730140823E-2</v>
      </c>
      <c r="AG73" s="28">
        <v>637.2900213219616</v>
      </c>
      <c r="AH73" s="28">
        <v>750.51151385927506</v>
      </c>
      <c r="AI73" s="28">
        <v>24.39</v>
      </c>
      <c r="AJ73" s="50">
        <f t="shared" si="35"/>
        <v>4.0699123888763037E-3</v>
      </c>
      <c r="AK73" s="41">
        <v>524.64724201185959</v>
      </c>
      <c r="AL73" s="41">
        <v>661.8047864852183</v>
      </c>
      <c r="AM73" s="41">
        <v>24.16</v>
      </c>
      <c r="AN73" s="50">
        <f t="shared" si="36"/>
        <v>4.9772649132123845E-3</v>
      </c>
      <c r="AO73">
        <v>573.68922358930843</v>
      </c>
      <c r="AP73">
        <v>746.90725498515053</v>
      </c>
      <c r="AQ73" s="56">
        <v>22.93</v>
      </c>
      <c r="AR73" s="56">
        <f t="shared" si="37"/>
        <v>6.6230346776423648E-3</v>
      </c>
      <c r="AS73" s="28">
        <v>676.74187528447874</v>
      </c>
      <c r="AT73" s="28">
        <v>847.96076467910791</v>
      </c>
      <c r="AU73" s="41">
        <v>24.78</v>
      </c>
      <c r="AV73" s="50">
        <f t="shared" si="38"/>
        <v>6.0578478145863739E-3</v>
      </c>
      <c r="AW73" s="28">
        <v>426.89916618981448</v>
      </c>
      <c r="AX73" s="28">
        <v>576.50383589059368</v>
      </c>
      <c r="AY73" s="41">
        <v>26.13</v>
      </c>
      <c r="AZ73" s="56">
        <f t="shared" si="39"/>
        <v>5.0196533338795106E-3</v>
      </c>
    </row>
  </sheetData>
  <sortState xmlns:xlrd2="http://schemas.microsoft.com/office/spreadsheetml/2017/richdata2" ref="A2:BA73">
    <sortCondition ref="B2:B73"/>
    <sortCondition ref="D2:D73"/>
    <sortCondition ref="F2:F73"/>
    <sortCondition ref="E2:E7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5"/>
  <sheetViews>
    <sheetView workbookViewId="0">
      <selection activeCell="O19" sqref="O19"/>
    </sheetView>
  </sheetViews>
  <sheetFormatPr baseColWidth="10" defaultColWidth="10.85546875" defaultRowHeight="15" x14ac:dyDescent="0.25"/>
  <cols>
    <col min="4" max="4" width="10.42578125" customWidth="1"/>
  </cols>
  <sheetData>
    <row r="1" spans="1:15" x14ac:dyDescent="0.25">
      <c r="A1" s="57" t="s">
        <v>69</v>
      </c>
      <c r="B1" s="57" t="s">
        <v>70</v>
      </c>
      <c r="C1" s="57" t="s">
        <v>1</v>
      </c>
      <c r="D1" s="57" t="s">
        <v>71</v>
      </c>
      <c r="E1" s="57" t="s">
        <v>72</v>
      </c>
      <c r="F1" s="57" t="s">
        <v>73</v>
      </c>
      <c r="G1" s="57" t="s">
        <v>74</v>
      </c>
      <c r="H1" s="57" t="s">
        <v>75</v>
      </c>
      <c r="I1" s="57" t="s">
        <v>76</v>
      </c>
      <c r="J1" s="57" t="s">
        <v>77</v>
      </c>
      <c r="K1" s="57" t="s">
        <v>78</v>
      </c>
      <c r="L1" s="57" t="s">
        <v>79</v>
      </c>
      <c r="M1" s="57" t="s">
        <v>80</v>
      </c>
      <c r="N1" s="57" t="s">
        <v>81</v>
      </c>
      <c r="O1" s="57" t="s">
        <v>82</v>
      </c>
    </row>
    <row r="2" spans="1:15" x14ac:dyDescent="0.25">
      <c r="A2" s="57" t="s">
        <v>83</v>
      </c>
      <c r="B2" s="57" t="s">
        <v>84</v>
      </c>
      <c r="C2" s="57" t="s">
        <v>3</v>
      </c>
      <c r="D2" s="56"/>
      <c r="E2" s="57">
        <v>10</v>
      </c>
      <c r="F2" s="57" t="s">
        <v>85</v>
      </c>
      <c r="G2" s="56"/>
      <c r="H2" s="57">
        <v>4.6399999999999997</v>
      </c>
      <c r="I2" s="57">
        <v>107.14</v>
      </c>
      <c r="J2" s="57">
        <v>1</v>
      </c>
      <c r="K2" s="57">
        <v>3.84</v>
      </c>
      <c r="L2" s="57">
        <v>12.349499999999999</v>
      </c>
      <c r="M2" s="57">
        <v>0.21500000000000002</v>
      </c>
      <c r="N2" s="57">
        <v>1.0526</v>
      </c>
      <c r="O2" s="57">
        <v>1.8428</v>
      </c>
    </row>
    <row r="3" spans="1:15" x14ac:dyDescent="0.25">
      <c r="A3" s="57" t="s">
        <v>86</v>
      </c>
      <c r="B3" s="57" t="s">
        <v>84</v>
      </c>
      <c r="C3" s="57" t="s">
        <v>3</v>
      </c>
      <c r="D3" s="56"/>
      <c r="E3" s="57">
        <v>20</v>
      </c>
      <c r="F3" s="57" t="s">
        <v>85</v>
      </c>
      <c r="G3" s="56"/>
      <c r="H3" s="57">
        <v>0.55000000000001137</v>
      </c>
      <c r="I3" s="57">
        <v>149.19</v>
      </c>
      <c r="J3" s="57">
        <v>1</v>
      </c>
      <c r="K3" s="57">
        <v>3.99</v>
      </c>
      <c r="L3" s="57">
        <v>12.349499999999999</v>
      </c>
      <c r="M3" s="57">
        <v>0.21500000000000002</v>
      </c>
      <c r="N3" s="57">
        <v>1.0526</v>
      </c>
      <c r="O3" s="57">
        <v>1.1404000000000001</v>
      </c>
    </row>
    <row r="4" spans="1:15" x14ac:dyDescent="0.25">
      <c r="A4" s="57" t="s">
        <v>87</v>
      </c>
      <c r="B4" s="57" t="s">
        <v>84</v>
      </c>
      <c r="C4" s="57" t="s">
        <v>3</v>
      </c>
      <c r="D4" s="56"/>
      <c r="E4" s="57">
        <v>30</v>
      </c>
      <c r="F4" s="57" t="s">
        <v>85</v>
      </c>
      <c r="G4" s="56"/>
      <c r="H4" s="57">
        <v>0.23999999999998067</v>
      </c>
      <c r="I4" s="57">
        <v>178.27</v>
      </c>
      <c r="J4" s="57">
        <v>1</v>
      </c>
      <c r="K4" s="57">
        <v>4.22</v>
      </c>
      <c r="L4" s="57">
        <v>12.349499999999999</v>
      </c>
      <c r="M4" s="57">
        <v>0.21500000000000002</v>
      </c>
      <c r="N4" s="57">
        <v>1.0526</v>
      </c>
      <c r="O4" s="57">
        <v>0.96082000000000001</v>
      </c>
    </row>
    <row r="5" spans="1:15" x14ac:dyDescent="0.25">
      <c r="A5" s="57" t="s">
        <v>88</v>
      </c>
      <c r="B5" s="57" t="s">
        <v>84</v>
      </c>
      <c r="C5" s="57" t="s">
        <v>3</v>
      </c>
      <c r="D5" s="56"/>
      <c r="E5" s="57">
        <v>10</v>
      </c>
      <c r="F5" s="57" t="s">
        <v>85</v>
      </c>
      <c r="G5" s="56"/>
      <c r="H5" s="57">
        <v>5.51</v>
      </c>
      <c r="I5" s="57">
        <v>93.55</v>
      </c>
      <c r="J5" s="57">
        <v>2</v>
      </c>
      <c r="K5" s="57">
        <v>3.76</v>
      </c>
      <c r="L5" s="57">
        <v>12.349499999999999</v>
      </c>
      <c r="M5" s="57">
        <v>0.21500000000000002</v>
      </c>
      <c r="N5" s="57">
        <v>1.0526</v>
      </c>
      <c r="O5" s="57">
        <v>2.4424999999999999</v>
      </c>
    </row>
    <row r="6" spans="1:15" x14ac:dyDescent="0.25">
      <c r="A6" s="57" t="s">
        <v>89</v>
      </c>
      <c r="B6" s="57" t="s">
        <v>84</v>
      </c>
      <c r="C6" s="57" t="s">
        <v>3</v>
      </c>
      <c r="D6" s="56"/>
      <c r="E6" s="57">
        <v>20</v>
      </c>
      <c r="F6" s="57" t="s">
        <v>85</v>
      </c>
      <c r="G6" s="56"/>
      <c r="H6" s="57">
        <v>0.68999999999999773</v>
      </c>
      <c r="I6" s="57">
        <v>179.34</v>
      </c>
      <c r="J6" s="57">
        <v>2</v>
      </c>
      <c r="K6" s="57">
        <v>3.78</v>
      </c>
      <c r="L6" s="57">
        <v>12.349499999999999</v>
      </c>
      <c r="M6" s="57">
        <v>0.21500000000000002</v>
      </c>
      <c r="N6" s="57">
        <v>1.0526</v>
      </c>
      <c r="O6" s="57">
        <v>1.2352000000000001</v>
      </c>
    </row>
    <row r="7" spans="1:15" x14ac:dyDescent="0.25">
      <c r="A7" s="57" t="s">
        <v>90</v>
      </c>
      <c r="B7" s="57" t="s">
        <v>84</v>
      </c>
      <c r="C7" s="57" t="s">
        <v>3</v>
      </c>
      <c r="D7" s="56"/>
      <c r="E7" s="57">
        <v>30</v>
      </c>
      <c r="F7" s="57" t="s">
        <v>85</v>
      </c>
      <c r="G7" s="56"/>
      <c r="H7" s="57">
        <v>0.97999999999998977</v>
      </c>
      <c r="I7" s="57">
        <v>181.25</v>
      </c>
      <c r="J7" s="57">
        <v>2</v>
      </c>
      <c r="K7" s="57">
        <v>3.88</v>
      </c>
      <c r="L7" s="57">
        <v>12.349499999999999</v>
      </c>
      <c r="M7" s="57">
        <v>0.21500000000000002</v>
      </c>
      <c r="N7" s="57">
        <v>1.0526</v>
      </c>
      <c r="O7" s="57">
        <v>0.46251999999999999</v>
      </c>
    </row>
    <row r="8" spans="1:15" x14ac:dyDescent="0.25">
      <c r="A8" s="57" t="s">
        <v>91</v>
      </c>
      <c r="B8" s="57" t="s">
        <v>84</v>
      </c>
      <c r="C8" s="57" t="s">
        <v>3</v>
      </c>
      <c r="D8" s="56"/>
      <c r="E8" s="57">
        <v>10</v>
      </c>
      <c r="F8" s="57" t="s">
        <v>85</v>
      </c>
      <c r="G8" s="56"/>
      <c r="H8" s="57">
        <v>6.42</v>
      </c>
      <c r="I8" s="57">
        <v>111.75</v>
      </c>
      <c r="J8" s="57">
        <v>3</v>
      </c>
      <c r="K8" s="57">
        <v>3.96</v>
      </c>
      <c r="L8" s="57">
        <v>12.349499999999999</v>
      </c>
      <c r="M8" s="57">
        <v>0.21500000000000002</v>
      </c>
      <c r="N8" s="57">
        <v>1.0526</v>
      </c>
      <c r="O8" s="57">
        <v>1.6254</v>
      </c>
    </row>
    <row r="9" spans="1:15" x14ac:dyDescent="0.25">
      <c r="A9" s="57" t="s">
        <v>92</v>
      </c>
      <c r="B9" s="57" t="s">
        <v>84</v>
      </c>
      <c r="C9" s="57" t="s">
        <v>3</v>
      </c>
      <c r="D9" s="56"/>
      <c r="E9" s="57">
        <v>20</v>
      </c>
      <c r="F9" s="57" t="s">
        <v>85</v>
      </c>
      <c r="G9" s="56"/>
      <c r="H9" s="57">
        <v>7.09</v>
      </c>
      <c r="I9" s="57">
        <v>162.34</v>
      </c>
      <c r="J9" s="57">
        <v>3</v>
      </c>
      <c r="K9" s="57">
        <v>4.1100000000000003</v>
      </c>
      <c r="L9" s="57">
        <v>12.349499999999999</v>
      </c>
      <c r="M9" s="57">
        <v>0.21500000000000002</v>
      </c>
      <c r="N9" s="57">
        <v>1.0526</v>
      </c>
      <c r="O9" s="57">
        <v>2.2080000000000002</v>
      </c>
    </row>
    <row r="10" spans="1:15" x14ac:dyDescent="0.25">
      <c r="A10" s="57" t="s">
        <v>93</v>
      </c>
      <c r="B10" s="57" t="s">
        <v>84</v>
      </c>
      <c r="C10" s="57" t="s">
        <v>3</v>
      </c>
      <c r="D10" s="56"/>
      <c r="E10" s="57">
        <v>30</v>
      </c>
      <c r="F10" s="57" t="s">
        <v>85</v>
      </c>
      <c r="G10" s="56"/>
      <c r="H10" s="57">
        <v>0</v>
      </c>
      <c r="I10" s="57">
        <v>139.09</v>
      </c>
      <c r="J10" s="57">
        <v>3</v>
      </c>
      <c r="K10" s="57">
        <v>4.32</v>
      </c>
      <c r="L10" s="57">
        <v>12.349499999999999</v>
      </c>
      <c r="M10" s="57">
        <v>0.21500000000000002</v>
      </c>
      <c r="N10" s="57">
        <v>1.0526</v>
      </c>
      <c r="O10" s="57">
        <v>4.5987</v>
      </c>
    </row>
    <row r="11" spans="1:15" x14ac:dyDescent="0.25">
      <c r="A11" s="57" t="s">
        <v>94</v>
      </c>
      <c r="B11" s="57" t="s">
        <v>84</v>
      </c>
      <c r="C11" s="57">
        <v>45</v>
      </c>
      <c r="D11" s="56"/>
      <c r="E11" s="57">
        <v>10</v>
      </c>
      <c r="F11" s="57" t="s">
        <v>85</v>
      </c>
      <c r="G11" s="56"/>
      <c r="H11" s="57">
        <v>5.56</v>
      </c>
      <c r="I11" s="57">
        <v>108.12</v>
      </c>
      <c r="J11" s="57">
        <v>1</v>
      </c>
      <c r="K11" s="57">
        <v>3.69</v>
      </c>
      <c r="L11" s="57">
        <v>12.349499999999999</v>
      </c>
      <c r="M11" s="57">
        <v>0.21500000000000002</v>
      </c>
      <c r="N11" s="57">
        <v>1.0526</v>
      </c>
      <c r="O11" s="57">
        <v>1.5862000000000001</v>
      </c>
    </row>
    <row r="12" spans="1:15" x14ac:dyDescent="0.25">
      <c r="A12" s="57" t="s">
        <v>95</v>
      </c>
      <c r="B12" s="57" t="s">
        <v>84</v>
      </c>
      <c r="C12" s="57">
        <v>45</v>
      </c>
      <c r="D12" s="56"/>
      <c r="E12" s="57">
        <v>20</v>
      </c>
      <c r="F12" s="57" t="s">
        <v>85</v>
      </c>
      <c r="G12" s="56"/>
      <c r="H12" s="57">
        <v>0.62000000000000455</v>
      </c>
      <c r="I12" s="57">
        <v>196.54</v>
      </c>
      <c r="J12" s="57">
        <v>1</v>
      </c>
      <c r="K12" s="57">
        <v>4.3899999999999997</v>
      </c>
      <c r="L12" s="57">
        <v>12.349499999999999</v>
      </c>
      <c r="M12" s="57">
        <v>0.21500000000000002</v>
      </c>
      <c r="N12" s="57">
        <v>1.0526</v>
      </c>
      <c r="O12" s="57">
        <v>0.38061</v>
      </c>
    </row>
    <row r="13" spans="1:15" x14ac:dyDescent="0.25">
      <c r="A13" s="57" t="s">
        <v>96</v>
      </c>
      <c r="B13" s="57" t="s">
        <v>84</v>
      </c>
      <c r="C13" s="57">
        <v>45</v>
      </c>
      <c r="D13" s="56"/>
      <c r="E13" s="57">
        <v>30</v>
      </c>
      <c r="F13" s="57" t="s">
        <v>85</v>
      </c>
      <c r="G13" s="56"/>
      <c r="H13" s="57">
        <v>1.039999999999992</v>
      </c>
      <c r="I13" s="57">
        <v>199.06</v>
      </c>
      <c r="J13" s="57">
        <v>1</v>
      </c>
      <c r="K13" s="57">
        <v>4.4400000000000004</v>
      </c>
      <c r="L13" s="57">
        <v>12.349499999999999</v>
      </c>
      <c r="M13" s="57">
        <v>0.21500000000000002</v>
      </c>
      <c r="N13" s="57">
        <v>1.0526</v>
      </c>
      <c r="O13" s="57">
        <v>0.26562999999999998</v>
      </c>
    </row>
    <row r="14" spans="1:15" x14ac:dyDescent="0.25">
      <c r="A14" s="57" t="s">
        <v>97</v>
      </c>
      <c r="B14" s="57" t="s">
        <v>84</v>
      </c>
      <c r="C14" s="57">
        <v>45</v>
      </c>
      <c r="D14" s="56"/>
      <c r="E14" s="57">
        <v>10</v>
      </c>
      <c r="F14" s="57" t="s">
        <v>85</v>
      </c>
      <c r="G14" s="56"/>
      <c r="H14" s="57">
        <v>5.61</v>
      </c>
      <c r="I14" s="57">
        <v>90.1</v>
      </c>
      <c r="J14" s="57">
        <v>2</v>
      </c>
      <c r="K14" s="57">
        <v>3.71</v>
      </c>
      <c r="L14" s="57">
        <v>12.349499999999999</v>
      </c>
      <c r="M14" s="57">
        <v>0.21500000000000002</v>
      </c>
      <c r="N14" s="57">
        <v>1.0526</v>
      </c>
      <c r="O14" s="57">
        <v>2.7591999999999999</v>
      </c>
    </row>
    <row r="15" spans="1:15" x14ac:dyDescent="0.25">
      <c r="A15" s="57" t="s">
        <v>98</v>
      </c>
      <c r="B15" s="57" t="s">
        <v>84</v>
      </c>
      <c r="C15" s="57">
        <v>45</v>
      </c>
      <c r="D15" s="56"/>
      <c r="E15" s="57">
        <v>20</v>
      </c>
      <c r="F15" s="57" t="s">
        <v>85</v>
      </c>
      <c r="G15" s="56"/>
      <c r="H15" s="57">
        <v>1.8600000000000136</v>
      </c>
      <c r="I15" s="57">
        <v>197.1</v>
      </c>
      <c r="J15" s="57">
        <v>2</v>
      </c>
      <c r="K15" s="57">
        <v>4.3099999999999996</v>
      </c>
      <c r="L15" s="57">
        <v>12.349499999999999</v>
      </c>
      <c r="M15" s="57">
        <v>0.21500000000000002</v>
      </c>
      <c r="N15" s="57">
        <v>1.0526</v>
      </c>
      <c r="O15" s="57">
        <v>0.61653000000000002</v>
      </c>
    </row>
    <row r="16" spans="1:15" x14ac:dyDescent="0.25">
      <c r="A16" s="57" t="s">
        <v>99</v>
      </c>
      <c r="B16" s="57" t="s">
        <v>84</v>
      </c>
      <c r="C16" s="57">
        <v>45</v>
      </c>
      <c r="D16" s="56"/>
      <c r="E16" s="57">
        <v>30</v>
      </c>
      <c r="F16" s="57" t="s">
        <v>85</v>
      </c>
      <c r="G16" s="56"/>
      <c r="H16" s="57">
        <v>0.25</v>
      </c>
      <c r="I16" s="57">
        <v>199.56</v>
      </c>
      <c r="J16" s="57">
        <v>2</v>
      </c>
      <c r="K16" s="57">
        <v>4.6500000000000004</v>
      </c>
      <c r="L16" s="57">
        <v>12.349499999999999</v>
      </c>
      <c r="M16" s="57">
        <v>0.21500000000000002</v>
      </c>
      <c r="N16" s="57">
        <v>1.0526</v>
      </c>
      <c r="O16" s="57">
        <v>0.16841999999999999</v>
      </c>
    </row>
    <row r="17" spans="1:15" x14ac:dyDescent="0.25">
      <c r="A17" s="57" t="s">
        <v>100</v>
      </c>
      <c r="B17" s="57" t="s">
        <v>84</v>
      </c>
      <c r="C17" s="57">
        <v>45</v>
      </c>
      <c r="D17" s="56"/>
      <c r="E17" s="57">
        <v>10</v>
      </c>
      <c r="F17" s="57" t="s">
        <v>85</v>
      </c>
      <c r="G17" s="56"/>
      <c r="H17" s="57">
        <v>11.94</v>
      </c>
      <c r="I17" s="57">
        <v>102.23</v>
      </c>
      <c r="J17" s="57">
        <v>3</v>
      </c>
      <c r="K17" s="57">
        <v>3.78</v>
      </c>
      <c r="L17" s="57">
        <v>12.349499999999999</v>
      </c>
      <c r="M17" s="57">
        <v>0.21500000000000002</v>
      </c>
      <c r="N17" s="57">
        <v>1.0526</v>
      </c>
      <c r="O17" s="57">
        <v>1.1572</v>
      </c>
    </row>
    <row r="18" spans="1:15" x14ac:dyDescent="0.25">
      <c r="A18" s="57" t="s">
        <v>101</v>
      </c>
      <c r="B18" s="57" t="s">
        <v>84</v>
      </c>
      <c r="C18" s="57">
        <v>45</v>
      </c>
      <c r="D18" s="56"/>
      <c r="E18" s="57">
        <v>20</v>
      </c>
      <c r="F18" s="57" t="s">
        <v>85</v>
      </c>
      <c r="G18" s="56"/>
      <c r="H18" s="57">
        <v>1.0200000000000102</v>
      </c>
      <c r="I18" s="57">
        <v>204.14</v>
      </c>
      <c r="J18" s="57">
        <v>3</v>
      </c>
      <c r="K18" s="57">
        <v>4.8499999999999996</v>
      </c>
      <c r="L18" s="57">
        <v>12.349499999999999</v>
      </c>
      <c r="M18" s="57">
        <v>0.21500000000000002</v>
      </c>
      <c r="N18" s="57">
        <v>1.0526</v>
      </c>
      <c r="O18" s="57">
        <v>0.41211999999999999</v>
      </c>
    </row>
    <row r="19" spans="1:15" x14ac:dyDescent="0.25">
      <c r="A19" s="57" t="s">
        <v>102</v>
      </c>
      <c r="B19" s="57" t="s">
        <v>84</v>
      </c>
      <c r="C19" s="57">
        <v>45</v>
      </c>
      <c r="D19" s="56"/>
      <c r="E19" s="57">
        <v>30</v>
      </c>
      <c r="F19" s="57" t="s">
        <v>85</v>
      </c>
      <c r="G19" s="56"/>
      <c r="H19" s="57">
        <v>0</v>
      </c>
      <c r="I19" s="57">
        <v>201.75</v>
      </c>
      <c r="J19" s="57">
        <v>3</v>
      </c>
      <c r="K19" s="57">
        <v>5.05</v>
      </c>
      <c r="L19" s="57">
        <v>12.349499999999999</v>
      </c>
      <c r="M19" s="57">
        <v>0.21500000000000002</v>
      </c>
      <c r="N19" s="57">
        <v>1.0526</v>
      </c>
      <c r="O19" s="57">
        <v>0.13235</v>
      </c>
    </row>
    <row r="20" spans="1:15" x14ac:dyDescent="0.25">
      <c r="A20" s="57" t="s">
        <v>103</v>
      </c>
      <c r="B20" s="57" t="s">
        <v>104</v>
      </c>
      <c r="C20" s="57" t="s">
        <v>3</v>
      </c>
      <c r="D20" s="57" t="s">
        <v>105</v>
      </c>
      <c r="E20" s="57">
        <v>1.8</v>
      </c>
      <c r="F20" s="57" t="s">
        <v>85</v>
      </c>
      <c r="G20" s="57" t="s">
        <v>106</v>
      </c>
      <c r="H20" s="57">
        <v>0</v>
      </c>
      <c r="I20" s="57" t="s">
        <v>107</v>
      </c>
      <c r="J20" s="57">
        <v>1</v>
      </c>
      <c r="K20" s="57">
        <v>4.7</v>
      </c>
      <c r="L20" s="57">
        <v>11.9815</v>
      </c>
      <c r="M20" s="57">
        <v>0.22899999999999998</v>
      </c>
      <c r="N20" s="57">
        <v>1.03155</v>
      </c>
      <c r="O20" s="57">
        <v>1.4351</v>
      </c>
    </row>
    <row r="21" spans="1:15" x14ac:dyDescent="0.25">
      <c r="A21" s="57" t="s">
        <v>108</v>
      </c>
      <c r="B21" s="57" t="s">
        <v>104</v>
      </c>
      <c r="C21" s="57" t="s">
        <v>3</v>
      </c>
      <c r="D21" s="57" t="s">
        <v>109</v>
      </c>
      <c r="E21" s="57">
        <v>2.2000000000000002</v>
      </c>
      <c r="F21" s="57" t="s">
        <v>110</v>
      </c>
      <c r="G21" s="57" t="s">
        <v>111</v>
      </c>
      <c r="H21" s="56"/>
      <c r="I21" s="57" t="s">
        <v>112</v>
      </c>
      <c r="J21" s="57">
        <v>1</v>
      </c>
      <c r="K21" s="57">
        <v>3.74</v>
      </c>
      <c r="L21" s="57">
        <v>11.9815</v>
      </c>
      <c r="M21" s="57">
        <v>0.22899999999999998</v>
      </c>
      <c r="N21" s="57">
        <v>1.03155</v>
      </c>
      <c r="O21" s="57">
        <v>1.8005</v>
      </c>
    </row>
    <row r="22" spans="1:15" x14ac:dyDescent="0.25">
      <c r="A22" s="57" t="s">
        <v>113</v>
      </c>
      <c r="B22" s="57" t="s">
        <v>104</v>
      </c>
      <c r="C22" s="57" t="s">
        <v>3</v>
      </c>
      <c r="D22" s="57" t="s">
        <v>114</v>
      </c>
      <c r="E22" s="57">
        <v>3.2</v>
      </c>
      <c r="F22" s="57" t="s">
        <v>85</v>
      </c>
      <c r="G22" s="57" t="s">
        <v>115</v>
      </c>
      <c r="H22" s="57" t="s">
        <v>116</v>
      </c>
      <c r="I22" s="57" t="s">
        <v>117</v>
      </c>
      <c r="J22" s="57">
        <v>1</v>
      </c>
      <c r="K22" s="57">
        <v>3.87</v>
      </c>
      <c r="L22" s="57">
        <v>11.9815</v>
      </c>
      <c r="M22" s="57">
        <v>0.22899999999999998</v>
      </c>
      <c r="N22" s="57">
        <v>1.03155</v>
      </c>
      <c r="O22" s="57">
        <v>1.242</v>
      </c>
    </row>
    <row r="23" spans="1:15" x14ac:dyDescent="0.25">
      <c r="A23" s="57" t="s">
        <v>118</v>
      </c>
      <c r="B23" s="57" t="s">
        <v>104</v>
      </c>
      <c r="C23" s="57" t="s">
        <v>3</v>
      </c>
      <c r="D23" s="57" t="s">
        <v>119</v>
      </c>
      <c r="E23" s="57">
        <v>3.6</v>
      </c>
      <c r="F23" s="57" t="s">
        <v>110</v>
      </c>
      <c r="G23" s="57" t="s">
        <v>120</v>
      </c>
      <c r="H23" s="56"/>
      <c r="I23" s="57" t="s">
        <v>121</v>
      </c>
      <c r="J23" s="57">
        <v>1</v>
      </c>
      <c r="K23" s="57">
        <v>3.63</v>
      </c>
      <c r="L23" s="57">
        <v>11.9815</v>
      </c>
      <c r="M23" s="57">
        <v>0.22899999999999998</v>
      </c>
      <c r="N23" s="57">
        <v>1.03155</v>
      </c>
      <c r="O23" s="57">
        <v>2.8386999999999998</v>
      </c>
    </row>
    <row r="24" spans="1:15" x14ac:dyDescent="0.25">
      <c r="A24" s="57" t="s">
        <v>122</v>
      </c>
      <c r="B24" s="57" t="s">
        <v>104</v>
      </c>
      <c r="C24" s="57" t="s">
        <v>3</v>
      </c>
      <c r="D24" s="57" t="s">
        <v>123</v>
      </c>
      <c r="E24" s="57">
        <v>5.0999999999999996</v>
      </c>
      <c r="F24" s="57" t="s">
        <v>85</v>
      </c>
      <c r="G24" s="57" t="s">
        <v>124</v>
      </c>
      <c r="H24" s="57" t="s">
        <v>125</v>
      </c>
      <c r="I24" s="57" t="s">
        <v>126</v>
      </c>
      <c r="J24" s="57">
        <v>1</v>
      </c>
      <c r="K24" s="57">
        <v>3.93</v>
      </c>
      <c r="L24" s="57">
        <v>11.9815</v>
      </c>
      <c r="M24" s="57">
        <v>0.22899999999999998</v>
      </c>
      <c r="N24" s="57">
        <v>1.03155</v>
      </c>
      <c r="O24" s="57">
        <v>0.89627000000000001</v>
      </c>
    </row>
    <row r="25" spans="1:15" x14ac:dyDescent="0.25">
      <c r="A25" s="57" t="s">
        <v>127</v>
      </c>
      <c r="B25" s="57" t="s">
        <v>104</v>
      </c>
      <c r="C25" s="57" t="s">
        <v>3</v>
      </c>
      <c r="D25" s="57" t="s">
        <v>128</v>
      </c>
      <c r="E25" s="57">
        <v>5.8</v>
      </c>
      <c r="F25" s="57" t="s">
        <v>110</v>
      </c>
      <c r="G25" s="57" t="s">
        <v>129</v>
      </c>
      <c r="H25" s="56"/>
      <c r="I25" s="57" t="s">
        <v>130</v>
      </c>
      <c r="J25" s="57">
        <v>1</v>
      </c>
      <c r="K25" s="57">
        <v>3.66</v>
      </c>
      <c r="L25" s="57">
        <v>11.9815</v>
      </c>
      <c r="M25" s="57">
        <v>0.22899999999999998</v>
      </c>
      <c r="N25" s="57">
        <v>1.03155</v>
      </c>
      <c r="O25" s="57">
        <v>3.2187999999999999</v>
      </c>
    </row>
    <row r="26" spans="1:15" x14ac:dyDescent="0.25">
      <c r="A26" s="57" t="s">
        <v>131</v>
      </c>
      <c r="B26" s="57" t="s">
        <v>104</v>
      </c>
      <c r="C26" s="57" t="s">
        <v>3</v>
      </c>
      <c r="D26" s="57" t="s">
        <v>132</v>
      </c>
      <c r="E26" s="57">
        <v>9.5</v>
      </c>
      <c r="F26" s="57" t="s">
        <v>85</v>
      </c>
      <c r="G26" s="57" t="s">
        <v>115</v>
      </c>
      <c r="H26" s="57" t="s">
        <v>133</v>
      </c>
      <c r="I26" s="57" t="s">
        <v>134</v>
      </c>
      <c r="J26" s="57">
        <v>1</v>
      </c>
      <c r="K26" s="57">
        <v>3.97</v>
      </c>
      <c r="L26" s="57">
        <v>11.9815</v>
      </c>
      <c r="M26" s="57">
        <v>0.22899999999999998</v>
      </c>
      <c r="N26" s="57">
        <v>1.03155</v>
      </c>
      <c r="O26" s="57">
        <v>0.50212999999999997</v>
      </c>
    </row>
    <row r="27" spans="1:15" x14ac:dyDescent="0.25">
      <c r="A27" s="57" t="s">
        <v>135</v>
      </c>
      <c r="B27" s="57" t="s">
        <v>104</v>
      </c>
      <c r="C27" s="57" t="s">
        <v>3</v>
      </c>
      <c r="D27" s="57" t="s">
        <v>136</v>
      </c>
      <c r="E27" s="57">
        <v>12</v>
      </c>
      <c r="F27" s="57" t="s">
        <v>110</v>
      </c>
      <c r="G27" s="57" t="s">
        <v>137</v>
      </c>
      <c r="H27" s="56"/>
      <c r="I27" s="57" t="s">
        <v>138</v>
      </c>
      <c r="J27" s="57">
        <v>1</v>
      </c>
      <c r="K27" s="57">
        <v>3.74</v>
      </c>
      <c r="L27" s="57">
        <v>11.9815</v>
      </c>
      <c r="M27" s="57">
        <v>0.22899999999999998</v>
      </c>
      <c r="N27" s="57">
        <v>1.03155</v>
      </c>
      <c r="O27" s="57">
        <v>3.6863999999999999</v>
      </c>
    </row>
    <row r="28" spans="1:15" x14ac:dyDescent="0.25">
      <c r="A28" s="57" t="s">
        <v>139</v>
      </c>
      <c r="B28" s="57" t="s">
        <v>104</v>
      </c>
      <c r="C28" s="57" t="s">
        <v>3</v>
      </c>
      <c r="D28" s="57" t="s">
        <v>140</v>
      </c>
      <c r="E28" s="57">
        <v>12.5</v>
      </c>
      <c r="F28" s="57" t="s">
        <v>85</v>
      </c>
      <c r="G28" s="57" t="s">
        <v>124</v>
      </c>
      <c r="H28" s="57" t="s">
        <v>133</v>
      </c>
      <c r="I28" s="57" t="s">
        <v>141</v>
      </c>
      <c r="J28" s="57">
        <v>1</v>
      </c>
      <c r="K28" s="57">
        <v>3.94</v>
      </c>
      <c r="L28" s="57">
        <v>11.9815</v>
      </c>
      <c r="M28" s="57">
        <v>0.22899999999999998</v>
      </c>
      <c r="N28" s="57">
        <v>1.03155</v>
      </c>
      <c r="O28" s="57">
        <v>0.65293000000000001</v>
      </c>
    </row>
    <row r="29" spans="1:15" x14ac:dyDescent="0.25">
      <c r="A29" s="57" t="s">
        <v>142</v>
      </c>
      <c r="B29" s="57" t="s">
        <v>104</v>
      </c>
      <c r="C29" s="57" t="s">
        <v>3</v>
      </c>
      <c r="D29" s="57" t="s">
        <v>143</v>
      </c>
      <c r="E29" s="57">
        <v>19.2</v>
      </c>
      <c r="F29" s="57" t="s">
        <v>85</v>
      </c>
      <c r="G29" s="57" t="s">
        <v>144</v>
      </c>
      <c r="H29" s="57" t="s">
        <v>145</v>
      </c>
      <c r="I29" s="57" t="s">
        <v>146</v>
      </c>
      <c r="J29" s="57">
        <v>1</v>
      </c>
      <c r="K29" s="57">
        <v>3.83</v>
      </c>
      <c r="L29" s="57">
        <v>11.9815</v>
      </c>
      <c r="M29" s="57">
        <v>0.22899999999999998</v>
      </c>
      <c r="N29" s="57">
        <v>1.03155</v>
      </c>
      <c r="O29" s="57">
        <v>1.2242999999999999</v>
      </c>
    </row>
    <row r="30" spans="1:15" x14ac:dyDescent="0.25">
      <c r="A30" s="57" t="s">
        <v>147</v>
      </c>
      <c r="B30" s="57" t="s">
        <v>104</v>
      </c>
      <c r="C30" s="57" t="s">
        <v>3</v>
      </c>
      <c r="D30" s="57" t="s">
        <v>148</v>
      </c>
      <c r="E30" s="57">
        <v>27.7</v>
      </c>
      <c r="F30" s="57" t="s">
        <v>85</v>
      </c>
      <c r="G30" s="57" t="s">
        <v>149</v>
      </c>
      <c r="H30" s="57" t="s">
        <v>150</v>
      </c>
      <c r="I30" s="57" t="s">
        <v>151</v>
      </c>
      <c r="J30" s="57">
        <v>1</v>
      </c>
      <c r="K30" s="57">
        <v>4.08</v>
      </c>
      <c r="L30" s="57">
        <v>11.9815</v>
      </c>
      <c r="M30" s="57">
        <v>0.22899999999999998</v>
      </c>
      <c r="N30" s="57">
        <v>1.03155</v>
      </c>
      <c r="O30" s="57">
        <v>0.65519000000000005</v>
      </c>
    </row>
    <row r="31" spans="1:15" x14ac:dyDescent="0.25">
      <c r="A31" s="57" t="s">
        <v>152</v>
      </c>
      <c r="B31" s="57" t="s">
        <v>104</v>
      </c>
      <c r="C31" s="57" t="s">
        <v>3</v>
      </c>
      <c r="D31" s="57" t="s">
        <v>153</v>
      </c>
      <c r="E31" s="57">
        <v>35</v>
      </c>
      <c r="F31" s="57" t="s">
        <v>85</v>
      </c>
      <c r="G31" s="57" t="s">
        <v>154</v>
      </c>
      <c r="H31" s="57" t="s">
        <v>133</v>
      </c>
      <c r="I31" s="57" t="s">
        <v>155</v>
      </c>
      <c r="J31" s="57">
        <v>1</v>
      </c>
      <c r="K31" s="57">
        <v>4.29</v>
      </c>
      <c r="L31" s="57">
        <v>11.9815</v>
      </c>
      <c r="M31" s="57">
        <v>0.22899999999999998</v>
      </c>
      <c r="N31" s="57">
        <v>1.03155</v>
      </c>
      <c r="O31" s="57">
        <v>0.43641999999999997</v>
      </c>
    </row>
    <row r="32" spans="1:15" x14ac:dyDescent="0.25">
      <c r="A32" s="57" t="s">
        <v>156</v>
      </c>
      <c r="B32" s="57" t="s">
        <v>104</v>
      </c>
      <c r="C32" s="57" t="s">
        <v>3</v>
      </c>
      <c r="D32" s="57" t="s">
        <v>157</v>
      </c>
      <c r="E32" s="57">
        <v>40.5</v>
      </c>
      <c r="F32" s="57" t="s">
        <v>85</v>
      </c>
      <c r="G32" s="57" t="s">
        <v>158</v>
      </c>
      <c r="H32" s="57" t="s">
        <v>145</v>
      </c>
      <c r="I32" s="57" t="s">
        <v>159</v>
      </c>
      <c r="J32" s="57">
        <v>1</v>
      </c>
      <c r="K32" s="57">
        <v>4.43</v>
      </c>
      <c r="L32" s="57">
        <v>11.9815</v>
      </c>
      <c r="M32" s="57">
        <v>0.22899999999999998</v>
      </c>
      <c r="N32" s="57">
        <v>1.03155</v>
      </c>
      <c r="O32" s="57">
        <v>0.34764</v>
      </c>
    </row>
    <row r="33" spans="1:15" x14ac:dyDescent="0.25">
      <c r="A33" s="57" t="s">
        <v>160</v>
      </c>
      <c r="B33" s="57" t="s">
        <v>104</v>
      </c>
      <c r="C33" s="57">
        <v>10</v>
      </c>
      <c r="D33" s="57" t="s">
        <v>105</v>
      </c>
      <c r="E33" s="57">
        <v>1.9</v>
      </c>
      <c r="F33" s="57" t="s">
        <v>85</v>
      </c>
      <c r="G33" s="57" t="s">
        <v>161</v>
      </c>
      <c r="H33" s="57" t="s">
        <v>133</v>
      </c>
      <c r="I33" s="57" t="s">
        <v>162</v>
      </c>
      <c r="J33" s="57">
        <v>1</v>
      </c>
      <c r="K33" s="57">
        <v>3.87</v>
      </c>
      <c r="L33" s="57">
        <v>11.9815</v>
      </c>
      <c r="M33" s="57">
        <v>0.22899999999999998</v>
      </c>
      <c r="N33" s="57">
        <v>1.03155</v>
      </c>
      <c r="O33" s="57">
        <v>0.82584999999999997</v>
      </c>
    </row>
    <row r="34" spans="1:15" x14ac:dyDescent="0.25">
      <c r="A34" s="57" t="s">
        <v>163</v>
      </c>
      <c r="B34" s="57" t="s">
        <v>104</v>
      </c>
      <c r="C34" s="57">
        <v>10</v>
      </c>
      <c r="D34" s="57" t="s">
        <v>109</v>
      </c>
      <c r="E34" s="57">
        <v>2.8</v>
      </c>
      <c r="F34" s="57" t="s">
        <v>110</v>
      </c>
      <c r="G34" s="57" t="s">
        <v>164</v>
      </c>
      <c r="H34" s="57" t="s">
        <v>165</v>
      </c>
      <c r="I34" s="57" t="s">
        <v>166</v>
      </c>
      <c r="J34" s="57">
        <v>1</v>
      </c>
      <c r="K34" s="57">
        <v>3.4</v>
      </c>
      <c r="L34" s="57">
        <v>11.9815</v>
      </c>
      <c r="M34" s="57">
        <v>0.22899999999999998</v>
      </c>
      <c r="N34" s="57">
        <v>1.03155</v>
      </c>
      <c r="O34" s="57">
        <v>4.8150000000000004</v>
      </c>
    </row>
    <row r="35" spans="1:15" x14ac:dyDescent="0.25">
      <c r="A35" s="57" t="s">
        <v>167</v>
      </c>
      <c r="B35" s="57" t="s">
        <v>104</v>
      </c>
      <c r="C35" s="57">
        <v>10</v>
      </c>
      <c r="D35" s="57" t="s">
        <v>114</v>
      </c>
      <c r="E35" s="57">
        <v>4.0999999999999996</v>
      </c>
      <c r="F35" s="57" t="s">
        <v>85</v>
      </c>
      <c r="G35" s="57" t="s">
        <v>115</v>
      </c>
      <c r="H35" s="57" t="s">
        <v>125</v>
      </c>
      <c r="I35" s="57" t="s">
        <v>168</v>
      </c>
      <c r="J35" s="57">
        <v>1</v>
      </c>
      <c r="K35" s="57">
        <v>3.72</v>
      </c>
      <c r="L35" s="57">
        <v>11.9815</v>
      </c>
      <c r="M35" s="57">
        <v>0.22899999999999998</v>
      </c>
      <c r="N35" s="57">
        <v>1.03155</v>
      </c>
      <c r="O35" s="57">
        <v>0.55666000000000004</v>
      </c>
    </row>
    <row r="36" spans="1:15" x14ac:dyDescent="0.25">
      <c r="A36" s="57" t="s">
        <v>169</v>
      </c>
      <c r="B36" s="57" t="s">
        <v>104</v>
      </c>
      <c r="C36" s="57">
        <v>10</v>
      </c>
      <c r="D36" s="57" t="s">
        <v>119</v>
      </c>
      <c r="E36" s="57">
        <v>4.4000000000000004</v>
      </c>
      <c r="F36" s="57" t="s">
        <v>110</v>
      </c>
      <c r="G36" s="57" t="s">
        <v>161</v>
      </c>
      <c r="H36" s="56"/>
      <c r="I36" s="57" t="s">
        <v>170</v>
      </c>
      <c r="J36" s="57">
        <v>1</v>
      </c>
      <c r="K36" s="57">
        <v>3.55</v>
      </c>
      <c r="L36" s="57">
        <v>11.9815</v>
      </c>
      <c r="M36" s="57">
        <v>0.22899999999999998</v>
      </c>
      <c r="N36" s="57">
        <v>1.03155</v>
      </c>
      <c r="O36" s="57">
        <v>2.3199999999999998</v>
      </c>
    </row>
    <row r="37" spans="1:15" x14ac:dyDescent="0.25">
      <c r="A37" s="57" t="s">
        <v>171</v>
      </c>
      <c r="B37" s="57" t="s">
        <v>104</v>
      </c>
      <c r="C37" s="57">
        <v>10</v>
      </c>
      <c r="D37" s="57" t="s">
        <v>123</v>
      </c>
      <c r="E37" s="57">
        <v>5.7</v>
      </c>
      <c r="F37" s="57" t="s">
        <v>85</v>
      </c>
      <c r="G37" s="57" t="s">
        <v>115</v>
      </c>
      <c r="H37" s="57" t="s">
        <v>172</v>
      </c>
      <c r="I37" s="57" t="s">
        <v>173</v>
      </c>
      <c r="J37" s="57">
        <v>1</v>
      </c>
      <c r="K37" s="57">
        <v>3.69</v>
      </c>
      <c r="L37" s="57">
        <v>11.744</v>
      </c>
      <c r="M37" s="57">
        <v>0.20250000000000001</v>
      </c>
      <c r="N37" s="57">
        <v>1.00064</v>
      </c>
      <c r="O37" s="57">
        <v>1.0498000000000001</v>
      </c>
    </row>
    <row r="38" spans="1:15" x14ac:dyDescent="0.25">
      <c r="A38" s="57" t="s">
        <v>174</v>
      </c>
      <c r="B38" s="57" t="s">
        <v>104</v>
      </c>
      <c r="C38" s="57">
        <v>10</v>
      </c>
      <c r="D38" s="57" t="s">
        <v>128</v>
      </c>
      <c r="E38" s="57">
        <v>6.1</v>
      </c>
      <c r="F38" s="57" t="s">
        <v>110</v>
      </c>
      <c r="G38" s="57" t="s">
        <v>175</v>
      </c>
      <c r="H38" s="57" t="s">
        <v>176</v>
      </c>
      <c r="I38" s="57" t="s">
        <v>177</v>
      </c>
      <c r="J38" s="57">
        <v>1</v>
      </c>
      <c r="K38" s="57">
        <v>3.57</v>
      </c>
      <c r="L38" s="57">
        <v>11.744</v>
      </c>
      <c r="M38" s="57">
        <v>0.20250000000000001</v>
      </c>
      <c r="N38" s="57">
        <v>1.00064</v>
      </c>
      <c r="O38" s="57">
        <v>1.8655999999999999</v>
      </c>
    </row>
    <row r="39" spans="1:15" x14ac:dyDescent="0.25">
      <c r="A39" s="57" t="s">
        <v>178</v>
      </c>
      <c r="B39" s="57" t="s">
        <v>104</v>
      </c>
      <c r="C39" s="57">
        <v>10</v>
      </c>
      <c r="D39" s="57" t="s">
        <v>132</v>
      </c>
      <c r="E39" s="57">
        <v>11.5</v>
      </c>
      <c r="F39" s="57" t="s">
        <v>85</v>
      </c>
      <c r="G39" s="57" t="s">
        <v>175</v>
      </c>
      <c r="H39" s="57" t="s">
        <v>179</v>
      </c>
      <c r="I39" s="57" t="s">
        <v>180</v>
      </c>
      <c r="J39" s="57">
        <v>1</v>
      </c>
      <c r="K39" s="57">
        <v>4.07</v>
      </c>
      <c r="L39" s="57">
        <v>11.744</v>
      </c>
      <c r="M39" s="57">
        <v>0.20250000000000001</v>
      </c>
      <c r="N39" s="57">
        <v>1.00064</v>
      </c>
      <c r="O39" s="57">
        <v>0.37225999999999998</v>
      </c>
    </row>
    <row r="40" spans="1:15" x14ac:dyDescent="0.25">
      <c r="A40" s="57" t="s">
        <v>181</v>
      </c>
      <c r="B40" s="57" t="s">
        <v>104</v>
      </c>
      <c r="C40" s="57">
        <v>10</v>
      </c>
      <c r="D40" s="57" t="s">
        <v>136</v>
      </c>
      <c r="E40" s="57">
        <v>18</v>
      </c>
      <c r="F40" s="57" t="s">
        <v>85</v>
      </c>
      <c r="G40" s="57" t="s">
        <v>182</v>
      </c>
      <c r="H40" s="57" t="s">
        <v>183</v>
      </c>
      <c r="I40" s="57" t="s">
        <v>184</v>
      </c>
      <c r="J40" s="57">
        <v>1</v>
      </c>
      <c r="K40" s="57">
        <v>4.4000000000000004</v>
      </c>
      <c r="L40" s="57">
        <v>11.744</v>
      </c>
      <c r="M40" s="57">
        <v>0.20250000000000001</v>
      </c>
      <c r="N40" s="57">
        <v>1.00064</v>
      </c>
      <c r="O40" s="57">
        <v>0.19026000000000001</v>
      </c>
    </row>
    <row r="41" spans="1:15" x14ac:dyDescent="0.25">
      <c r="A41" s="57" t="s">
        <v>185</v>
      </c>
      <c r="B41" s="57" t="s">
        <v>104</v>
      </c>
      <c r="C41" s="57">
        <v>10</v>
      </c>
      <c r="D41" s="57" t="s">
        <v>140</v>
      </c>
      <c r="E41" s="57">
        <v>21.5</v>
      </c>
      <c r="F41" s="57" t="s">
        <v>85</v>
      </c>
      <c r="G41" s="57" t="s">
        <v>111</v>
      </c>
      <c r="H41" s="57" t="s">
        <v>186</v>
      </c>
      <c r="I41" s="57" t="s">
        <v>187</v>
      </c>
      <c r="J41" s="57">
        <v>1</v>
      </c>
      <c r="K41" s="57">
        <v>3.34</v>
      </c>
      <c r="L41" s="57">
        <v>11.744</v>
      </c>
      <c r="M41" s="57">
        <v>0.20250000000000001</v>
      </c>
      <c r="N41" s="57">
        <v>1.00064</v>
      </c>
      <c r="O41" s="57">
        <v>0.31134000000000001</v>
      </c>
    </row>
    <row r="42" spans="1:15" x14ac:dyDescent="0.25">
      <c r="A42" s="57" t="s">
        <v>188</v>
      </c>
      <c r="B42" s="57" t="s">
        <v>104</v>
      </c>
      <c r="C42" s="57">
        <v>10</v>
      </c>
      <c r="D42" s="57" t="s">
        <v>143</v>
      </c>
      <c r="E42" s="57">
        <v>47</v>
      </c>
      <c r="F42" s="57" t="s">
        <v>85</v>
      </c>
      <c r="G42" s="57" t="s">
        <v>189</v>
      </c>
      <c r="H42" s="57" t="s">
        <v>190</v>
      </c>
      <c r="I42" s="57" t="s">
        <v>191</v>
      </c>
      <c r="J42" s="57">
        <v>1</v>
      </c>
      <c r="K42" s="57">
        <v>4.24</v>
      </c>
      <c r="L42" s="57">
        <v>11.744</v>
      </c>
      <c r="M42" s="57">
        <v>0.20250000000000001</v>
      </c>
      <c r="N42" s="57">
        <v>1.00064</v>
      </c>
      <c r="O42" s="57">
        <v>0.19555</v>
      </c>
    </row>
    <row r="43" spans="1:15" x14ac:dyDescent="0.25">
      <c r="A43" s="57" t="s">
        <v>192</v>
      </c>
      <c r="B43" s="57" t="s">
        <v>104</v>
      </c>
      <c r="C43" s="57">
        <v>9</v>
      </c>
      <c r="D43" s="57" t="s">
        <v>105</v>
      </c>
      <c r="E43" s="57">
        <v>1.8</v>
      </c>
      <c r="F43" s="57" t="s">
        <v>85</v>
      </c>
      <c r="G43" s="57" t="s">
        <v>193</v>
      </c>
      <c r="H43" s="57" t="s">
        <v>194</v>
      </c>
      <c r="I43" s="57" t="s">
        <v>195</v>
      </c>
      <c r="J43" s="57">
        <v>1</v>
      </c>
      <c r="K43" s="57">
        <v>4.49</v>
      </c>
      <c r="L43" s="57">
        <v>11.744</v>
      </c>
      <c r="M43" s="57">
        <v>0.20250000000000001</v>
      </c>
      <c r="N43" s="57">
        <v>1.00064</v>
      </c>
      <c r="O43" s="57">
        <v>0.37759999999999999</v>
      </c>
    </row>
    <row r="44" spans="1:15" x14ac:dyDescent="0.25">
      <c r="A44" s="57" t="s">
        <v>196</v>
      </c>
      <c r="B44" s="57" t="s">
        <v>104</v>
      </c>
      <c r="C44" s="57">
        <v>9</v>
      </c>
      <c r="D44" s="57" t="s">
        <v>109</v>
      </c>
      <c r="E44" s="57">
        <v>4.8</v>
      </c>
      <c r="F44" s="57" t="s">
        <v>110</v>
      </c>
      <c r="G44" s="57" t="s">
        <v>144</v>
      </c>
      <c r="H44" s="56"/>
      <c r="I44" s="57" t="s">
        <v>197</v>
      </c>
      <c r="J44" s="57">
        <v>1</v>
      </c>
      <c r="K44" s="57">
        <v>3.72</v>
      </c>
      <c r="L44" s="57">
        <v>11.744</v>
      </c>
      <c r="M44" s="57">
        <v>0.20250000000000001</v>
      </c>
      <c r="N44" s="57">
        <v>1.00064</v>
      </c>
      <c r="O44" s="57">
        <v>21.061</v>
      </c>
    </row>
    <row r="45" spans="1:15" x14ac:dyDescent="0.25">
      <c r="A45" s="57" t="s">
        <v>198</v>
      </c>
      <c r="B45" s="57" t="s">
        <v>104</v>
      </c>
      <c r="C45" s="57">
        <v>9</v>
      </c>
      <c r="D45" s="57" t="s">
        <v>114</v>
      </c>
      <c r="E45" s="57">
        <v>5.7</v>
      </c>
      <c r="F45" s="57" t="s">
        <v>85</v>
      </c>
      <c r="G45" s="57" t="s">
        <v>199</v>
      </c>
      <c r="H45" s="57" t="s">
        <v>200</v>
      </c>
      <c r="I45" s="57" t="s">
        <v>201</v>
      </c>
      <c r="J45" s="57">
        <v>1</v>
      </c>
      <c r="K45" s="57">
        <v>3.78</v>
      </c>
      <c r="L45" s="57">
        <v>11.744</v>
      </c>
      <c r="M45" s="57">
        <v>0.20250000000000001</v>
      </c>
      <c r="N45" s="57">
        <v>1.00064</v>
      </c>
      <c r="O45" s="57">
        <v>0.98916999999999999</v>
      </c>
    </row>
    <row r="46" spans="1:15" x14ac:dyDescent="0.25">
      <c r="A46" s="57" t="s">
        <v>202</v>
      </c>
      <c r="B46" s="57" t="s">
        <v>104</v>
      </c>
      <c r="C46" s="57">
        <v>9</v>
      </c>
      <c r="D46" s="57" t="s">
        <v>119</v>
      </c>
      <c r="E46" s="57">
        <v>5.9</v>
      </c>
      <c r="F46" s="57" t="s">
        <v>110</v>
      </c>
      <c r="G46" s="57" t="s">
        <v>175</v>
      </c>
      <c r="H46" s="56"/>
      <c r="I46" s="57" t="s">
        <v>203</v>
      </c>
      <c r="J46" s="57">
        <v>1</v>
      </c>
      <c r="K46" s="57">
        <v>3.74</v>
      </c>
      <c r="L46" s="57">
        <v>11.744</v>
      </c>
      <c r="M46" s="57">
        <v>0.20250000000000001</v>
      </c>
      <c r="N46" s="57">
        <v>1.00064</v>
      </c>
      <c r="O46" s="57">
        <v>2.8498000000000001</v>
      </c>
    </row>
    <row r="47" spans="1:15" x14ac:dyDescent="0.25">
      <c r="A47" s="57" t="s">
        <v>204</v>
      </c>
      <c r="B47" s="57" t="s">
        <v>104</v>
      </c>
      <c r="C47" s="57">
        <v>9</v>
      </c>
      <c r="D47" s="57" t="s">
        <v>123</v>
      </c>
      <c r="E47" s="57">
        <v>7.2</v>
      </c>
      <c r="F47" s="57" t="s">
        <v>85</v>
      </c>
      <c r="G47" s="57" t="s">
        <v>205</v>
      </c>
      <c r="H47" s="57" t="s">
        <v>172</v>
      </c>
      <c r="I47" s="57" t="s">
        <v>206</v>
      </c>
      <c r="J47" s="57">
        <v>1</v>
      </c>
      <c r="K47" s="57">
        <v>3.93</v>
      </c>
      <c r="L47" s="57">
        <v>11.744</v>
      </c>
      <c r="M47" s="57">
        <v>0.20250000000000001</v>
      </c>
      <c r="N47" s="57">
        <v>1.00064</v>
      </c>
      <c r="O47" s="57">
        <v>0.62338000000000005</v>
      </c>
    </row>
    <row r="48" spans="1:15" x14ac:dyDescent="0.25">
      <c r="A48" s="57" t="s">
        <v>207</v>
      </c>
      <c r="B48" s="57" t="s">
        <v>104</v>
      </c>
      <c r="C48" s="57">
        <v>9</v>
      </c>
      <c r="D48" s="57" t="s">
        <v>128</v>
      </c>
      <c r="E48" s="57">
        <v>8.5</v>
      </c>
      <c r="F48" s="57" t="s">
        <v>110</v>
      </c>
      <c r="G48" s="57" t="s">
        <v>164</v>
      </c>
      <c r="H48" s="56"/>
      <c r="I48" s="57" t="s">
        <v>208</v>
      </c>
      <c r="J48" s="57">
        <v>1</v>
      </c>
      <c r="K48" s="57">
        <v>3.73</v>
      </c>
      <c r="L48" s="57">
        <v>11.744</v>
      </c>
      <c r="M48" s="57">
        <v>0.20250000000000001</v>
      </c>
      <c r="N48" s="57">
        <v>1.00064</v>
      </c>
      <c r="O48" s="57">
        <v>4.4253999999999998</v>
      </c>
    </row>
    <row r="49" spans="1:15" x14ac:dyDescent="0.25">
      <c r="A49" s="57" t="s">
        <v>209</v>
      </c>
      <c r="B49" s="57" t="s">
        <v>104</v>
      </c>
      <c r="C49" s="57">
        <v>9</v>
      </c>
      <c r="D49" s="57" t="s">
        <v>132</v>
      </c>
      <c r="E49" s="57">
        <v>9.5</v>
      </c>
      <c r="F49" s="57" t="s">
        <v>85</v>
      </c>
      <c r="G49" s="57" t="s">
        <v>115</v>
      </c>
      <c r="H49" s="57" t="s">
        <v>210</v>
      </c>
      <c r="I49" s="57" t="s">
        <v>211</v>
      </c>
      <c r="J49" s="57">
        <v>1</v>
      </c>
      <c r="K49" s="57">
        <v>4.05</v>
      </c>
      <c r="L49" s="57">
        <v>11.744</v>
      </c>
      <c r="M49" s="57">
        <v>0.20250000000000001</v>
      </c>
      <c r="N49" s="57">
        <v>1.00064</v>
      </c>
      <c r="O49" s="57">
        <v>0.43961</v>
      </c>
    </row>
    <row r="50" spans="1:15" x14ac:dyDescent="0.25">
      <c r="A50" s="57" t="s">
        <v>212</v>
      </c>
      <c r="B50" s="57" t="s">
        <v>104</v>
      </c>
      <c r="C50" s="57">
        <v>9</v>
      </c>
      <c r="D50" s="57" t="s">
        <v>136</v>
      </c>
      <c r="E50" s="57">
        <v>9.8000000000000007</v>
      </c>
      <c r="F50" s="57" t="s">
        <v>110</v>
      </c>
      <c r="G50" s="57" t="s">
        <v>213</v>
      </c>
      <c r="H50" s="57" t="s">
        <v>214</v>
      </c>
      <c r="I50" s="57" t="s">
        <v>215</v>
      </c>
      <c r="J50" s="57">
        <v>1</v>
      </c>
      <c r="K50" s="57">
        <v>3.85</v>
      </c>
      <c r="L50" s="57">
        <v>11.744</v>
      </c>
      <c r="M50" s="57">
        <v>0.20250000000000001</v>
      </c>
      <c r="N50" s="57">
        <v>1.00064</v>
      </c>
      <c r="O50" s="57">
        <v>1.9662999999999999</v>
      </c>
    </row>
    <row r="51" spans="1:15" x14ac:dyDescent="0.25">
      <c r="A51" s="57" t="s">
        <v>216</v>
      </c>
      <c r="B51" s="57" t="s">
        <v>104</v>
      </c>
      <c r="C51" s="57">
        <v>9</v>
      </c>
      <c r="D51" s="57" t="s">
        <v>140</v>
      </c>
      <c r="E51" s="57">
        <v>12.3</v>
      </c>
      <c r="F51" s="57" t="s">
        <v>85</v>
      </c>
      <c r="G51" s="57" t="s">
        <v>217</v>
      </c>
      <c r="H51" s="57" t="s">
        <v>133</v>
      </c>
      <c r="I51" s="57" t="s">
        <v>218</v>
      </c>
      <c r="J51" s="57">
        <v>1</v>
      </c>
      <c r="K51" s="57">
        <v>4.0999999999999996</v>
      </c>
      <c r="L51" s="57">
        <v>11.744</v>
      </c>
      <c r="M51" s="57">
        <v>0.20250000000000001</v>
      </c>
      <c r="N51" s="57">
        <v>1.00064</v>
      </c>
      <c r="O51" s="57">
        <v>0.45978000000000002</v>
      </c>
    </row>
    <row r="52" spans="1:15" x14ac:dyDescent="0.25">
      <c r="A52" s="57" t="s">
        <v>219</v>
      </c>
      <c r="B52" s="57" t="s">
        <v>104</v>
      </c>
      <c r="C52" s="57">
        <v>9</v>
      </c>
      <c r="D52" s="57" t="s">
        <v>143</v>
      </c>
      <c r="E52" s="57">
        <v>12.5</v>
      </c>
      <c r="F52" s="57" t="s">
        <v>110</v>
      </c>
      <c r="G52" s="57" t="s">
        <v>111</v>
      </c>
      <c r="H52" s="57" t="s">
        <v>220</v>
      </c>
      <c r="I52" s="57" t="s">
        <v>221</v>
      </c>
      <c r="J52" s="57">
        <v>1</v>
      </c>
      <c r="K52" s="57">
        <v>4.01</v>
      </c>
      <c r="L52" s="57">
        <v>11.744</v>
      </c>
      <c r="M52" s="57">
        <v>0.20250000000000001</v>
      </c>
      <c r="N52" s="57">
        <v>1.00064</v>
      </c>
      <c r="O52" s="57">
        <v>1.2738</v>
      </c>
    </row>
    <row r="53" spans="1:15" x14ac:dyDescent="0.25">
      <c r="A53" s="57" t="s">
        <v>222</v>
      </c>
      <c r="B53" s="57" t="s">
        <v>104</v>
      </c>
      <c r="C53" s="57">
        <v>9</v>
      </c>
      <c r="D53" s="57" t="s">
        <v>148</v>
      </c>
      <c r="E53" s="57">
        <v>14.1</v>
      </c>
      <c r="F53" s="57" t="s">
        <v>85</v>
      </c>
      <c r="G53" s="57" t="s">
        <v>223</v>
      </c>
      <c r="H53" s="57" t="s">
        <v>165</v>
      </c>
      <c r="I53" s="57" t="s">
        <v>224</v>
      </c>
      <c r="J53" s="57">
        <v>1</v>
      </c>
      <c r="K53" s="57">
        <v>4.12</v>
      </c>
      <c r="L53" s="57">
        <v>11.744</v>
      </c>
      <c r="M53" s="57">
        <v>0.20250000000000001</v>
      </c>
      <c r="N53" s="57">
        <v>1.00064</v>
      </c>
      <c r="O53" s="57">
        <v>0.46794999999999998</v>
      </c>
    </row>
    <row r="54" spans="1:15" x14ac:dyDescent="0.25">
      <c r="A54" s="57" t="s">
        <v>225</v>
      </c>
      <c r="B54" s="57" t="s">
        <v>104</v>
      </c>
      <c r="C54" s="57">
        <v>9</v>
      </c>
      <c r="D54" s="57" t="s">
        <v>153</v>
      </c>
      <c r="E54" s="57">
        <v>14.6</v>
      </c>
      <c r="F54" s="57" t="s">
        <v>110</v>
      </c>
      <c r="G54" s="57" t="s">
        <v>226</v>
      </c>
      <c r="H54" s="57" t="s">
        <v>227</v>
      </c>
      <c r="I54" s="57" t="s">
        <v>228</v>
      </c>
      <c r="J54" s="57">
        <v>1</v>
      </c>
      <c r="K54" s="57">
        <v>4.03</v>
      </c>
      <c r="L54" s="57">
        <v>11.8545</v>
      </c>
      <c r="M54" s="57">
        <v>0.19650000000000001</v>
      </c>
      <c r="N54" s="57">
        <v>1.00414</v>
      </c>
      <c r="O54" s="57">
        <v>1.5860000000000001</v>
      </c>
    </row>
    <row r="55" spans="1:15" x14ac:dyDescent="0.25">
      <c r="A55" s="57" t="s">
        <v>229</v>
      </c>
      <c r="B55" s="57" t="s">
        <v>104</v>
      </c>
      <c r="C55" s="57">
        <v>9</v>
      </c>
      <c r="D55" s="57" t="s">
        <v>157</v>
      </c>
      <c r="E55" s="57">
        <v>26.2</v>
      </c>
      <c r="F55" s="57" t="s">
        <v>85</v>
      </c>
      <c r="G55" s="57" t="s">
        <v>230</v>
      </c>
      <c r="H55" s="57" t="s">
        <v>231</v>
      </c>
      <c r="I55" s="57" t="s">
        <v>232</v>
      </c>
      <c r="J55" s="57">
        <v>1</v>
      </c>
      <c r="K55" s="57">
        <v>4.54</v>
      </c>
      <c r="L55" s="57">
        <v>11.8545</v>
      </c>
      <c r="M55" s="57">
        <v>0.19650000000000001</v>
      </c>
      <c r="N55" s="57">
        <v>1.00414</v>
      </c>
      <c r="O55" s="57">
        <v>0.68562000000000001</v>
      </c>
    </row>
    <row r="56" spans="1:15" x14ac:dyDescent="0.25">
      <c r="A56" s="57" t="s">
        <v>233</v>
      </c>
      <c r="B56" s="57" t="s">
        <v>104</v>
      </c>
      <c r="C56" s="57">
        <v>9</v>
      </c>
      <c r="D56" s="57" t="s">
        <v>234</v>
      </c>
      <c r="E56" s="57">
        <v>35</v>
      </c>
      <c r="F56" s="57" t="s">
        <v>85</v>
      </c>
      <c r="G56" s="57" t="s">
        <v>235</v>
      </c>
      <c r="H56" s="57" t="s">
        <v>236</v>
      </c>
      <c r="I56" s="57" t="s">
        <v>237</v>
      </c>
      <c r="J56" s="57">
        <v>1</v>
      </c>
      <c r="K56" s="57">
        <v>4.55</v>
      </c>
      <c r="L56" s="57">
        <v>11.8545</v>
      </c>
      <c r="M56" s="57">
        <v>0.19650000000000001</v>
      </c>
      <c r="N56" s="57">
        <v>1.00414</v>
      </c>
      <c r="O56" s="57">
        <v>0.50417000000000001</v>
      </c>
    </row>
    <row r="57" spans="1:15" x14ac:dyDescent="0.25">
      <c r="A57" s="57" t="s">
        <v>238</v>
      </c>
      <c r="B57" s="57" t="s">
        <v>104</v>
      </c>
      <c r="C57" s="57">
        <v>9</v>
      </c>
      <c r="D57" s="57" t="s">
        <v>239</v>
      </c>
      <c r="E57" s="57">
        <v>50</v>
      </c>
      <c r="F57" s="57" t="s">
        <v>85</v>
      </c>
      <c r="G57" s="57" t="s">
        <v>240</v>
      </c>
      <c r="H57" s="57">
        <v>0</v>
      </c>
      <c r="I57" s="57" t="s">
        <v>241</v>
      </c>
      <c r="J57" s="57">
        <v>1</v>
      </c>
      <c r="K57" s="57">
        <v>4.6900000000000004</v>
      </c>
      <c r="L57" s="57">
        <v>11.8545</v>
      </c>
      <c r="M57" s="57">
        <v>0.19650000000000001</v>
      </c>
      <c r="N57" s="57">
        <v>1.00414</v>
      </c>
      <c r="O57" s="57">
        <v>0.19475999999999999</v>
      </c>
    </row>
    <row r="58" spans="1:15" x14ac:dyDescent="0.25">
      <c r="A58" s="57" t="s">
        <v>242</v>
      </c>
      <c r="B58" s="57" t="s">
        <v>104</v>
      </c>
      <c r="C58" s="57">
        <v>45</v>
      </c>
      <c r="D58" s="57" t="s">
        <v>105</v>
      </c>
      <c r="E58" s="57">
        <v>2</v>
      </c>
      <c r="F58" s="57" t="s">
        <v>110</v>
      </c>
      <c r="G58" s="57" t="s">
        <v>243</v>
      </c>
      <c r="H58" s="56"/>
      <c r="I58" s="57" t="s">
        <v>244</v>
      </c>
      <c r="J58" s="57">
        <v>1</v>
      </c>
      <c r="K58" s="57">
        <v>3.39</v>
      </c>
      <c r="L58" s="57">
        <v>11.8545</v>
      </c>
      <c r="M58" s="57">
        <v>0.19650000000000001</v>
      </c>
      <c r="N58" s="57">
        <v>1.00414</v>
      </c>
      <c r="O58" s="57">
        <v>3.569</v>
      </c>
    </row>
    <row r="59" spans="1:15" x14ac:dyDescent="0.25">
      <c r="A59" s="57" t="s">
        <v>245</v>
      </c>
      <c r="B59" s="57" t="s">
        <v>104</v>
      </c>
      <c r="C59" s="57">
        <v>45</v>
      </c>
      <c r="D59" s="57" t="s">
        <v>109</v>
      </c>
      <c r="E59" s="58">
        <v>5</v>
      </c>
      <c r="F59" s="57" t="s">
        <v>110</v>
      </c>
      <c r="G59" s="57" t="s">
        <v>246</v>
      </c>
      <c r="H59" s="56"/>
      <c r="I59" s="57" t="s">
        <v>247</v>
      </c>
      <c r="J59" s="57">
        <v>1</v>
      </c>
      <c r="K59" s="57">
        <v>3.5</v>
      </c>
      <c r="L59" s="57">
        <v>11.8545</v>
      </c>
      <c r="M59" s="57">
        <v>0.19650000000000001</v>
      </c>
      <c r="N59" s="57">
        <v>1.00414</v>
      </c>
      <c r="O59" s="57">
        <v>14.305</v>
      </c>
    </row>
    <row r="60" spans="1:15" x14ac:dyDescent="0.25">
      <c r="A60" s="57" t="s">
        <v>248</v>
      </c>
      <c r="B60" s="57" t="s">
        <v>104</v>
      </c>
      <c r="C60" s="57">
        <v>45</v>
      </c>
      <c r="D60" s="57" t="s">
        <v>114</v>
      </c>
      <c r="E60" s="57">
        <v>6.1</v>
      </c>
      <c r="F60" s="57" t="s">
        <v>85</v>
      </c>
      <c r="G60" s="57" t="s">
        <v>115</v>
      </c>
      <c r="H60" s="57" t="s">
        <v>249</v>
      </c>
      <c r="I60" s="57" t="s">
        <v>250</v>
      </c>
      <c r="J60" s="57">
        <v>1</v>
      </c>
      <c r="K60" s="57">
        <v>4.04</v>
      </c>
      <c r="L60" s="57">
        <v>11.8545</v>
      </c>
      <c r="M60" s="57">
        <v>0.19650000000000001</v>
      </c>
      <c r="N60" s="57">
        <v>1.00414</v>
      </c>
      <c r="O60" s="57">
        <v>0.35267999999999999</v>
      </c>
    </row>
    <row r="61" spans="1:15" x14ac:dyDescent="0.25">
      <c r="A61" s="57" t="s">
        <v>251</v>
      </c>
      <c r="B61" s="57" t="s">
        <v>104</v>
      </c>
      <c r="C61" s="57">
        <v>45</v>
      </c>
      <c r="D61" s="57" t="s">
        <v>119</v>
      </c>
      <c r="E61" s="57">
        <v>6.4</v>
      </c>
      <c r="F61" s="57" t="s">
        <v>110</v>
      </c>
      <c r="G61" s="57" t="s">
        <v>252</v>
      </c>
      <c r="H61" s="57" t="s">
        <v>253</v>
      </c>
      <c r="I61" s="57" t="s">
        <v>254</v>
      </c>
      <c r="J61" s="57">
        <v>1</v>
      </c>
      <c r="K61" s="57">
        <v>3.94</v>
      </c>
      <c r="L61" s="57">
        <v>11.8545</v>
      </c>
      <c r="M61" s="57">
        <v>0.19650000000000001</v>
      </c>
      <c r="N61" s="57">
        <v>1.00414</v>
      </c>
      <c r="O61" s="57">
        <v>2.2926000000000002</v>
      </c>
    </row>
    <row r="62" spans="1:15" x14ac:dyDescent="0.25">
      <c r="A62" s="57" t="s">
        <v>255</v>
      </c>
      <c r="B62" s="57" t="s">
        <v>104</v>
      </c>
      <c r="C62" s="57">
        <v>45</v>
      </c>
      <c r="D62" s="57" t="s">
        <v>123</v>
      </c>
      <c r="E62" s="57">
        <v>7.2</v>
      </c>
      <c r="F62" s="57" t="s">
        <v>85</v>
      </c>
      <c r="G62" s="57" t="s">
        <v>256</v>
      </c>
      <c r="H62" s="57" t="s">
        <v>257</v>
      </c>
      <c r="I62" s="57" t="s">
        <v>258</v>
      </c>
      <c r="J62" s="57">
        <v>1</v>
      </c>
      <c r="K62" s="57">
        <v>4.21</v>
      </c>
      <c r="L62" s="57">
        <v>11.8545</v>
      </c>
      <c r="M62" s="57">
        <v>0.19650000000000001</v>
      </c>
      <c r="N62" s="57">
        <v>1.00414</v>
      </c>
      <c r="O62" s="57">
        <v>0.31858999999999998</v>
      </c>
    </row>
    <row r="63" spans="1:15" x14ac:dyDescent="0.25">
      <c r="A63" s="57" t="s">
        <v>259</v>
      </c>
      <c r="B63" s="57" t="s">
        <v>104</v>
      </c>
      <c r="C63" s="57">
        <v>45</v>
      </c>
      <c r="D63" s="57" t="s">
        <v>128</v>
      </c>
      <c r="E63" s="57">
        <v>7.5</v>
      </c>
      <c r="F63" s="57" t="s">
        <v>110</v>
      </c>
      <c r="G63" s="57" t="s">
        <v>120</v>
      </c>
      <c r="H63" s="57" t="s">
        <v>260</v>
      </c>
      <c r="I63" s="57" t="s">
        <v>261</v>
      </c>
      <c r="J63" s="57">
        <v>1</v>
      </c>
      <c r="K63" s="57">
        <v>4.08</v>
      </c>
      <c r="L63" s="57">
        <v>11.8545</v>
      </c>
      <c r="M63" s="57">
        <v>0.19650000000000001</v>
      </c>
      <c r="N63" s="57">
        <v>1.00414</v>
      </c>
      <c r="O63" s="57">
        <v>3.4790999999999999</v>
      </c>
    </row>
    <row r="64" spans="1:15" x14ac:dyDescent="0.25">
      <c r="A64" s="57" t="s">
        <v>262</v>
      </c>
      <c r="B64" s="57" t="s">
        <v>104</v>
      </c>
      <c r="C64" s="57">
        <v>45</v>
      </c>
      <c r="D64" s="57" t="s">
        <v>132</v>
      </c>
      <c r="E64" s="57">
        <v>8.6</v>
      </c>
      <c r="F64" s="57" t="s">
        <v>85</v>
      </c>
      <c r="G64" s="57" t="s">
        <v>161</v>
      </c>
      <c r="H64" s="57" t="s">
        <v>263</v>
      </c>
      <c r="I64" s="57" t="s">
        <v>264</v>
      </c>
      <c r="J64" s="57">
        <v>1</v>
      </c>
      <c r="K64" s="57">
        <v>4.43</v>
      </c>
      <c r="L64" s="57">
        <v>11.8545</v>
      </c>
      <c r="M64" s="57">
        <v>0.19650000000000001</v>
      </c>
      <c r="N64" s="57">
        <v>1.00414</v>
      </c>
      <c r="O64" s="57">
        <v>0.54530000000000001</v>
      </c>
    </row>
    <row r="65" spans="1:15" x14ac:dyDescent="0.25">
      <c r="A65" s="57" t="s">
        <v>265</v>
      </c>
      <c r="B65" s="57" t="s">
        <v>104</v>
      </c>
      <c r="C65" s="57">
        <v>45</v>
      </c>
      <c r="D65" s="57" t="s">
        <v>136</v>
      </c>
      <c r="E65" s="57">
        <v>8.9</v>
      </c>
      <c r="F65" s="57" t="s">
        <v>110</v>
      </c>
      <c r="G65" s="57" t="s">
        <v>266</v>
      </c>
      <c r="H65" s="57" t="s">
        <v>267</v>
      </c>
      <c r="I65" s="57" t="s">
        <v>268</v>
      </c>
      <c r="J65" s="57">
        <v>1</v>
      </c>
      <c r="K65" s="57">
        <v>4.26</v>
      </c>
      <c r="L65" s="57">
        <v>11.8545</v>
      </c>
      <c r="M65" s="57">
        <v>0.19650000000000001</v>
      </c>
      <c r="N65" s="57">
        <v>1.00414</v>
      </c>
      <c r="O65" s="57">
        <v>1.5973999999999999</v>
      </c>
    </row>
    <row r="66" spans="1:15" x14ac:dyDescent="0.25">
      <c r="A66" s="57" t="s">
        <v>269</v>
      </c>
      <c r="B66" s="57" t="s">
        <v>104</v>
      </c>
      <c r="C66" s="57">
        <v>45</v>
      </c>
      <c r="D66" s="57" t="s">
        <v>140</v>
      </c>
      <c r="E66" s="57">
        <v>14.8</v>
      </c>
      <c r="F66" s="57" t="s">
        <v>85</v>
      </c>
      <c r="G66" s="57" t="s">
        <v>205</v>
      </c>
      <c r="H66" s="57" t="s">
        <v>270</v>
      </c>
      <c r="I66" s="57" t="s">
        <v>271</v>
      </c>
      <c r="J66" s="57">
        <v>1</v>
      </c>
      <c r="K66" s="57">
        <v>4.4400000000000004</v>
      </c>
      <c r="L66" s="57">
        <v>11.8545</v>
      </c>
      <c r="M66" s="57">
        <v>0.19650000000000001</v>
      </c>
      <c r="N66" s="57">
        <v>1.00414</v>
      </c>
      <c r="O66" s="57">
        <v>0.68481999999999998</v>
      </c>
    </row>
    <row r="67" spans="1:15" x14ac:dyDescent="0.25">
      <c r="A67" s="57" t="s">
        <v>272</v>
      </c>
      <c r="B67" s="57" t="s">
        <v>104</v>
      </c>
      <c r="C67" s="57">
        <v>45</v>
      </c>
      <c r="D67" s="57" t="s">
        <v>143</v>
      </c>
      <c r="E67" s="57">
        <v>36</v>
      </c>
      <c r="F67" s="57" t="s">
        <v>85</v>
      </c>
      <c r="G67" s="57" t="s">
        <v>182</v>
      </c>
      <c r="H67" s="57">
        <v>0</v>
      </c>
      <c r="I67" s="57" t="s">
        <v>273</v>
      </c>
      <c r="J67" s="57">
        <v>1</v>
      </c>
      <c r="K67" s="57">
        <v>5.08</v>
      </c>
      <c r="L67" s="57">
        <v>11.8545</v>
      </c>
      <c r="M67" s="57">
        <v>0.19650000000000001</v>
      </c>
      <c r="N67" s="57">
        <v>1.00414</v>
      </c>
      <c r="O67" s="57">
        <v>7.1389999999999995E-2</v>
      </c>
    </row>
    <row r="68" spans="1:15" x14ac:dyDescent="0.25">
      <c r="A68" s="57" t="s">
        <v>274</v>
      </c>
      <c r="B68" s="57" t="s">
        <v>104</v>
      </c>
      <c r="C68" s="57">
        <v>45</v>
      </c>
      <c r="D68" s="57" t="s">
        <v>148</v>
      </c>
      <c r="E68" s="57">
        <v>36.6</v>
      </c>
      <c r="F68" s="57" t="s">
        <v>85</v>
      </c>
      <c r="G68" s="57" t="s">
        <v>275</v>
      </c>
      <c r="H68" s="56"/>
      <c r="I68" s="56"/>
      <c r="J68" s="57">
        <v>1</v>
      </c>
      <c r="K68" s="57">
        <v>4.97</v>
      </c>
      <c r="L68" s="57">
        <v>11.8545</v>
      </c>
      <c r="M68" s="57">
        <v>0.19650000000000001</v>
      </c>
      <c r="N68" s="57">
        <v>1.00414</v>
      </c>
      <c r="O68" s="57">
        <v>0.36859999999999998</v>
      </c>
    </row>
    <row r="69" spans="1:15" x14ac:dyDescent="0.25">
      <c r="A69" s="57" t="s">
        <v>276</v>
      </c>
      <c r="B69" s="57" t="s">
        <v>104</v>
      </c>
      <c r="C69" s="57">
        <v>45</v>
      </c>
      <c r="D69" s="57" t="s">
        <v>153</v>
      </c>
      <c r="E69" s="57">
        <v>50</v>
      </c>
      <c r="F69" s="57" t="s">
        <v>85</v>
      </c>
      <c r="G69" s="57" t="s">
        <v>277</v>
      </c>
      <c r="H69" s="57">
        <v>0</v>
      </c>
      <c r="I69" s="57" t="s">
        <v>278</v>
      </c>
      <c r="J69" s="57">
        <v>1</v>
      </c>
      <c r="K69" s="57">
        <v>5.1100000000000003</v>
      </c>
      <c r="L69" s="57">
        <v>11.8545</v>
      </c>
      <c r="M69" s="57">
        <v>0.19650000000000001</v>
      </c>
      <c r="N69" s="57">
        <v>1.00414</v>
      </c>
      <c r="O69" s="57">
        <v>3.4869999999999998E-2</v>
      </c>
    </row>
    <row r="70" spans="1:15" x14ac:dyDescent="0.25">
      <c r="A70" s="57" t="s">
        <v>279</v>
      </c>
      <c r="B70" s="57" t="s">
        <v>104</v>
      </c>
      <c r="C70" s="57">
        <v>45</v>
      </c>
      <c r="D70" s="57" t="s">
        <v>157</v>
      </c>
      <c r="E70" s="56"/>
      <c r="F70" s="56"/>
      <c r="G70" s="56"/>
      <c r="H70" s="56"/>
      <c r="I70" s="56"/>
      <c r="J70" s="57">
        <v>1</v>
      </c>
      <c r="K70" s="56"/>
      <c r="L70" s="57">
        <v>11.8545</v>
      </c>
      <c r="M70" s="57">
        <v>0.19650000000000001</v>
      </c>
      <c r="N70" s="57">
        <v>1.00414</v>
      </c>
      <c r="O70" s="57">
        <v>0.71353</v>
      </c>
    </row>
    <row r="71" spans="1:15" x14ac:dyDescent="0.25">
      <c r="A71" s="57">
        <v>52</v>
      </c>
      <c r="B71" s="57" t="s">
        <v>280</v>
      </c>
      <c r="C71" s="57" t="s">
        <v>3</v>
      </c>
      <c r="D71" s="56"/>
      <c r="E71" s="57">
        <v>20</v>
      </c>
      <c r="F71" s="57" t="s">
        <v>85</v>
      </c>
      <c r="G71" s="56"/>
      <c r="H71" s="56"/>
      <c r="I71" s="56"/>
      <c r="J71" s="57">
        <v>1</v>
      </c>
      <c r="K71" s="57">
        <v>3.81</v>
      </c>
      <c r="L71" s="57">
        <v>12.0015</v>
      </c>
      <c r="M71" s="57">
        <v>0.19600000000000001</v>
      </c>
      <c r="N71" s="57">
        <v>1.02925</v>
      </c>
      <c r="O71" s="57">
        <v>0.26035999999999998</v>
      </c>
    </row>
    <row r="72" spans="1:15" x14ac:dyDescent="0.25">
      <c r="A72" s="57">
        <v>53</v>
      </c>
      <c r="B72" s="57" t="s">
        <v>280</v>
      </c>
      <c r="C72" s="57" t="s">
        <v>3</v>
      </c>
      <c r="D72" s="56"/>
      <c r="E72" s="57">
        <v>20</v>
      </c>
      <c r="F72" s="57" t="s">
        <v>85</v>
      </c>
      <c r="G72" s="56"/>
      <c r="H72" s="56"/>
      <c r="I72" s="56"/>
      <c r="J72" s="57">
        <v>2</v>
      </c>
      <c r="K72" s="57">
        <v>4.2</v>
      </c>
      <c r="L72" s="57">
        <v>12.0015</v>
      </c>
      <c r="M72" s="57">
        <v>0.19600000000000001</v>
      </c>
      <c r="N72" s="57">
        <v>1.02925</v>
      </c>
      <c r="O72" s="57">
        <v>0.35779</v>
      </c>
    </row>
    <row r="73" spans="1:15" x14ac:dyDescent="0.25">
      <c r="A73" s="57">
        <v>54</v>
      </c>
      <c r="B73" s="57" t="s">
        <v>280</v>
      </c>
      <c r="C73" s="57" t="s">
        <v>3</v>
      </c>
      <c r="D73" s="56"/>
      <c r="E73" s="57">
        <v>20</v>
      </c>
      <c r="F73" s="57" t="s">
        <v>85</v>
      </c>
      <c r="G73" s="56"/>
      <c r="H73" s="56"/>
      <c r="I73" s="56"/>
      <c r="J73" s="57">
        <v>3</v>
      </c>
      <c r="K73" s="57">
        <v>4.3499999999999996</v>
      </c>
      <c r="L73" s="57">
        <v>12.0015</v>
      </c>
      <c r="M73" s="57">
        <v>0.19600000000000001</v>
      </c>
      <c r="N73" s="57">
        <v>1.02925</v>
      </c>
      <c r="O73" s="57">
        <v>0.37047000000000002</v>
      </c>
    </row>
    <row r="74" spans="1:15" x14ac:dyDescent="0.25">
      <c r="A74" s="57">
        <v>55</v>
      </c>
      <c r="B74" s="57" t="s">
        <v>280</v>
      </c>
      <c r="C74" s="57" t="s">
        <v>3</v>
      </c>
      <c r="D74" s="56"/>
      <c r="E74" s="57">
        <v>20</v>
      </c>
      <c r="F74" s="57" t="s">
        <v>85</v>
      </c>
      <c r="G74" s="56"/>
      <c r="H74" s="56"/>
      <c r="I74" s="56"/>
      <c r="J74" s="57">
        <v>1</v>
      </c>
      <c r="K74" s="57">
        <v>4.26</v>
      </c>
      <c r="L74" s="57">
        <v>12.0015</v>
      </c>
      <c r="M74" s="57">
        <v>0.19600000000000001</v>
      </c>
      <c r="N74" s="57">
        <v>1.02925</v>
      </c>
      <c r="O74" s="57">
        <v>0.42659999999999998</v>
      </c>
    </row>
    <row r="75" spans="1:15" x14ac:dyDescent="0.25">
      <c r="A75" s="57">
        <v>56</v>
      </c>
      <c r="B75" s="57" t="s">
        <v>280</v>
      </c>
      <c r="C75" s="57" t="s">
        <v>3</v>
      </c>
      <c r="D75" s="56"/>
      <c r="E75" s="57">
        <v>20</v>
      </c>
      <c r="F75" s="57" t="s">
        <v>85</v>
      </c>
      <c r="G75" s="56"/>
      <c r="H75" s="56"/>
      <c r="I75" s="56"/>
      <c r="J75" s="57">
        <v>1</v>
      </c>
      <c r="K75" s="57">
        <v>4.2300000000000004</v>
      </c>
      <c r="L75" s="57">
        <v>12.0015</v>
      </c>
      <c r="M75" s="57">
        <v>0.19600000000000001</v>
      </c>
      <c r="N75" s="57">
        <v>1.02925</v>
      </c>
      <c r="O75" s="57">
        <v>0.20541000000000001</v>
      </c>
    </row>
    <row r="76" spans="1:15" x14ac:dyDescent="0.25">
      <c r="A76" s="57">
        <v>57</v>
      </c>
      <c r="B76" s="57" t="s">
        <v>280</v>
      </c>
      <c r="C76" s="57" t="s">
        <v>3</v>
      </c>
      <c r="D76" s="56"/>
      <c r="E76" s="57">
        <v>20</v>
      </c>
      <c r="F76" s="57" t="s">
        <v>85</v>
      </c>
      <c r="G76" s="56"/>
      <c r="H76" s="56"/>
      <c r="I76" s="56"/>
      <c r="J76" s="57">
        <v>1</v>
      </c>
      <c r="K76" s="57">
        <v>4.3899999999999997</v>
      </c>
      <c r="L76" s="57">
        <v>12.0015</v>
      </c>
      <c r="M76" s="57">
        <v>0.19600000000000001</v>
      </c>
      <c r="N76" s="57">
        <v>1.02925</v>
      </c>
      <c r="O76" s="57">
        <v>0.20594000000000001</v>
      </c>
    </row>
    <row r="77" spans="1:15" x14ac:dyDescent="0.25">
      <c r="A77" s="57">
        <v>58</v>
      </c>
      <c r="B77" s="57" t="s">
        <v>280</v>
      </c>
      <c r="C77" s="57" t="s">
        <v>3</v>
      </c>
      <c r="D77" s="56"/>
      <c r="E77" s="57">
        <v>20</v>
      </c>
      <c r="F77" s="57" t="s">
        <v>85</v>
      </c>
      <c r="G77" s="56"/>
      <c r="H77" s="56"/>
      <c r="I77" s="56"/>
      <c r="J77" s="57">
        <v>1</v>
      </c>
      <c r="K77" s="57">
        <v>4.2699999999999996</v>
      </c>
      <c r="L77" s="57">
        <v>12.0015</v>
      </c>
      <c r="M77" s="57">
        <v>0.19600000000000001</v>
      </c>
      <c r="N77" s="57">
        <v>1.02925</v>
      </c>
      <c r="O77" s="57">
        <v>0.10181999999999999</v>
      </c>
    </row>
    <row r="78" spans="1:15" x14ac:dyDescent="0.25">
      <c r="A78" s="57">
        <v>59</v>
      </c>
      <c r="B78" s="57" t="s">
        <v>280</v>
      </c>
      <c r="C78" s="57" t="s">
        <v>3</v>
      </c>
      <c r="D78" s="56"/>
      <c r="E78" s="57">
        <v>20</v>
      </c>
      <c r="F78" s="57" t="s">
        <v>85</v>
      </c>
      <c r="G78" s="56"/>
      <c r="H78" s="56"/>
      <c r="I78" s="56"/>
      <c r="J78" s="57">
        <v>1</v>
      </c>
      <c r="K78" s="57">
        <v>4.45</v>
      </c>
      <c r="L78" s="57">
        <v>12.0015</v>
      </c>
      <c r="M78" s="57">
        <v>0.19600000000000001</v>
      </c>
      <c r="N78" s="57">
        <v>1.02925</v>
      </c>
      <c r="O78" s="57">
        <v>0.26345000000000002</v>
      </c>
    </row>
    <row r="79" spans="1:15" x14ac:dyDescent="0.25">
      <c r="A79" s="57">
        <v>60</v>
      </c>
      <c r="B79" s="57" t="s">
        <v>280</v>
      </c>
      <c r="C79" s="57" t="s">
        <v>3</v>
      </c>
      <c r="D79" s="56"/>
      <c r="E79" s="57">
        <v>20</v>
      </c>
      <c r="F79" s="57" t="s">
        <v>85</v>
      </c>
      <c r="G79" s="56"/>
      <c r="H79" s="56"/>
      <c r="I79" s="56"/>
      <c r="J79" s="57">
        <v>1</v>
      </c>
      <c r="K79" s="57">
        <v>4.29</v>
      </c>
      <c r="L79" s="57">
        <v>12.0015</v>
      </c>
      <c r="M79" s="57">
        <v>0.19600000000000001</v>
      </c>
      <c r="N79" s="57">
        <v>1.02925</v>
      </c>
      <c r="O79" s="57">
        <v>7.4759999999999993E-2</v>
      </c>
    </row>
    <row r="80" spans="1:15" x14ac:dyDescent="0.25">
      <c r="A80" s="57">
        <v>61</v>
      </c>
      <c r="B80" s="57" t="s">
        <v>280</v>
      </c>
      <c r="C80" s="57" t="s">
        <v>3</v>
      </c>
      <c r="D80" s="56"/>
      <c r="E80" s="57">
        <v>20</v>
      </c>
      <c r="F80" s="57" t="s">
        <v>85</v>
      </c>
      <c r="G80" s="56"/>
      <c r="H80" s="56"/>
      <c r="I80" s="56"/>
      <c r="J80" s="57">
        <v>2</v>
      </c>
      <c r="K80" s="57">
        <v>4.13</v>
      </c>
      <c r="L80" s="57">
        <v>12.0015</v>
      </c>
      <c r="M80" s="57">
        <v>0.19600000000000001</v>
      </c>
      <c r="N80" s="57">
        <v>1.02925</v>
      </c>
      <c r="O80" s="57">
        <v>0.31902999999999998</v>
      </c>
    </row>
    <row r="81" spans="1:15" x14ac:dyDescent="0.25">
      <c r="A81" s="57">
        <v>62</v>
      </c>
      <c r="B81" s="57" t="s">
        <v>280</v>
      </c>
      <c r="C81" s="57" t="s">
        <v>3</v>
      </c>
      <c r="D81" s="56"/>
      <c r="E81" s="57">
        <v>20</v>
      </c>
      <c r="F81" s="57" t="s">
        <v>85</v>
      </c>
      <c r="G81" s="56"/>
      <c r="H81" s="56"/>
      <c r="I81" s="56"/>
      <c r="J81" s="57">
        <v>3</v>
      </c>
      <c r="K81" s="57">
        <v>4.1100000000000003</v>
      </c>
      <c r="L81" s="57">
        <v>12.0015</v>
      </c>
      <c r="M81" s="57">
        <v>0.19600000000000001</v>
      </c>
      <c r="N81" s="57">
        <v>1.02925</v>
      </c>
      <c r="O81" s="57">
        <v>0.43539</v>
      </c>
    </row>
    <row r="82" spans="1:15" x14ac:dyDescent="0.25">
      <c r="A82" s="57">
        <v>63</v>
      </c>
      <c r="B82" s="57" t="s">
        <v>280</v>
      </c>
      <c r="C82" s="57" t="s">
        <v>3</v>
      </c>
      <c r="D82" s="56"/>
      <c r="E82" s="57">
        <v>20</v>
      </c>
      <c r="F82" s="57" t="s">
        <v>85</v>
      </c>
      <c r="G82" s="56"/>
      <c r="H82" s="56"/>
      <c r="I82" s="56"/>
      <c r="J82" s="57">
        <v>1</v>
      </c>
      <c r="K82" s="57">
        <v>4.0999999999999996</v>
      </c>
      <c r="L82" s="57">
        <v>12.0015</v>
      </c>
      <c r="M82" s="57">
        <v>0.19600000000000001</v>
      </c>
      <c r="N82" s="57">
        <v>1.02925</v>
      </c>
      <c r="O82" s="57">
        <v>0.43352000000000002</v>
      </c>
    </row>
    <row r="83" spans="1:15" x14ac:dyDescent="0.25">
      <c r="A83" s="57">
        <v>64</v>
      </c>
      <c r="B83" s="57" t="s">
        <v>280</v>
      </c>
      <c r="C83" s="57" t="s">
        <v>3</v>
      </c>
      <c r="D83" s="56"/>
      <c r="E83" s="57">
        <v>20</v>
      </c>
      <c r="F83" s="57" t="s">
        <v>85</v>
      </c>
      <c r="G83" s="56"/>
      <c r="H83" s="56"/>
      <c r="I83" s="56"/>
      <c r="J83" s="57">
        <v>2</v>
      </c>
      <c r="K83" s="57">
        <v>3.96</v>
      </c>
      <c r="L83" s="57">
        <v>12.0015</v>
      </c>
      <c r="M83" s="57">
        <v>0.19600000000000001</v>
      </c>
      <c r="N83" s="57">
        <v>1.02925</v>
      </c>
      <c r="O83" s="57">
        <v>0.34881000000000001</v>
      </c>
    </row>
    <row r="84" spans="1:15" x14ac:dyDescent="0.25">
      <c r="A84" s="57">
        <v>65</v>
      </c>
      <c r="B84" s="57" t="s">
        <v>280</v>
      </c>
      <c r="C84" s="57" t="s">
        <v>3</v>
      </c>
      <c r="D84" s="56"/>
      <c r="E84" s="57">
        <v>20</v>
      </c>
      <c r="F84" s="57" t="s">
        <v>85</v>
      </c>
      <c r="G84" s="56"/>
      <c r="H84" s="56"/>
      <c r="I84" s="56"/>
      <c r="J84" s="57">
        <v>3</v>
      </c>
      <c r="K84" s="57">
        <v>3.84</v>
      </c>
      <c r="L84" s="57">
        <v>12.0015</v>
      </c>
      <c r="M84" s="57">
        <v>0.19600000000000001</v>
      </c>
      <c r="N84" s="57">
        <v>1.02925</v>
      </c>
      <c r="O84" s="57">
        <v>0.21232999999999999</v>
      </c>
    </row>
    <row r="85" spans="1:15" x14ac:dyDescent="0.25">
      <c r="A85" s="57">
        <v>66</v>
      </c>
      <c r="B85" s="57" t="s">
        <v>280</v>
      </c>
      <c r="C85" s="57" t="s">
        <v>3</v>
      </c>
      <c r="D85" s="56"/>
      <c r="E85" s="57">
        <v>20</v>
      </c>
      <c r="F85" s="57" t="s">
        <v>85</v>
      </c>
      <c r="G85" s="56"/>
      <c r="H85" s="56"/>
      <c r="I85" s="56"/>
      <c r="J85" s="57">
        <v>1</v>
      </c>
      <c r="K85" s="57">
        <v>4.38</v>
      </c>
      <c r="L85" s="57">
        <v>12.0015</v>
      </c>
      <c r="M85" s="57">
        <v>0.19600000000000001</v>
      </c>
      <c r="N85" s="57">
        <v>1.02925</v>
      </c>
      <c r="O85" s="57">
        <v>0.29976999999999998</v>
      </c>
    </row>
    <row r="86" spans="1:15" x14ac:dyDescent="0.25">
      <c r="A86" s="57">
        <v>67</v>
      </c>
      <c r="B86" s="57" t="s">
        <v>280</v>
      </c>
      <c r="C86" s="57">
        <v>10</v>
      </c>
      <c r="D86" s="56"/>
      <c r="E86" s="57">
        <v>20</v>
      </c>
      <c r="F86" s="57" t="s">
        <v>85</v>
      </c>
      <c r="G86" s="56"/>
      <c r="H86" s="56"/>
      <c r="I86" s="56"/>
      <c r="J86" s="57">
        <v>1</v>
      </c>
      <c r="K86" s="57">
        <v>4.54</v>
      </c>
      <c r="L86" s="57">
        <v>12.186999999999999</v>
      </c>
      <c r="M86" s="57">
        <v>0.19750000000000001</v>
      </c>
      <c r="N86" s="57">
        <v>1.0385499999999999</v>
      </c>
      <c r="O86" s="57">
        <v>0.28083999999999998</v>
      </c>
    </row>
    <row r="87" spans="1:15" x14ac:dyDescent="0.25">
      <c r="A87" s="57">
        <v>68</v>
      </c>
      <c r="B87" s="57" t="s">
        <v>280</v>
      </c>
      <c r="C87" s="57">
        <v>10</v>
      </c>
      <c r="D87" s="56"/>
      <c r="E87" s="57">
        <v>20</v>
      </c>
      <c r="F87" s="57" t="s">
        <v>85</v>
      </c>
      <c r="G87" s="56"/>
      <c r="H87" s="56"/>
      <c r="I87" s="56"/>
      <c r="J87" s="57">
        <v>2</v>
      </c>
      <c r="K87" s="57">
        <v>4.5999999999999996</v>
      </c>
      <c r="L87" s="57">
        <v>12.186999999999999</v>
      </c>
      <c r="M87" s="57">
        <v>0.19750000000000001</v>
      </c>
      <c r="N87" s="57">
        <v>1.0385499999999999</v>
      </c>
      <c r="O87" s="57">
        <v>0.18140999999999999</v>
      </c>
    </row>
    <row r="88" spans="1:15" x14ac:dyDescent="0.25">
      <c r="A88" s="57">
        <v>69</v>
      </c>
      <c r="B88" s="57" t="s">
        <v>280</v>
      </c>
      <c r="C88" s="57">
        <v>10</v>
      </c>
      <c r="D88" s="56"/>
      <c r="E88" s="57">
        <v>20</v>
      </c>
      <c r="F88" s="57" t="s">
        <v>85</v>
      </c>
      <c r="G88" s="56"/>
      <c r="H88" s="56"/>
      <c r="I88" s="56"/>
      <c r="J88" s="57">
        <v>3</v>
      </c>
      <c r="K88" s="57">
        <v>4.5999999999999996</v>
      </c>
      <c r="L88" s="57">
        <v>12.186999999999999</v>
      </c>
      <c r="M88" s="57">
        <v>0.19750000000000001</v>
      </c>
      <c r="N88" s="57">
        <v>1.0385499999999999</v>
      </c>
      <c r="O88" s="57">
        <v>0.16084000000000001</v>
      </c>
    </row>
    <row r="89" spans="1:15" x14ac:dyDescent="0.25">
      <c r="A89" s="57">
        <v>70</v>
      </c>
      <c r="B89" s="57" t="s">
        <v>280</v>
      </c>
      <c r="C89" s="57">
        <v>10</v>
      </c>
      <c r="D89" s="56"/>
      <c r="E89" s="57">
        <v>20</v>
      </c>
      <c r="F89" s="57" t="s">
        <v>85</v>
      </c>
      <c r="G89" s="56"/>
      <c r="H89" s="56"/>
      <c r="I89" s="56"/>
      <c r="J89" s="57">
        <v>4</v>
      </c>
      <c r="K89" s="57">
        <v>4.6399999999999997</v>
      </c>
      <c r="L89" s="57">
        <v>12.186999999999999</v>
      </c>
      <c r="M89" s="57">
        <v>0.19750000000000001</v>
      </c>
      <c r="N89" s="57">
        <v>1.0385499999999999</v>
      </c>
      <c r="O89" s="57">
        <v>0.18751999999999999</v>
      </c>
    </row>
    <row r="90" spans="1:15" x14ac:dyDescent="0.25">
      <c r="A90" s="57">
        <v>71</v>
      </c>
      <c r="B90" s="57" t="s">
        <v>280</v>
      </c>
      <c r="C90" s="57">
        <v>10</v>
      </c>
      <c r="D90" s="56"/>
      <c r="E90" s="57">
        <v>20</v>
      </c>
      <c r="F90" s="57" t="s">
        <v>85</v>
      </c>
      <c r="G90" s="56"/>
      <c r="H90" s="56"/>
      <c r="I90" s="56"/>
      <c r="J90" s="57">
        <v>5</v>
      </c>
      <c r="K90" s="57">
        <v>4.37</v>
      </c>
      <c r="L90" s="57">
        <v>12.186999999999999</v>
      </c>
      <c r="M90" s="57">
        <v>0.19750000000000001</v>
      </c>
      <c r="N90" s="57">
        <v>1.0385499999999999</v>
      </c>
      <c r="O90" s="57">
        <v>0.41417999999999999</v>
      </c>
    </row>
    <row r="91" spans="1:15" x14ac:dyDescent="0.25">
      <c r="A91" s="57">
        <v>72</v>
      </c>
      <c r="B91" s="57" t="s">
        <v>281</v>
      </c>
      <c r="C91" s="57">
        <v>10</v>
      </c>
      <c r="D91" s="56"/>
      <c r="E91" s="57">
        <v>20</v>
      </c>
      <c r="F91" s="57" t="s">
        <v>85</v>
      </c>
      <c r="G91" s="56"/>
      <c r="H91" s="56"/>
      <c r="I91" s="56"/>
      <c r="J91" s="57">
        <v>1</v>
      </c>
      <c r="K91" s="57">
        <v>4.68</v>
      </c>
      <c r="L91" s="57">
        <v>12.186999999999999</v>
      </c>
      <c r="M91" s="57">
        <v>0.19750000000000001</v>
      </c>
      <c r="N91" s="57">
        <v>1.0385499999999999</v>
      </c>
      <c r="O91" s="57">
        <v>0.20211000000000001</v>
      </c>
    </row>
    <row r="92" spans="1:15" x14ac:dyDescent="0.25">
      <c r="A92" s="57">
        <v>73</v>
      </c>
      <c r="B92" s="57" t="s">
        <v>281</v>
      </c>
      <c r="C92" s="57">
        <v>10</v>
      </c>
      <c r="D92" s="56"/>
      <c r="E92" s="57">
        <v>20</v>
      </c>
      <c r="F92" s="57" t="s">
        <v>110</v>
      </c>
      <c r="G92" s="56"/>
      <c r="H92" s="56"/>
      <c r="I92" s="56"/>
      <c r="J92" s="57">
        <v>1</v>
      </c>
      <c r="K92" s="57">
        <v>3.6</v>
      </c>
      <c r="L92" s="57">
        <v>12.186999999999999</v>
      </c>
      <c r="M92" s="57">
        <v>0.19750000000000001</v>
      </c>
      <c r="N92" s="57">
        <v>1.0385499999999999</v>
      </c>
      <c r="O92" s="57">
        <v>4.4492000000000003</v>
      </c>
    </row>
    <row r="93" spans="1:15" x14ac:dyDescent="0.25">
      <c r="A93" s="57">
        <v>74</v>
      </c>
      <c r="B93" s="57" t="s">
        <v>281</v>
      </c>
      <c r="C93" s="57">
        <v>10</v>
      </c>
      <c r="D93" s="56"/>
      <c r="E93" s="57">
        <v>20</v>
      </c>
      <c r="F93" s="57" t="s">
        <v>110</v>
      </c>
      <c r="G93" s="56"/>
      <c r="H93" s="56"/>
      <c r="I93" s="56"/>
      <c r="J93" s="57">
        <v>2</v>
      </c>
      <c r="K93" s="57">
        <v>3.71</v>
      </c>
      <c r="L93" s="57">
        <v>12.186999999999999</v>
      </c>
      <c r="M93" s="57">
        <v>0.19750000000000001</v>
      </c>
      <c r="N93" s="57">
        <v>1.0385499999999999</v>
      </c>
      <c r="O93" s="57">
        <v>7.5666000000000002</v>
      </c>
    </row>
    <row r="94" spans="1:15" x14ac:dyDescent="0.25">
      <c r="A94" s="57">
        <v>75</v>
      </c>
      <c r="B94" s="57" t="s">
        <v>280</v>
      </c>
      <c r="C94" s="57">
        <v>10</v>
      </c>
      <c r="D94" s="56"/>
      <c r="E94" s="57">
        <v>20</v>
      </c>
      <c r="F94" s="57" t="s">
        <v>85</v>
      </c>
      <c r="G94" s="56"/>
      <c r="H94" s="56"/>
      <c r="I94" s="56"/>
      <c r="J94" s="57">
        <v>1</v>
      </c>
      <c r="K94" s="57">
        <v>4.05</v>
      </c>
      <c r="L94" s="57">
        <v>12.186999999999999</v>
      </c>
      <c r="M94" s="57">
        <v>0.19750000000000001</v>
      </c>
      <c r="N94" s="57">
        <v>1.0385499999999999</v>
      </c>
      <c r="O94" s="57">
        <v>5.5530000000000003E-2</v>
      </c>
    </row>
    <row r="95" spans="1:15" x14ac:dyDescent="0.25">
      <c r="A95" s="57">
        <v>76</v>
      </c>
      <c r="B95" s="57" t="s">
        <v>280</v>
      </c>
      <c r="C95" s="57">
        <v>10</v>
      </c>
      <c r="D95" s="56"/>
      <c r="E95" s="57">
        <v>20</v>
      </c>
      <c r="F95" s="57" t="s">
        <v>85</v>
      </c>
      <c r="G95" s="56"/>
      <c r="H95" s="56"/>
      <c r="I95" s="56"/>
      <c r="J95" s="57">
        <v>2</v>
      </c>
      <c r="K95" s="57">
        <v>4.13</v>
      </c>
      <c r="L95" s="57">
        <v>12.186999999999999</v>
      </c>
      <c r="M95" s="57">
        <v>0.19750000000000001</v>
      </c>
      <c r="N95" s="57">
        <v>1.0385499999999999</v>
      </c>
      <c r="O95" s="57">
        <v>9.955E-2</v>
      </c>
    </row>
    <row r="96" spans="1:15" x14ac:dyDescent="0.25">
      <c r="A96" s="57">
        <v>77</v>
      </c>
      <c r="B96" s="57" t="s">
        <v>280</v>
      </c>
      <c r="C96" s="57">
        <v>45</v>
      </c>
      <c r="D96" s="56"/>
      <c r="E96" s="57">
        <v>20</v>
      </c>
      <c r="F96" s="57" t="s">
        <v>85</v>
      </c>
      <c r="G96" s="56"/>
      <c r="H96" s="56"/>
      <c r="I96" s="56"/>
      <c r="J96" s="57">
        <v>1</v>
      </c>
      <c r="K96" s="57">
        <v>5.32</v>
      </c>
      <c r="L96" s="57">
        <v>11.8505</v>
      </c>
      <c r="M96" s="57">
        <v>0.20150000000000001</v>
      </c>
      <c r="N96" s="57">
        <v>0.99053999999999998</v>
      </c>
      <c r="O96" s="57">
        <v>4.0250000000000001E-2</v>
      </c>
    </row>
    <row r="97" spans="1:15" x14ac:dyDescent="0.25">
      <c r="A97" s="57">
        <v>78</v>
      </c>
      <c r="B97" s="57" t="s">
        <v>280</v>
      </c>
      <c r="C97" s="57">
        <v>45</v>
      </c>
      <c r="D97" s="56"/>
      <c r="E97" s="57">
        <v>20</v>
      </c>
      <c r="F97" s="57" t="s">
        <v>85</v>
      </c>
      <c r="G97" s="56"/>
      <c r="H97" s="56"/>
      <c r="I97" s="56"/>
      <c r="J97" s="57">
        <v>2</v>
      </c>
      <c r="K97" s="57">
        <v>5.29</v>
      </c>
      <c r="L97" s="57">
        <v>11.8505</v>
      </c>
      <c r="M97" s="57">
        <v>0.20150000000000001</v>
      </c>
      <c r="N97" s="57">
        <v>0.99053999999999998</v>
      </c>
      <c r="O97" s="57">
        <v>4.2709999999999998E-2</v>
      </c>
    </row>
    <row r="98" spans="1:15" x14ac:dyDescent="0.25">
      <c r="A98" s="57">
        <v>79</v>
      </c>
      <c r="B98" s="57" t="s">
        <v>280</v>
      </c>
      <c r="C98" s="57">
        <v>45</v>
      </c>
      <c r="D98" s="56"/>
      <c r="E98" s="57">
        <v>20</v>
      </c>
      <c r="F98" s="57" t="s">
        <v>85</v>
      </c>
      <c r="G98" s="56"/>
      <c r="H98" s="56"/>
      <c r="I98" s="56"/>
      <c r="J98" s="57">
        <v>3</v>
      </c>
      <c r="K98" s="57">
        <v>5.09</v>
      </c>
      <c r="L98" s="57">
        <v>11.8505</v>
      </c>
      <c r="M98" s="57">
        <v>0.20150000000000001</v>
      </c>
      <c r="N98" s="57">
        <v>0.99053999999999998</v>
      </c>
      <c r="O98" s="57">
        <v>5.8650000000000001E-2</v>
      </c>
    </row>
    <row r="99" spans="1:15" x14ac:dyDescent="0.25">
      <c r="A99" s="57">
        <v>80</v>
      </c>
      <c r="B99" s="57" t="s">
        <v>280</v>
      </c>
      <c r="C99" s="57">
        <v>45</v>
      </c>
      <c r="D99" s="56"/>
      <c r="E99" s="57">
        <v>20</v>
      </c>
      <c r="F99" s="57" t="s">
        <v>85</v>
      </c>
      <c r="G99" s="56"/>
      <c r="H99" s="56"/>
      <c r="I99" s="56"/>
      <c r="J99" s="57">
        <v>4</v>
      </c>
      <c r="K99" s="57">
        <v>5.16</v>
      </c>
      <c r="L99" s="57">
        <v>11.8505</v>
      </c>
      <c r="M99" s="57">
        <v>0.20150000000000001</v>
      </c>
      <c r="N99" s="57">
        <v>0.99053999999999998</v>
      </c>
      <c r="O99" s="57">
        <v>8.1949999999999995E-2</v>
      </c>
    </row>
    <row r="100" spans="1:15" x14ac:dyDescent="0.25">
      <c r="A100" s="57">
        <v>81</v>
      </c>
      <c r="B100" s="57" t="s">
        <v>280</v>
      </c>
      <c r="C100" s="57">
        <v>45</v>
      </c>
      <c r="D100" s="56"/>
      <c r="E100" s="57">
        <v>20</v>
      </c>
      <c r="F100" s="57" t="s">
        <v>85</v>
      </c>
      <c r="G100" s="56"/>
      <c r="H100" s="56"/>
      <c r="I100" s="56"/>
      <c r="J100" s="57">
        <v>5</v>
      </c>
      <c r="K100" s="57">
        <v>5.17</v>
      </c>
      <c r="L100" s="57">
        <v>11.8505</v>
      </c>
      <c r="M100" s="57">
        <v>0.20150000000000001</v>
      </c>
      <c r="N100" s="57">
        <v>0.99053999999999998</v>
      </c>
      <c r="O100" s="57">
        <v>5.5509999999999997E-2</v>
      </c>
    </row>
    <row r="101" spans="1:15" x14ac:dyDescent="0.25">
      <c r="A101" s="57">
        <v>82</v>
      </c>
      <c r="B101" s="57" t="s">
        <v>280</v>
      </c>
      <c r="C101" s="57">
        <v>45</v>
      </c>
      <c r="D101" s="56"/>
      <c r="E101" s="57">
        <v>20</v>
      </c>
      <c r="F101" s="57" t="s">
        <v>85</v>
      </c>
      <c r="G101" s="56"/>
      <c r="H101" s="56"/>
      <c r="I101" s="56"/>
      <c r="J101" s="57">
        <v>1</v>
      </c>
      <c r="K101" s="57">
        <v>5.12</v>
      </c>
      <c r="L101" s="57">
        <v>11.8505</v>
      </c>
      <c r="M101" s="57">
        <v>0.20150000000000001</v>
      </c>
      <c r="N101" s="57">
        <v>0.99053999999999998</v>
      </c>
      <c r="O101" s="57">
        <v>0.19814000000000001</v>
      </c>
    </row>
    <row r="102" spans="1:15" x14ac:dyDescent="0.25">
      <c r="A102" s="57">
        <v>83</v>
      </c>
      <c r="B102" s="57" t="s">
        <v>280</v>
      </c>
      <c r="C102" s="57">
        <v>45</v>
      </c>
      <c r="D102" s="56"/>
      <c r="E102" s="57">
        <v>20</v>
      </c>
      <c r="F102" s="57" t="s">
        <v>85</v>
      </c>
      <c r="G102" s="56"/>
      <c r="H102" s="56"/>
      <c r="I102" s="56"/>
      <c r="J102" s="57">
        <v>2</v>
      </c>
      <c r="K102" s="57">
        <v>5.12</v>
      </c>
      <c r="L102" s="57">
        <v>11.8505</v>
      </c>
      <c r="M102" s="57">
        <v>0.20150000000000001</v>
      </c>
      <c r="N102" s="57">
        <v>0.99053999999999998</v>
      </c>
      <c r="O102" s="57">
        <v>0.19892000000000001</v>
      </c>
    </row>
    <row r="103" spans="1:15" x14ac:dyDescent="0.25">
      <c r="A103" s="57">
        <v>84</v>
      </c>
      <c r="B103" s="57" t="s">
        <v>280</v>
      </c>
      <c r="C103" s="57">
        <v>45</v>
      </c>
      <c r="D103" s="56"/>
      <c r="E103" s="57">
        <v>20</v>
      </c>
      <c r="F103" s="57" t="s">
        <v>85</v>
      </c>
      <c r="G103" s="56"/>
      <c r="H103" s="56"/>
      <c r="I103" s="56"/>
      <c r="J103" s="57">
        <v>3</v>
      </c>
      <c r="K103" s="57">
        <v>5.25</v>
      </c>
      <c r="L103" s="57">
        <v>11.8505</v>
      </c>
      <c r="M103" s="57">
        <v>0.20150000000000001</v>
      </c>
      <c r="N103" s="57">
        <v>0.99053999999999998</v>
      </c>
      <c r="O103" s="57">
        <v>0.26023000000000002</v>
      </c>
    </row>
    <row r="104" spans="1:15" x14ac:dyDescent="0.25">
      <c r="A104" s="57">
        <v>85</v>
      </c>
      <c r="B104" s="57" t="s">
        <v>280</v>
      </c>
      <c r="C104" s="57">
        <v>45</v>
      </c>
      <c r="D104" s="56"/>
      <c r="E104" s="57">
        <v>20</v>
      </c>
      <c r="F104" s="57" t="s">
        <v>85</v>
      </c>
      <c r="G104" s="56"/>
      <c r="H104" s="56"/>
      <c r="I104" s="56"/>
      <c r="J104" s="57">
        <v>4</v>
      </c>
      <c r="K104" s="57">
        <v>4.5199999999999996</v>
      </c>
      <c r="L104" s="57">
        <v>11.8505</v>
      </c>
      <c r="M104" s="57">
        <v>0.20150000000000001</v>
      </c>
      <c r="N104" s="57">
        <v>0.99053999999999998</v>
      </c>
      <c r="O104" s="57">
        <v>0.41103000000000001</v>
      </c>
    </row>
    <row r="105" spans="1:15" x14ac:dyDescent="0.25">
      <c r="A105" s="57">
        <v>86</v>
      </c>
      <c r="B105" s="57" t="s">
        <v>280</v>
      </c>
      <c r="C105" s="57">
        <v>45</v>
      </c>
      <c r="D105" s="56"/>
      <c r="E105" s="57">
        <v>20</v>
      </c>
      <c r="F105" s="57" t="s">
        <v>85</v>
      </c>
      <c r="G105" s="56"/>
      <c r="H105" s="56"/>
      <c r="I105" s="56"/>
      <c r="J105" s="57">
        <v>5</v>
      </c>
      <c r="K105" s="57">
        <v>4.53</v>
      </c>
      <c r="L105" s="57">
        <v>11.8505</v>
      </c>
      <c r="M105" s="57">
        <v>0.20150000000000001</v>
      </c>
      <c r="N105" s="57">
        <v>0.99053999999999998</v>
      </c>
      <c r="O105" s="57">
        <v>0.43831999999999999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3"/>
  <sheetViews>
    <sheetView workbookViewId="0">
      <selection activeCell="J4" sqref="J4"/>
    </sheetView>
  </sheetViews>
  <sheetFormatPr baseColWidth="10" defaultColWidth="10.85546875" defaultRowHeight="15" x14ac:dyDescent="0.25"/>
  <cols>
    <col min="1" max="1" width="7.85546875" style="4" customWidth="1"/>
    <col min="2" max="4" width="7.85546875" style="1" customWidth="1"/>
    <col min="5" max="7" width="9.5703125" style="1" customWidth="1"/>
    <col min="8" max="8" width="9.5703125" style="36" customWidth="1"/>
    <col min="9" max="9" width="7.85546875" style="1" customWidth="1"/>
    <col min="10" max="10" width="17" customWidth="1"/>
    <col min="11" max="11" width="14.5703125" customWidth="1"/>
    <col min="12" max="12" width="14.42578125" customWidth="1"/>
    <col min="16" max="16" width="13.140625" customWidth="1"/>
    <col min="19" max="19" width="6.140625" style="26" customWidth="1"/>
  </cols>
  <sheetData>
    <row r="1" spans="1:19" x14ac:dyDescent="0.25">
      <c r="B1" s="2"/>
      <c r="C1" s="2"/>
      <c r="D1" s="2"/>
      <c r="E1" s="2"/>
      <c r="F1" s="2"/>
      <c r="G1" s="2"/>
      <c r="H1" s="34"/>
      <c r="I1" s="2"/>
      <c r="J1" s="7" t="s">
        <v>22</v>
      </c>
      <c r="K1" s="8"/>
      <c r="L1" s="8"/>
      <c r="M1" s="9"/>
      <c r="N1" s="10"/>
      <c r="O1" s="3"/>
      <c r="P1" s="3"/>
      <c r="Q1" s="3"/>
      <c r="S1" s="25" t="s">
        <v>28</v>
      </c>
    </row>
    <row r="2" spans="1:19" x14ac:dyDescent="0.25">
      <c r="B2" s="2"/>
      <c r="C2" s="2"/>
      <c r="D2" s="2"/>
      <c r="E2" s="2"/>
      <c r="F2" s="2"/>
      <c r="G2" s="2"/>
      <c r="H2" s="34"/>
      <c r="I2" s="11"/>
      <c r="J2" s="12" t="s">
        <v>10</v>
      </c>
      <c r="K2" s="8" t="s">
        <v>11</v>
      </c>
      <c r="L2" s="12" t="s">
        <v>12</v>
      </c>
      <c r="M2" s="13" t="s">
        <v>13</v>
      </c>
      <c r="N2" s="8" t="s">
        <v>14</v>
      </c>
      <c r="O2" s="2" t="s">
        <v>24</v>
      </c>
      <c r="P2" s="8" t="s">
        <v>23</v>
      </c>
      <c r="Q2" s="8" t="s">
        <v>25</v>
      </c>
      <c r="S2" s="25">
        <v>1</v>
      </c>
    </row>
    <row r="3" spans="1:19" x14ac:dyDescent="0.25">
      <c r="A3" s="4" t="s">
        <v>0</v>
      </c>
      <c r="B3" s="2" t="s">
        <v>1</v>
      </c>
      <c r="C3" s="2" t="s">
        <v>6</v>
      </c>
      <c r="D3" s="2" t="s">
        <v>2</v>
      </c>
      <c r="E3" s="2" t="s">
        <v>5</v>
      </c>
      <c r="F3" s="2" t="s">
        <v>7</v>
      </c>
      <c r="G3" s="2" t="s">
        <v>8</v>
      </c>
      <c r="H3" s="34" t="s">
        <v>9</v>
      </c>
      <c r="I3" s="11"/>
      <c r="J3" s="14" t="s">
        <v>17</v>
      </c>
      <c r="K3" s="8"/>
      <c r="L3" s="15">
        <v>0.7</v>
      </c>
      <c r="M3" s="15">
        <v>0.7</v>
      </c>
      <c r="N3" s="16" t="s">
        <v>18</v>
      </c>
      <c r="O3" s="2" t="s">
        <v>15</v>
      </c>
      <c r="P3" s="2" t="s">
        <v>16</v>
      </c>
      <c r="Q3" s="2" t="s">
        <v>26</v>
      </c>
      <c r="S3" s="25">
        <v>2</v>
      </c>
    </row>
    <row r="4" spans="1:19" x14ac:dyDescent="0.25">
      <c r="A4" s="4">
        <v>25</v>
      </c>
      <c r="B4" s="2" t="s">
        <v>3</v>
      </c>
      <c r="C4" s="2">
        <v>10</v>
      </c>
      <c r="D4" s="2">
        <v>1</v>
      </c>
      <c r="E4" s="17">
        <v>24.437999999999999</v>
      </c>
      <c r="F4" s="17">
        <v>38.704999999999998</v>
      </c>
      <c r="G4" s="17">
        <v>37.375999999999998</v>
      </c>
      <c r="H4" s="35">
        <f>(F4-G4)/(G4-E4)*100</f>
        <v>10.27206678002783</v>
      </c>
      <c r="I4" s="11"/>
      <c r="J4" s="9">
        <f>E30</f>
        <v>0.88840880214218032</v>
      </c>
      <c r="K4" s="19">
        <f t="shared" ref="K4:K27" si="0">1-J4/2.65</f>
        <v>0.66475139541804518</v>
      </c>
      <c r="L4" s="19">
        <f t="shared" ref="L4:L27" si="1">K4*0.7</f>
        <v>0.4653259767926316</v>
      </c>
      <c r="M4" s="19">
        <f>L4/J4</f>
        <v>0.52377461329808073</v>
      </c>
      <c r="N4" s="20">
        <f>M4*100</f>
        <v>52.377461329808071</v>
      </c>
      <c r="O4" s="18">
        <f t="shared" ref="O4:O27" si="2">100+H4</f>
        <v>110.27206678002783</v>
      </c>
      <c r="P4" s="18">
        <f>100+N4-O4</f>
        <v>42.105394549780229</v>
      </c>
      <c r="Q4" s="18">
        <f t="shared" ref="Q4:Q27" si="3">100+N4</f>
        <v>152.37746132980806</v>
      </c>
      <c r="S4" s="25">
        <v>3</v>
      </c>
    </row>
    <row r="5" spans="1:19" x14ac:dyDescent="0.25">
      <c r="A5" s="4">
        <v>14</v>
      </c>
      <c r="B5" s="2" t="s">
        <v>3</v>
      </c>
      <c r="C5" s="2">
        <v>20</v>
      </c>
      <c r="D5" s="2">
        <v>1</v>
      </c>
      <c r="E5" s="17">
        <v>24.344999999999999</v>
      </c>
      <c r="F5" s="17">
        <v>38.567</v>
      </c>
      <c r="G5" s="17">
        <v>36.802999999999997</v>
      </c>
      <c r="H5" s="35">
        <f t="shared" ref="H5:H27" si="4">(F5-G5)/(G5-E5)*100</f>
        <v>14.159576175951221</v>
      </c>
      <c r="I5" s="11"/>
      <c r="J5" s="17">
        <f>E31</f>
        <v>1.417911374331086</v>
      </c>
      <c r="K5" s="21">
        <f t="shared" si="0"/>
        <v>0.46493910402600525</v>
      </c>
      <c r="L5" s="21">
        <f t="shared" si="1"/>
        <v>0.32545737281820364</v>
      </c>
      <c r="M5" s="21">
        <f>L5/J5</f>
        <v>0.22953294451971049</v>
      </c>
      <c r="N5" s="18">
        <f t="shared" ref="N5:N27" si="5">M5*100</f>
        <v>22.953294451971047</v>
      </c>
      <c r="O5" s="18">
        <f t="shared" si="2"/>
        <v>114.15957617595122</v>
      </c>
      <c r="P5" s="18">
        <f t="shared" ref="P5:P27" si="6">100+N5-O5</f>
        <v>8.7937182760198311</v>
      </c>
      <c r="Q5" s="18">
        <f t="shared" si="3"/>
        <v>122.95329445197105</v>
      </c>
      <c r="S5" s="25">
        <v>4</v>
      </c>
    </row>
    <row r="6" spans="1:19" x14ac:dyDescent="0.25">
      <c r="A6" s="4">
        <v>33</v>
      </c>
      <c r="B6" s="2" t="s">
        <v>3</v>
      </c>
      <c r="C6" s="2">
        <v>30</v>
      </c>
      <c r="D6" s="2">
        <v>1</v>
      </c>
      <c r="E6" s="17">
        <v>24.552</v>
      </c>
      <c r="F6" s="17">
        <v>39.546999999999997</v>
      </c>
      <c r="G6" s="17">
        <v>37.762</v>
      </c>
      <c r="H6" s="35">
        <f t="shared" si="4"/>
        <v>13.512490537471585</v>
      </c>
      <c r="I6" s="11"/>
      <c r="J6" s="9">
        <f>E32</f>
        <v>1.3764418122446955</v>
      </c>
      <c r="K6" s="19">
        <f>1-J6/2.65</f>
        <v>0.48058799537936014</v>
      </c>
      <c r="L6" s="19">
        <f t="shared" si="1"/>
        <v>0.3364115967655521</v>
      </c>
      <c r="M6" s="19">
        <f t="shared" ref="M6:M27" si="7">L6/J6</f>
        <v>0.2444066968707769</v>
      </c>
      <c r="N6" s="20">
        <f t="shared" si="5"/>
        <v>24.44066968707769</v>
      </c>
      <c r="O6" s="18">
        <f t="shared" si="2"/>
        <v>113.51249053747159</v>
      </c>
      <c r="P6" s="18">
        <f t="shared" si="6"/>
        <v>10.928179149606095</v>
      </c>
      <c r="Q6" s="18">
        <f t="shared" si="3"/>
        <v>124.44066968707769</v>
      </c>
      <c r="S6" s="25">
        <v>5</v>
      </c>
    </row>
    <row r="7" spans="1:19" x14ac:dyDescent="0.25">
      <c r="A7" s="4">
        <v>32</v>
      </c>
      <c r="B7" s="2" t="s">
        <v>3</v>
      </c>
      <c r="C7" s="2">
        <v>10</v>
      </c>
      <c r="D7" s="2">
        <v>2</v>
      </c>
      <c r="E7" s="17">
        <v>24.65</v>
      </c>
      <c r="F7" s="17">
        <v>38.777000000000001</v>
      </c>
      <c r="G7" s="17">
        <v>35.96</v>
      </c>
      <c r="H7" s="35">
        <f t="shared" si="4"/>
        <v>24.907161803713525</v>
      </c>
      <c r="I7" s="11"/>
      <c r="J7" s="9">
        <v>0.88840880214218032</v>
      </c>
      <c r="K7" s="19">
        <f t="shared" si="0"/>
        <v>0.66475139541804518</v>
      </c>
      <c r="L7" s="19">
        <f t="shared" si="1"/>
        <v>0.4653259767926316</v>
      </c>
      <c r="M7" s="19">
        <f t="shared" si="7"/>
        <v>0.52377461329808073</v>
      </c>
      <c r="N7" s="20">
        <f t="shared" si="5"/>
        <v>52.377461329808071</v>
      </c>
      <c r="O7" s="18">
        <f t="shared" si="2"/>
        <v>124.90716180371352</v>
      </c>
      <c r="P7" s="18">
        <f t="shared" si="6"/>
        <v>27.470299526094536</v>
      </c>
      <c r="Q7" s="18">
        <f t="shared" si="3"/>
        <v>152.37746132980806</v>
      </c>
      <c r="S7" s="25">
        <v>6</v>
      </c>
    </row>
    <row r="8" spans="1:19" x14ac:dyDescent="0.25">
      <c r="A8" s="4">
        <v>15</v>
      </c>
      <c r="B8" s="2" t="s">
        <v>3</v>
      </c>
      <c r="C8" s="2">
        <v>20</v>
      </c>
      <c r="D8" s="2">
        <v>2</v>
      </c>
      <c r="E8" s="17">
        <v>24.093</v>
      </c>
      <c r="F8" s="17">
        <v>39.257999999999996</v>
      </c>
      <c r="G8" s="17">
        <v>37.6</v>
      </c>
      <c r="H8" s="35">
        <f t="shared" si="4"/>
        <v>12.275116606204147</v>
      </c>
      <c r="I8" s="11"/>
      <c r="J8" s="17">
        <v>1.417911374331086</v>
      </c>
      <c r="K8" s="21">
        <f t="shared" si="0"/>
        <v>0.46493910402600525</v>
      </c>
      <c r="L8" s="21">
        <f t="shared" si="1"/>
        <v>0.32545737281820364</v>
      </c>
      <c r="M8" s="21">
        <f t="shared" si="7"/>
        <v>0.22953294451971049</v>
      </c>
      <c r="N8" s="18">
        <f t="shared" si="5"/>
        <v>22.953294451971047</v>
      </c>
      <c r="O8" s="18">
        <f t="shared" si="2"/>
        <v>112.27511660620415</v>
      </c>
      <c r="P8" s="18">
        <f t="shared" si="6"/>
        <v>10.678177845766896</v>
      </c>
      <c r="Q8" s="18">
        <f t="shared" si="3"/>
        <v>122.95329445197105</v>
      </c>
      <c r="S8" s="25">
        <v>7</v>
      </c>
    </row>
    <row r="9" spans="1:19" x14ac:dyDescent="0.25">
      <c r="A9" s="4">
        <v>35</v>
      </c>
      <c r="B9" s="2" t="s">
        <v>3</v>
      </c>
      <c r="C9" s="2">
        <v>30</v>
      </c>
      <c r="D9" s="2">
        <v>2</v>
      </c>
      <c r="E9" s="17">
        <v>28.457000000000001</v>
      </c>
      <c r="F9" s="17">
        <v>45.213000000000001</v>
      </c>
      <c r="G9" s="17">
        <v>43.258000000000003</v>
      </c>
      <c r="H9" s="35">
        <f t="shared" si="4"/>
        <v>13.208566988716965</v>
      </c>
      <c r="I9" s="11"/>
      <c r="J9" s="9">
        <v>1.3764418122446955</v>
      </c>
      <c r="K9" s="19">
        <f t="shared" si="0"/>
        <v>0.48058799537936014</v>
      </c>
      <c r="L9" s="19">
        <f t="shared" si="1"/>
        <v>0.3364115967655521</v>
      </c>
      <c r="M9" s="19">
        <f t="shared" si="7"/>
        <v>0.2444066968707769</v>
      </c>
      <c r="N9" s="20">
        <f t="shared" si="5"/>
        <v>24.44066968707769</v>
      </c>
      <c r="O9" s="18">
        <f t="shared" si="2"/>
        <v>113.20856698871697</v>
      </c>
      <c r="P9" s="18">
        <f t="shared" si="6"/>
        <v>11.23210269836072</v>
      </c>
      <c r="Q9" s="18">
        <f t="shared" si="3"/>
        <v>124.44066968707769</v>
      </c>
      <c r="S9" s="25">
        <v>8</v>
      </c>
    </row>
    <row r="10" spans="1:19" x14ac:dyDescent="0.25">
      <c r="A10" s="4">
        <v>36</v>
      </c>
      <c r="B10" s="2" t="s">
        <v>3</v>
      </c>
      <c r="C10" s="2">
        <v>10</v>
      </c>
      <c r="D10" s="2">
        <v>3</v>
      </c>
      <c r="E10" s="17">
        <v>24.286000000000001</v>
      </c>
      <c r="F10" s="17">
        <v>40.173999999999999</v>
      </c>
      <c r="G10" s="17">
        <v>37.881999999999998</v>
      </c>
      <c r="H10" s="35">
        <f t="shared" si="4"/>
        <v>16.857899382171244</v>
      </c>
      <c r="I10" s="11"/>
      <c r="J10" s="9">
        <v>0.88840880214218032</v>
      </c>
      <c r="K10" s="19">
        <f t="shared" si="0"/>
        <v>0.66475139541804518</v>
      </c>
      <c r="L10" s="19">
        <f t="shared" si="1"/>
        <v>0.4653259767926316</v>
      </c>
      <c r="M10" s="19">
        <f t="shared" si="7"/>
        <v>0.52377461329808073</v>
      </c>
      <c r="N10" s="20">
        <f t="shared" si="5"/>
        <v>52.377461329808071</v>
      </c>
      <c r="O10" s="18">
        <f t="shared" si="2"/>
        <v>116.85789938217124</v>
      </c>
      <c r="P10" s="18">
        <f t="shared" si="6"/>
        <v>35.519561947636817</v>
      </c>
      <c r="Q10" s="18">
        <f t="shared" si="3"/>
        <v>152.37746132980806</v>
      </c>
      <c r="S10" s="25">
        <v>9</v>
      </c>
    </row>
    <row r="11" spans="1:19" x14ac:dyDescent="0.25">
      <c r="A11" s="4">
        <v>17</v>
      </c>
      <c r="B11" s="2" t="s">
        <v>3</v>
      </c>
      <c r="C11" s="2">
        <v>20</v>
      </c>
      <c r="D11" s="2">
        <v>3</v>
      </c>
      <c r="E11" s="17">
        <v>24.274000000000001</v>
      </c>
      <c r="F11" s="17">
        <v>42.213999999999999</v>
      </c>
      <c r="G11" s="17">
        <v>40.151000000000003</v>
      </c>
      <c r="H11" s="35">
        <f t="shared" si="4"/>
        <v>12.993638596712193</v>
      </c>
      <c r="I11" s="11"/>
      <c r="J11" s="17">
        <v>1.417911374331086</v>
      </c>
      <c r="K11" s="21">
        <f t="shared" si="0"/>
        <v>0.46493910402600525</v>
      </c>
      <c r="L11" s="21">
        <f t="shared" si="1"/>
        <v>0.32545737281820364</v>
      </c>
      <c r="M11" s="21">
        <f t="shared" si="7"/>
        <v>0.22953294451971049</v>
      </c>
      <c r="N11" s="18">
        <f t="shared" si="5"/>
        <v>22.953294451971047</v>
      </c>
      <c r="O11" s="18">
        <f t="shared" si="2"/>
        <v>112.99363859671219</v>
      </c>
      <c r="P11" s="18">
        <f t="shared" si="6"/>
        <v>9.959655855258859</v>
      </c>
      <c r="Q11" s="18">
        <f t="shared" si="3"/>
        <v>122.95329445197105</v>
      </c>
      <c r="S11" s="25">
        <v>10</v>
      </c>
    </row>
    <row r="12" spans="1:19" x14ac:dyDescent="0.25">
      <c r="A12" s="4">
        <v>1</v>
      </c>
      <c r="B12" s="2" t="s">
        <v>3</v>
      </c>
      <c r="C12" s="2">
        <v>30</v>
      </c>
      <c r="D12" s="2">
        <v>3</v>
      </c>
      <c r="E12" s="17">
        <v>24.291</v>
      </c>
      <c r="F12" s="17">
        <v>40.823999999999998</v>
      </c>
      <c r="G12" s="17">
        <v>38.215000000000003</v>
      </c>
      <c r="H12" s="35">
        <f t="shared" si="4"/>
        <v>18.73743177247913</v>
      </c>
      <c r="I12" s="11"/>
      <c r="J12" s="9">
        <v>1.3764418122446955</v>
      </c>
      <c r="K12" s="19">
        <f t="shared" si="0"/>
        <v>0.48058799537936014</v>
      </c>
      <c r="L12" s="19">
        <f t="shared" si="1"/>
        <v>0.3364115967655521</v>
      </c>
      <c r="M12" s="19">
        <f t="shared" si="7"/>
        <v>0.2444066968707769</v>
      </c>
      <c r="N12" s="20">
        <f t="shared" si="5"/>
        <v>24.44066968707769</v>
      </c>
      <c r="O12" s="18">
        <f t="shared" si="2"/>
        <v>118.73743177247913</v>
      </c>
      <c r="P12" s="18">
        <f t="shared" si="6"/>
        <v>5.7032379145985601</v>
      </c>
      <c r="Q12" s="18">
        <f t="shared" si="3"/>
        <v>124.44066968707769</v>
      </c>
      <c r="S12" s="25">
        <v>11</v>
      </c>
    </row>
    <row r="13" spans="1:19" x14ac:dyDescent="0.25">
      <c r="A13" s="4">
        <v>2</v>
      </c>
      <c r="B13" s="2" t="s">
        <v>3</v>
      </c>
      <c r="C13" s="2">
        <v>10</v>
      </c>
      <c r="D13" s="2">
        <v>4</v>
      </c>
      <c r="E13" s="17">
        <v>33.423000000000002</v>
      </c>
      <c r="F13" s="17">
        <v>49.838999999999999</v>
      </c>
      <c r="G13" s="17">
        <v>46.698</v>
      </c>
      <c r="H13" s="35">
        <f t="shared" si="4"/>
        <v>23.661016949152533</v>
      </c>
      <c r="I13" s="11"/>
      <c r="J13" s="9">
        <v>0.88840880214218032</v>
      </c>
      <c r="K13" s="19">
        <f t="shared" si="0"/>
        <v>0.66475139541804518</v>
      </c>
      <c r="L13" s="19">
        <f t="shared" si="1"/>
        <v>0.4653259767926316</v>
      </c>
      <c r="M13" s="19">
        <f t="shared" si="7"/>
        <v>0.52377461329808073</v>
      </c>
      <c r="N13" s="20">
        <f t="shared" si="5"/>
        <v>52.377461329808071</v>
      </c>
      <c r="O13" s="18">
        <f t="shared" si="2"/>
        <v>123.66101694915253</v>
      </c>
      <c r="P13" s="18">
        <f t="shared" si="6"/>
        <v>28.716444380655531</v>
      </c>
      <c r="Q13" s="18">
        <f t="shared" si="3"/>
        <v>152.37746132980806</v>
      </c>
      <c r="S13" s="25">
        <v>12</v>
      </c>
    </row>
    <row r="14" spans="1:19" x14ac:dyDescent="0.25">
      <c r="A14" s="4">
        <v>4</v>
      </c>
      <c r="B14" s="2" t="s">
        <v>3</v>
      </c>
      <c r="C14" s="2">
        <v>20</v>
      </c>
      <c r="D14" s="2">
        <v>4</v>
      </c>
      <c r="E14" s="17">
        <v>24.263000000000002</v>
      </c>
      <c r="F14" s="17">
        <v>40.480000000000004</v>
      </c>
      <c r="G14" s="17">
        <v>36.795000000000002</v>
      </c>
      <c r="H14" s="35">
        <f t="shared" si="4"/>
        <v>29.404723906798612</v>
      </c>
      <c r="I14" s="11"/>
      <c r="J14" s="17">
        <v>1.417911374331086</v>
      </c>
      <c r="K14" s="21">
        <f t="shared" si="0"/>
        <v>0.46493910402600525</v>
      </c>
      <c r="L14" s="21">
        <f t="shared" si="1"/>
        <v>0.32545737281820364</v>
      </c>
      <c r="M14" s="21">
        <f t="shared" si="7"/>
        <v>0.22953294451971049</v>
      </c>
      <c r="N14" s="18">
        <f t="shared" si="5"/>
        <v>22.953294451971047</v>
      </c>
      <c r="O14" s="18">
        <f t="shared" si="2"/>
        <v>129.40472390679861</v>
      </c>
      <c r="P14" s="18">
        <f t="shared" si="6"/>
        <v>-6.4514294548275615</v>
      </c>
      <c r="Q14" s="18">
        <f t="shared" si="3"/>
        <v>122.95329445197105</v>
      </c>
      <c r="S14" s="25">
        <v>13</v>
      </c>
    </row>
    <row r="15" spans="1:19" x14ac:dyDescent="0.25">
      <c r="A15" s="4">
        <v>7</v>
      </c>
      <c r="B15" s="2" t="s">
        <v>3</v>
      </c>
      <c r="C15" s="2">
        <v>30</v>
      </c>
      <c r="D15" s="2">
        <v>4</v>
      </c>
      <c r="E15" s="17">
        <v>24.741</v>
      </c>
      <c r="F15" s="17">
        <v>41.652999999999999</v>
      </c>
      <c r="G15" s="17">
        <v>37.649000000000001</v>
      </c>
      <c r="H15" s="35">
        <f t="shared" si="4"/>
        <v>31.01952277657265</v>
      </c>
      <c r="I15" s="11"/>
      <c r="J15" s="9">
        <v>1.3764418122446955</v>
      </c>
      <c r="K15" s="19">
        <f t="shared" si="0"/>
        <v>0.48058799537936014</v>
      </c>
      <c r="L15" s="19">
        <f t="shared" si="1"/>
        <v>0.3364115967655521</v>
      </c>
      <c r="M15" s="19">
        <f t="shared" si="7"/>
        <v>0.2444066968707769</v>
      </c>
      <c r="N15" s="20">
        <f t="shared" si="5"/>
        <v>24.44066968707769</v>
      </c>
      <c r="O15" s="18">
        <f t="shared" si="2"/>
        <v>131.01952277657264</v>
      </c>
      <c r="P15" s="18">
        <f t="shared" si="6"/>
        <v>-6.578853089494956</v>
      </c>
      <c r="Q15" s="18">
        <f t="shared" si="3"/>
        <v>124.44066968707769</v>
      </c>
      <c r="S15" s="25">
        <v>14</v>
      </c>
    </row>
    <row r="16" spans="1:19" x14ac:dyDescent="0.25">
      <c r="A16" s="4">
        <v>22</v>
      </c>
      <c r="B16" s="2" t="s">
        <v>4</v>
      </c>
      <c r="C16" s="2">
        <v>10</v>
      </c>
      <c r="D16" s="2">
        <v>1</v>
      </c>
      <c r="E16" s="17">
        <v>24.3</v>
      </c>
      <c r="F16" s="17">
        <v>38.1</v>
      </c>
      <c r="G16" s="17">
        <v>35.366999999999997</v>
      </c>
      <c r="H16" s="35">
        <f t="shared" si="4"/>
        <v>24.695039306045043</v>
      </c>
      <c r="I16" s="11"/>
      <c r="J16" s="9">
        <f>E33</f>
        <v>0.93393426950248948</v>
      </c>
      <c r="K16" s="19">
        <f t="shared" si="0"/>
        <v>0.64757197377264553</v>
      </c>
      <c r="L16" s="19">
        <f t="shared" si="1"/>
        <v>0.45330038164085185</v>
      </c>
      <c r="M16" s="19">
        <f t="shared" si="7"/>
        <v>0.48536647218473605</v>
      </c>
      <c r="N16" s="20">
        <f t="shared" si="5"/>
        <v>48.536647218473604</v>
      </c>
      <c r="O16" s="18">
        <f t="shared" si="2"/>
        <v>124.69503930604505</v>
      </c>
      <c r="P16" s="18">
        <f t="shared" si="6"/>
        <v>23.841607912428557</v>
      </c>
      <c r="Q16" s="18">
        <f t="shared" si="3"/>
        <v>148.5366472184736</v>
      </c>
      <c r="S16" s="25">
        <v>15</v>
      </c>
    </row>
    <row r="17" spans="1:19" x14ac:dyDescent="0.25">
      <c r="A17" s="4">
        <v>26</v>
      </c>
      <c r="B17" s="2" t="s">
        <v>4</v>
      </c>
      <c r="C17" s="2">
        <v>20</v>
      </c>
      <c r="D17" s="2">
        <v>1</v>
      </c>
      <c r="E17" s="17">
        <v>33.609000000000002</v>
      </c>
      <c r="F17" s="17">
        <v>50.566000000000003</v>
      </c>
      <c r="G17" s="17">
        <v>48.429000000000002</v>
      </c>
      <c r="H17" s="35">
        <f t="shared" si="4"/>
        <v>14.419703103913633</v>
      </c>
      <c r="I17" s="11"/>
      <c r="J17" s="9">
        <f>E34</f>
        <v>1.6360197497754767</v>
      </c>
      <c r="K17" s="19">
        <f t="shared" si="0"/>
        <v>0.38263405668849937</v>
      </c>
      <c r="L17" s="19">
        <f t="shared" si="1"/>
        <v>0.26784383968194952</v>
      </c>
      <c r="M17" s="19">
        <f t="shared" si="7"/>
        <v>0.16371675202497266</v>
      </c>
      <c r="N17" s="20">
        <f t="shared" si="5"/>
        <v>16.371675202497265</v>
      </c>
      <c r="O17" s="18">
        <f t="shared" si="2"/>
        <v>114.41970310391363</v>
      </c>
      <c r="P17" s="18">
        <f t="shared" si="6"/>
        <v>1.9519720985836386</v>
      </c>
      <c r="Q17" s="18">
        <f t="shared" si="3"/>
        <v>116.37167520249727</v>
      </c>
      <c r="S17" s="25">
        <v>16</v>
      </c>
    </row>
    <row r="18" spans="1:19" x14ac:dyDescent="0.25">
      <c r="A18" s="4">
        <v>16</v>
      </c>
      <c r="B18" s="2" t="s">
        <v>4</v>
      </c>
      <c r="C18" s="2">
        <v>30</v>
      </c>
      <c r="D18" s="2">
        <v>1</v>
      </c>
      <c r="E18" s="17">
        <v>31.257000000000001</v>
      </c>
      <c r="F18" s="17">
        <v>47.154000000000003</v>
      </c>
      <c r="G18" s="17">
        <v>45.473999999999997</v>
      </c>
      <c r="H18" s="35">
        <f t="shared" si="4"/>
        <v>11.816838995568737</v>
      </c>
      <c r="I18" s="11"/>
      <c r="J18" s="9">
        <f>E35</f>
        <v>1.5954606970362921</v>
      </c>
      <c r="K18" s="19">
        <f t="shared" si="0"/>
        <v>0.39793935960894633</v>
      </c>
      <c r="L18" s="19">
        <f t="shared" si="1"/>
        <v>0.2785575517262624</v>
      </c>
      <c r="M18" s="19">
        <f t="shared" si="7"/>
        <v>0.1745938036854856</v>
      </c>
      <c r="N18" s="20">
        <f t="shared" si="5"/>
        <v>17.459380368548562</v>
      </c>
      <c r="O18" s="18">
        <f t="shared" si="2"/>
        <v>111.81683899556873</v>
      </c>
      <c r="P18" s="18">
        <f t="shared" si="6"/>
        <v>5.642541372979835</v>
      </c>
      <c r="Q18" s="18">
        <f t="shared" si="3"/>
        <v>117.45938036854857</v>
      </c>
      <c r="S18" s="25">
        <v>17</v>
      </c>
    </row>
    <row r="19" spans="1:19" x14ac:dyDescent="0.25">
      <c r="A19" s="4">
        <v>24</v>
      </c>
      <c r="B19" s="2" t="s">
        <v>4</v>
      </c>
      <c r="C19" s="2">
        <v>10</v>
      </c>
      <c r="D19" s="2">
        <v>2</v>
      </c>
      <c r="E19" s="17">
        <v>24.588000000000001</v>
      </c>
      <c r="F19" s="17">
        <v>37.841000000000001</v>
      </c>
      <c r="G19" s="17">
        <v>35.104999999999997</v>
      </c>
      <c r="H19" s="35">
        <f t="shared" si="4"/>
        <v>26.015023295616668</v>
      </c>
      <c r="I19" s="11"/>
      <c r="J19" s="9">
        <v>0.93393426950248948</v>
      </c>
      <c r="K19" s="19">
        <f t="shared" si="0"/>
        <v>0.64757197377264553</v>
      </c>
      <c r="L19" s="19">
        <f t="shared" si="1"/>
        <v>0.45330038164085185</v>
      </c>
      <c r="M19" s="19">
        <f t="shared" si="7"/>
        <v>0.48536647218473605</v>
      </c>
      <c r="N19" s="20">
        <f t="shared" si="5"/>
        <v>48.536647218473604</v>
      </c>
      <c r="O19" s="18">
        <f t="shared" si="2"/>
        <v>126.01502329561667</v>
      </c>
      <c r="P19" s="18">
        <f t="shared" si="6"/>
        <v>22.521623922856932</v>
      </c>
      <c r="Q19" s="18">
        <f t="shared" si="3"/>
        <v>148.5366472184736</v>
      </c>
      <c r="S19" s="25">
        <v>18</v>
      </c>
    </row>
    <row r="20" spans="1:19" x14ac:dyDescent="0.25">
      <c r="A20" s="4">
        <v>5</v>
      </c>
      <c r="B20" s="2" t="s">
        <v>4</v>
      </c>
      <c r="C20" s="2">
        <v>20</v>
      </c>
      <c r="D20" s="2">
        <v>2</v>
      </c>
      <c r="E20" s="17">
        <v>24.338999999999999</v>
      </c>
      <c r="F20" s="17">
        <v>39.338000000000001</v>
      </c>
      <c r="G20" s="17">
        <v>37.607999999999997</v>
      </c>
      <c r="H20" s="35">
        <f t="shared" si="4"/>
        <v>13.037907905644767</v>
      </c>
      <c r="I20" s="11"/>
      <c r="J20" s="9">
        <v>1.6360197497754767</v>
      </c>
      <c r="K20" s="19">
        <f t="shared" si="0"/>
        <v>0.38263405668849937</v>
      </c>
      <c r="L20" s="19">
        <f t="shared" si="1"/>
        <v>0.26784383968194952</v>
      </c>
      <c r="M20" s="19">
        <f t="shared" si="7"/>
        <v>0.16371675202497266</v>
      </c>
      <c r="N20" s="20">
        <f t="shared" si="5"/>
        <v>16.371675202497265</v>
      </c>
      <c r="O20" s="18">
        <f t="shared" si="2"/>
        <v>113.03790790564477</v>
      </c>
      <c r="P20" s="18">
        <f t="shared" si="6"/>
        <v>3.3337672968524998</v>
      </c>
      <c r="Q20" s="18">
        <f t="shared" si="3"/>
        <v>116.37167520249727</v>
      </c>
      <c r="S20" s="25">
        <v>19</v>
      </c>
    </row>
    <row r="21" spans="1:19" x14ac:dyDescent="0.25">
      <c r="A21" s="4">
        <v>21</v>
      </c>
      <c r="B21" s="2" t="s">
        <v>4</v>
      </c>
      <c r="C21" s="2">
        <v>30</v>
      </c>
      <c r="D21" s="2">
        <v>2</v>
      </c>
      <c r="E21" s="17">
        <v>24.599</v>
      </c>
      <c r="F21" s="17">
        <v>39.762</v>
      </c>
      <c r="G21" s="17">
        <v>37.906999999999996</v>
      </c>
      <c r="H21" s="35">
        <f t="shared" si="4"/>
        <v>13.938984069732527</v>
      </c>
      <c r="I21" s="11"/>
      <c r="J21" s="9">
        <v>1.5954606970362921</v>
      </c>
      <c r="K21" s="19">
        <f t="shared" si="0"/>
        <v>0.39793935960894633</v>
      </c>
      <c r="L21" s="19">
        <f t="shared" si="1"/>
        <v>0.2785575517262624</v>
      </c>
      <c r="M21" s="19">
        <f t="shared" si="7"/>
        <v>0.1745938036854856</v>
      </c>
      <c r="N21" s="20">
        <f t="shared" si="5"/>
        <v>17.459380368548562</v>
      </c>
      <c r="O21" s="18">
        <f t="shared" si="2"/>
        <v>113.93898406973253</v>
      </c>
      <c r="P21" s="18">
        <f t="shared" si="6"/>
        <v>3.5203962988160384</v>
      </c>
      <c r="Q21" s="18">
        <f t="shared" si="3"/>
        <v>117.45938036854857</v>
      </c>
      <c r="S21" s="25">
        <v>20</v>
      </c>
    </row>
    <row r="22" spans="1:19" x14ac:dyDescent="0.25">
      <c r="A22" s="4">
        <v>34</v>
      </c>
      <c r="B22" s="2" t="s">
        <v>4</v>
      </c>
      <c r="C22" s="2">
        <v>10</v>
      </c>
      <c r="D22" s="2">
        <v>3</v>
      </c>
      <c r="E22" s="17">
        <v>24.434999999999999</v>
      </c>
      <c r="F22" s="17">
        <v>41.41</v>
      </c>
      <c r="G22" s="17">
        <v>37.752000000000002</v>
      </c>
      <c r="H22" s="35">
        <f t="shared" si="4"/>
        <v>27.468649095141494</v>
      </c>
      <c r="I22" s="11"/>
      <c r="J22" s="9">
        <v>0.93393426950248948</v>
      </c>
      <c r="K22" s="19">
        <f t="shared" si="0"/>
        <v>0.64757197377264553</v>
      </c>
      <c r="L22" s="19">
        <f t="shared" si="1"/>
        <v>0.45330038164085185</v>
      </c>
      <c r="M22" s="19">
        <f t="shared" si="7"/>
        <v>0.48536647218473605</v>
      </c>
      <c r="N22" s="20">
        <f t="shared" si="5"/>
        <v>48.536647218473604</v>
      </c>
      <c r="O22" s="18">
        <f t="shared" si="2"/>
        <v>127.4686490951415</v>
      </c>
      <c r="P22" s="18">
        <f t="shared" si="6"/>
        <v>21.067998123332103</v>
      </c>
      <c r="Q22" s="18">
        <f t="shared" si="3"/>
        <v>148.5366472184736</v>
      </c>
      <c r="S22" s="25">
        <v>21</v>
      </c>
    </row>
    <row r="23" spans="1:19" x14ac:dyDescent="0.25">
      <c r="A23" s="4">
        <v>23</v>
      </c>
      <c r="B23" s="2" t="s">
        <v>4</v>
      </c>
      <c r="C23" s="2">
        <v>20</v>
      </c>
      <c r="D23" s="2">
        <v>3</v>
      </c>
      <c r="E23" s="17">
        <v>28.303000000000001</v>
      </c>
      <c r="F23" s="17">
        <v>44.745000000000005</v>
      </c>
      <c r="G23" s="17">
        <v>41.570999999999998</v>
      </c>
      <c r="H23" s="35">
        <f t="shared" si="4"/>
        <v>23.922218872475181</v>
      </c>
      <c r="I23" s="11"/>
      <c r="J23" s="17">
        <v>1.6360197497754767</v>
      </c>
      <c r="K23" s="21">
        <f t="shared" si="0"/>
        <v>0.38263405668849937</v>
      </c>
      <c r="L23" s="21">
        <f t="shared" si="1"/>
        <v>0.26784383968194952</v>
      </c>
      <c r="M23" s="21">
        <f t="shared" si="7"/>
        <v>0.16371675202497266</v>
      </c>
      <c r="N23" s="18">
        <f t="shared" si="5"/>
        <v>16.371675202497265</v>
      </c>
      <c r="O23" s="18">
        <f t="shared" si="2"/>
        <v>123.92221887247518</v>
      </c>
      <c r="P23" s="18">
        <f t="shared" si="6"/>
        <v>-7.5505436699779125</v>
      </c>
      <c r="Q23" s="18">
        <f t="shared" si="3"/>
        <v>116.37167520249727</v>
      </c>
      <c r="S23" s="25">
        <v>22</v>
      </c>
    </row>
    <row r="24" spans="1:19" x14ac:dyDescent="0.25">
      <c r="A24" s="4">
        <v>3</v>
      </c>
      <c r="B24" s="2" t="s">
        <v>4</v>
      </c>
      <c r="C24" s="2">
        <v>30</v>
      </c>
      <c r="D24" s="2">
        <v>3</v>
      </c>
      <c r="E24" s="17">
        <v>24.707000000000001</v>
      </c>
      <c r="F24" s="17">
        <v>41.838000000000001</v>
      </c>
      <c r="G24" s="17">
        <v>39.042999999999999</v>
      </c>
      <c r="H24" s="35">
        <f t="shared" si="4"/>
        <v>19.496372767857157</v>
      </c>
      <c r="I24" s="11"/>
      <c r="J24" s="9">
        <v>1.5954606970362921</v>
      </c>
      <c r="K24" s="19">
        <f t="shared" si="0"/>
        <v>0.39793935960894633</v>
      </c>
      <c r="L24" s="19">
        <f t="shared" si="1"/>
        <v>0.2785575517262624</v>
      </c>
      <c r="M24" s="19">
        <f t="shared" si="7"/>
        <v>0.1745938036854856</v>
      </c>
      <c r="N24" s="20">
        <f t="shared" si="5"/>
        <v>17.459380368548562</v>
      </c>
      <c r="O24" s="18">
        <f t="shared" si="2"/>
        <v>119.49637276785715</v>
      </c>
      <c r="P24" s="18">
        <f t="shared" si="6"/>
        <v>-2.0369923993085877</v>
      </c>
      <c r="Q24" s="18">
        <f t="shared" si="3"/>
        <v>117.45938036854857</v>
      </c>
      <c r="S24" s="25">
        <v>23</v>
      </c>
    </row>
    <row r="25" spans="1:19" x14ac:dyDescent="0.25">
      <c r="A25" s="4">
        <v>11</v>
      </c>
      <c r="B25" s="2" t="s">
        <v>4</v>
      </c>
      <c r="C25" s="2">
        <v>10</v>
      </c>
      <c r="D25" s="2">
        <v>4</v>
      </c>
      <c r="E25" s="17">
        <v>28.29</v>
      </c>
      <c r="F25" s="17">
        <v>44.293999999999997</v>
      </c>
      <c r="G25" s="17">
        <v>39.768000000000001</v>
      </c>
      <c r="H25" s="35">
        <f t="shared" si="4"/>
        <v>39.431956786896635</v>
      </c>
      <c r="I25" s="11"/>
      <c r="J25" s="9">
        <v>0.93393426950248948</v>
      </c>
      <c r="K25" s="19">
        <f t="shared" si="0"/>
        <v>0.64757197377264553</v>
      </c>
      <c r="L25" s="19">
        <f t="shared" si="1"/>
        <v>0.45330038164085185</v>
      </c>
      <c r="M25" s="19">
        <f t="shared" si="7"/>
        <v>0.48536647218473605</v>
      </c>
      <c r="N25" s="20">
        <f t="shared" si="5"/>
        <v>48.536647218473604</v>
      </c>
      <c r="O25" s="18">
        <f t="shared" si="2"/>
        <v>139.43195678689665</v>
      </c>
      <c r="P25" s="18">
        <f t="shared" si="6"/>
        <v>9.1046904315769552</v>
      </c>
      <c r="Q25" s="18">
        <f t="shared" si="3"/>
        <v>148.5366472184736</v>
      </c>
      <c r="S25" s="25">
        <v>24</v>
      </c>
    </row>
    <row r="26" spans="1:19" x14ac:dyDescent="0.25">
      <c r="A26" s="4">
        <v>12</v>
      </c>
      <c r="B26" s="2" t="s">
        <v>4</v>
      </c>
      <c r="C26" s="2">
        <v>20</v>
      </c>
      <c r="D26" s="2">
        <v>4</v>
      </c>
      <c r="E26" s="17">
        <v>33.052999999999997</v>
      </c>
      <c r="F26" s="17">
        <v>47.218999999999994</v>
      </c>
      <c r="G26" s="17">
        <v>44.731999999999999</v>
      </c>
      <c r="H26" s="35">
        <f t="shared" si="4"/>
        <v>21.294631389673725</v>
      </c>
      <c r="I26" s="2"/>
      <c r="J26" s="17">
        <v>1.6360197497754767</v>
      </c>
      <c r="K26" s="21">
        <f t="shared" si="0"/>
        <v>0.38263405668849937</v>
      </c>
      <c r="L26" s="21">
        <f t="shared" si="1"/>
        <v>0.26784383968194952</v>
      </c>
      <c r="M26" s="21">
        <f t="shared" si="7"/>
        <v>0.16371675202497266</v>
      </c>
      <c r="N26" s="18">
        <f t="shared" si="5"/>
        <v>16.371675202497265</v>
      </c>
      <c r="O26" s="18">
        <f t="shared" si="2"/>
        <v>121.29463138967373</v>
      </c>
      <c r="P26" s="18">
        <f t="shared" si="6"/>
        <v>-4.9229561871764531</v>
      </c>
      <c r="Q26" s="18">
        <f t="shared" si="3"/>
        <v>116.37167520249727</v>
      </c>
      <c r="S26" s="25">
        <v>25</v>
      </c>
    </row>
    <row r="27" spans="1:19" x14ac:dyDescent="0.25">
      <c r="A27" s="4">
        <v>6</v>
      </c>
      <c r="B27" s="2" t="s">
        <v>4</v>
      </c>
      <c r="C27" s="2">
        <v>30</v>
      </c>
      <c r="D27" s="2">
        <v>4</v>
      </c>
      <c r="E27" s="17">
        <v>33.604999999999997</v>
      </c>
      <c r="F27" s="17">
        <v>49.233999999999995</v>
      </c>
      <c r="G27" s="17">
        <v>46.600999999999999</v>
      </c>
      <c r="H27" s="35">
        <f t="shared" si="4"/>
        <v>20.260080024622923</v>
      </c>
      <c r="I27" s="2"/>
      <c r="J27" s="9">
        <v>1.5954606970362921</v>
      </c>
      <c r="K27" s="19">
        <f t="shared" si="0"/>
        <v>0.39793935960894633</v>
      </c>
      <c r="L27" s="19">
        <f t="shared" si="1"/>
        <v>0.2785575517262624</v>
      </c>
      <c r="M27" s="19">
        <f t="shared" si="7"/>
        <v>0.1745938036854856</v>
      </c>
      <c r="N27" s="20">
        <f t="shared" si="5"/>
        <v>17.459380368548562</v>
      </c>
      <c r="O27" s="18">
        <f t="shared" si="2"/>
        <v>120.26008002462292</v>
      </c>
      <c r="P27" s="18">
        <f t="shared" si="6"/>
        <v>-2.8006996560743573</v>
      </c>
      <c r="Q27" s="18">
        <f t="shared" si="3"/>
        <v>117.45938036854857</v>
      </c>
      <c r="S27" s="25">
        <v>26</v>
      </c>
    </row>
    <row r="28" spans="1:19" x14ac:dyDescent="0.25">
      <c r="B28" s="2"/>
      <c r="C28" s="2"/>
      <c r="D28" s="2"/>
      <c r="E28" s="2"/>
      <c r="F28" s="2"/>
      <c r="G28" s="2"/>
      <c r="H28" s="34"/>
      <c r="I28" s="2"/>
      <c r="J28" s="10"/>
      <c r="K28" s="10"/>
      <c r="L28" s="10"/>
      <c r="M28" s="10"/>
      <c r="N28" s="10"/>
      <c r="O28" s="3"/>
      <c r="P28" s="3"/>
      <c r="Q28" s="3"/>
      <c r="S28" s="25">
        <v>27</v>
      </c>
    </row>
    <row r="29" spans="1:19" x14ac:dyDescent="0.25">
      <c r="B29" s="2"/>
      <c r="C29" s="2"/>
      <c r="D29" s="2"/>
      <c r="E29" s="2" t="s">
        <v>21</v>
      </c>
      <c r="F29" s="17"/>
      <c r="G29" s="2"/>
      <c r="H29" s="34"/>
      <c r="I29" s="2"/>
      <c r="J29" s="22" t="s">
        <v>19</v>
      </c>
      <c r="K29" s="3"/>
      <c r="L29" s="3"/>
      <c r="M29" s="3"/>
      <c r="N29" s="3"/>
      <c r="O29" s="3"/>
      <c r="P29" s="3"/>
      <c r="Q29" s="3"/>
      <c r="S29" s="25">
        <v>28</v>
      </c>
    </row>
    <row r="30" spans="1:19" x14ac:dyDescent="0.25">
      <c r="B30" s="2" t="s">
        <v>3</v>
      </c>
      <c r="C30" s="2">
        <v>10</v>
      </c>
      <c r="D30" s="2"/>
      <c r="E30" s="21">
        <v>0.88840880214218032</v>
      </c>
      <c r="F30" s="2"/>
      <c r="G30" s="2"/>
      <c r="H30" s="34"/>
      <c r="I30" s="2"/>
      <c r="J30" s="10" t="s">
        <v>20</v>
      </c>
      <c r="K30" s="10"/>
      <c r="L30" s="10"/>
      <c r="M30" s="10"/>
      <c r="N30" s="10"/>
      <c r="O30" s="3"/>
      <c r="P30" s="3"/>
      <c r="Q30" s="3"/>
      <c r="S30" s="25">
        <v>29</v>
      </c>
    </row>
    <row r="31" spans="1:19" x14ac:dyDescent="0.25">
      <c r="B31" s="2" t="s">
        <v>3</v>
      </c>
      <c r="C31" s="2">
        <v>20</v>
      </c>
      <c r="D31" s="2"/>
      <c r="E31" s="21">
        <v>1.417911374331086</v>
      </c>
      <c r="F31" s="2"/>
      <c r="G31" s="2"/>
      <c r="H31" s="34"/>
      <c r="I31" s="2"/>
      <c r="J31" s="3"/>
      <c r="K31" s="3"/>
      <c r="L31" s="3"/>
      <c r="M31" s="3"/>
      <c r="N31" s="3"/>
      <c r="O31" s="3"/>
      <c r="P31" s="3"/>
      <c r="Q31" s="3"/>
      <c r="S31" s="25">
        <v>30</v>
      </c>
    </row>
    <row r="32" spans="1:19" x14ac:dyDescent="0.25">
      <c r="B32" s="2" t="s">
        <v>3</v>
      </c>
      <c r="C32" s="2">
        <v>30</v>
      </c>
      <c r="D32" s="2"/>
      <c r="E32" s="21">
        <v>1.3764418122446955</v>
      </c>
      <c r="F32" s="2"/>
      <c r="G32" s="2"/>
      <c r="H32" s="34"/>
      <c r="I32" s="2"/>
      <c r="J32" s="3"/>
      <c r="K32" s="3"/>
      <c r="L32" s="3"/>
      <c r="M32" s="3"/>
      <c r="N32" s="3"/>
      <c r="O32" s="3"/>
      <c r="P32" s="3"/>
      <c r="Q32" s="3"/>
      <c r="S32" s="25">
        <v>31</v>
      </c>
    </row>
    <row r="33" spans="2:19" x14ac:dyDescent="0.25">
      <c r="B33" s="2" t="s">
        <v>4</v>
      </c>
      <c r="C33" s="2">
        <v>10</v>
      </c>
      <c r="D33" s="2"/>
      <c r="E33" s="21">
        <v>0.93393426950248948</v>
      </c>
      <c r="F33" s="2"/>
      <c r="G33" s="2"/>
      <c r="H33" s="34"/>
      <c r="I33" s="2"/>
      <c r="J33" s="3"/>
      <c r="K33" s="3"/>
      <c r="L33" s="3"/>
      <c r="M33" s="3"/>
      <c r="N33" s="3"/>
      <c r="O33" s="3"/>
      <c r="P33" s="3"/>
      <c r="Q33" s="3"/>
      <c r="S33" s="25">
        <v>32</v>
      </c>
    </row>
    <row r="34" spans="2:19" x14ac:dyDescent="0.25">
      <c r="B34" s="2" t="s">
        <v>4</v>
      </c>
      <c r="C34" s="2">
        <v>20</v>
      </c>
      <c r="D34" s="2"/>
      <c r="E34" s="21">
        <v>1.6360197497754767</v>
      </c>
      <c r="F34" s="2"/>
      <c r="G34" s="2"/>
      <c r="H34" s="34"/>
      <c r="I34" s="2"/>
      <c r="J34" s="3"/>
      <c r="K34" s="3"/>
      <c r="L34" s="3"/>
      <c r="M34" s="3"/>
      <c r="N34" s="3"/>
      <c r="O34" s="3"/>
      <c r="P34" s="3"/>
      <c r="Q34" s="3"/>
      <c r="S34" s="25">
        <v>33</v>
      </c>
    </row>
    <row r="35" spans="2:19" x14ac:dyDescent="0.25">
      <c r="B35" s="2" t="s">
        <v>4</v>
      </c>
      <c r="C35" s="2">
        <v>30</v>
      </c>
      <c r="D35" s="2"/>
      <c r="E35" s="21">
        <v>1.5954606970362921</v>
      </c>
      <c r="F35" s="2"/>
      <c r="G35" s="2"/>
      <c r="H35" s="34"/>
      <c r="I35" s="2"/>
      <c r="J35" s="3"/>
      <c r="K35" s="3"/>
      <c r="L35" s="3"/>
      <c r="M35" s="3"/>
      <c r="N35" s="3"/>
      <c r="O35" s="3"/>
      <c r="P35" s="3"/>
      <c r="Q35" s="3"/>
      <c r="S35" s="25">
        <v>34</v>
      </c>
    </row>
    <row r="36" spans="2:19" x14ac:dyDescent="0.25">
      <c r="S36" s="25">
        <v>35</v>
      </c>
    </row>
    <row r="37" spans="2:19" x14ac:dyDescent="0.25">
      <c r="S37" s="25">
        <v>36</v>
      </c>
    </row>
    <row r="38" spans="2:19" x14ac:dyDescent="0.25">
      <c r="S38" s="25">
        <v>37</v>
      </c>
    </row>
    <row r="39" spans="2:19" x14ac:dyDescent="0.25">
      <c r="S39" s="25">
        <v>38</v>
      </c>
    </row>
    <row r="40" spans="2:19" x14ac:dyDescent="0.25">
      <c r="S40" s="25">
        <v>39</v>
      </c>
    </row>
    <row r="41" spans="2:19" x14ac:dyDescent="0.25">
      <c r="S41" s="25">
        <v>40</v>
      </c>
    </row>
    <row r="42" spans="2:19" x14ac:dyDescent="0.25">
      <c r="S42" s="25">
        <v>41</v>
      </c>
    </row>
    <row r="43" spans="2:19" x14ac:dyDescent="0.25">
      <c r="S43" s="25">
        <v>42</v>
      </c>
    </row>
    <row r="44" spans="2:19" x14ac:dyDescent="0.25">
      <c r="S44" s="25">
        <v>43</v>
      </c>
    </row>
    <row r="45" spans="2:19" x14ac:dyDescent="0.25">
      <c r="S45" s="25">
        <v>44</v>
      </c>
    </row>
    <row r="46" spans="2:19" x14ac:dyDescent="0.25">
      <c r="S46" s="25">
        <v>45</v>
      </c>
    </row>
    <row r="47" spans="2:19" x14ac:dyDescent="0.25">
      <c r="S47" s="25">
        <v>46</v>
      </c>
    </row>
    <row r="48" spans="2:19" x14ac:dyDescent="0.25">
      <c r="S48" s="25">
        <v>47</v>
      </c>
    </row>
    <row r="49" spans="19:19" x14ac:dyDescent="0.25">
      <c r="S49" s="25">
        <v>48</v>
      </c>
    </row>
    <row r="50" spans="19:19" x14ac:dyDescent="0.25">
      <c r="S50" s="25">
        <v>49</v>
      </c>
    </row>
    <row r="51" spans="19:19" x14ac:dyDescent="0.25">
      <c r="S51" s="25">
        <v>50</v>
      </c>
    </row>
    <row r="52" spans="19:19" x14ac:dyDescent="0.25">
      <c r="S52" s="25">
        <v>51</v>
      </c>
    </row>
    <row r="53" spans="19:19" x14ac:dyDescent="0.25">
      <c r="S53" s="25">
        <v>52</v>
      </c>
    </row>
    <row r="54" spans="19:19" x14ac:dyDescent="0.25">
      <c r="S54" s="25">
        <v>53</v>
      </c>
    </row>
    <row r="55" spans="19:19" x14ac:dyDescent="0.25">
      <c r="S55" s="25">
        <v>54</v>
      </c>
    </row>
    <row r="56" spans="19:19" x14ac:dyDescent="0.25">
      <c r="S56" s="25">
        <v>55</v>
      </c>
    </row>
    <row r="57" spans="19:19" x14ac:dyDescent="0.25">
      <c r="S57" s="25">
        <v>56</v>
      </c>
    </row>
    <row r="58" spans="19:19" x14ac:dyDescent="0.25">
      <c r="S58" s="25">
        <v>57</v>
      </c>
    </row>
    <row r="59" spans="19:19" x14ac:dyDescent="0.25">
      <c r="S59" s="25">
        <v>58</v>
      </c>
    </row>
    <row r="60" spans="19:19" x14ac:dyDescent="0.25">
      <c r="S60" s="25">
        <v>59</v>
      </c>
    </row>
    <row r="61" spans="19:19" x14ac:dyDescent="0.25">
      <c r="S61" s="25">
        <v>60</v>
      </c>
    </row>
    <row r="62" spans="19:19" x14ac:dyDescent="0.25">
      <c r="S62" s="25">
        <v>61</v>
      </c>
    </row>
    <row r="63" spans="19:19" x14ac:dyDescent="0.25">
      <c r="S63" s="25">
        <v>62</v>
      </c>
    </row>
    <row r="64" spans="19:19" x14ac:dyDescent="0.25">
      <c r="S64" s="25">
        <v>63</v>
      </c>
    </row>
    <row r="65" spans="19:19" x14ac:dyDescent="0.25">
      <c r="S65" s="25">
        <v>64</v>
      </c>
    </row>
    <row r="66" spans="19:19" x14ac:dyDescent="0.25">
      <c r="S66" s="25">
        <v>65</v>
      </c>
    </row>
    <row r="67" spans="19:19" x14ac:dyDescent="0.25">
      <c r="S67" s="25">
        <v>66</v>
      </c>
    </row>
    <row r="68" spans="19:19" x14ac:dyDescent="0.25">
      <c r="S68" s="25">
        <v>67</v>
      </c>
    </row>
    <row r="69" spans="19:19" x14ac:dyDescent="0.25">
      <c r="S69" s="25">
        <v>68</v>
      </c>
    </row>
    <row r="70" spans="19:19" x14ac:dyDescent="0.25">
      <c r="S70" s="25">
        <v>69</v>
      </c>
    </row>
    <row r="71" spans="19:19" x14ac:dyDescent="0.25">
      <c r="S71" s="25">
        <v>70</v>
      </c>
    </row>
    <row r="72" spans="19:19" x14ac:dyDescent="0.25">
      <c r="S72" s="25">
        <v>71</v>
      </c>
    </row>
    <row r="73" spans="19:19" x14ac:dyDescent="0.25">
      <c r="S73" s="25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baseColWidth="10" defaultColWidth="10.85546875"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 t="s">
        <v>45</v>
      </c>
      <c r="B2" t="s">
        <v>46</v>
      </c>
    </row>
    <row r="3" spans="1:2" x14ac:dyDescent="0.25">
      <c r="A3" t="s">
        <v>47</v>
      </c>
      <c r="B3" t="s">
        <v>48</v>
      </c>
    </row>
    <row r="4" spans="1:2" x14ac:dyDescent="0.25">
      <c r="A4" t="s">
        <v>49</v>
      </c>
      <c r="B4" t="s">
        <v>50</v>
      </c>
    </row>
    <row r="5" spans="1:2" x14ac:dyDescent="0.25">
      <c r="A5" t="s">
        <v>51</v>
      </c>
      <c r="B5" t="s">
        <v>52</v>
      </c>
    </row>
    <row r="6" spans="1:2" x14ac:dyDescent="0.25">
      <c r="A6" t="s">
        <v>53</v>
      </c>
      <c r="B6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CDF1-A9F2-40B1-B159-7558A650AC5D}">
  <dimension ref="A1:E73"/>
  <sheetViews>
    <sheetView workbookViewId="0">
      <selection activeCell="F2" sqref="F2"/>
    </sheetView>
  </sheetViews>
  <sheetFormatPr baseColWidth="10" defaultColWidth="9.140625" defaultRowHeight="15" x14ac:dyDescent="0.25"/>
  <cols>
    <col min="1" max="1" width="10.85546875" style="56"/>
    <col min="2" max="2" width="12.42578125" bestFit="1" customWidth="1"/>
    <col min="3" max="3" width="14.140625" bestFit="1" customWidth="1"/>
    <col min="4" max="4" width="6.85546875" bestFit="1" customWidth="1"/>
  </cols>
  <sheetData>
    <row r="1" spans="1:5" x14ac:dyDescent="0.25">
      <c r="A1" s="56" t="s">
        <v>32</v>
      </c>
      <c r="B1" t="s">
        <v>27</v>
      </c>
      <c r="C1" t="s">
        <v>34</v>
      </c>
      <c r="D1" t="s">
        <v>33</v>
      </c>
    </row>
    <row r="2" spans="1:5" x14ac:dyDescent="0.25">
      <c r="A2" s="56" t="s">
        <v>3</v>
      </c>
      <c r="B2">
        <v>1</v>
      </c>
      <c r="C2">
        <v>10</v>
      </c>
      <c r="D2">
        <v>10</v>
      </c>
      <c r="E2">
        <v>16.297000000000001</v>
      </c>
    </row>
    <row r="3" spans="1:5" x14ac:dyDescent="0.25">
      <c r="A3" s="56" t="s">
        <v>3</v>
      </c>
      <c r="B3">
        <v>2</v>
      </c>
      <c r="C3">
        <v>10</v>
      </c>
      <c r="D3">
        <v>10</v>
      </c>
      <c r="E3">
        <v>27.155999999999999</v>
      </c>
    </row>
    <row r="4" spans="1:5" x14ac:dyDescent="0.25">
      <c r="A4" s="56" t="s">
        <v>3</v>
      </c>
      <c r="B4">
        <v>3</v>
      </c>
      <c r="C4">
        <v>10</v>
      </c>
      <c r="D4">
        <v>10</v>
      </c>
      <c r="E4">
        <v>24.384</v>
      </c>
    </row>
    <row r="5" spans="1:5" x14ac:dyDescent="0.25">
      <c r="A5" s="56" t="s">
        <v>3</v>
      </c>
      <c r="B5">
        <v>4</v>
      </c>
      <c r="C5">
        <v>10</v>
      </c>
      <c r="D5">
        <v>10</v>
      </c>
      <c r="E5">
        <v>25.619</v>
      </c>
    </row>
    <row r="6" spans="1:5" x14ac:dyDescent="0.25">
      <c r="A6" s="56" t="s">
        <v>3</v>
      </c>
      <c r="B6">
        <v>1</v>
      </c>
      <c r="C6">
        <v>10</v>
      </c>
      <c r="D6">
        <v>20</v>
      </c>
      <c r="E6">
        <v>25.291</v>
      </c>
    </row>
    <row r="7" spans="1:5" x14ac:dyDescent="0.25">
      <c r="A7" s="56" t="s">
        <v>3</v>
      </c>
      <c r="B7">
        <v>2</v>
      </c>
      <c r="C7">
        <v>10</v>
      </c>
      <c r="D7">
        <v>20</v>
      </c>
      <c r="E7">
        <v>25.422999999999998</v>
      </c>
    </row>
    <row r="8" spans="1:5" x14ac:dyDescent="0.25">
      <c r="A8" s="56" t="s">
        <v>3</v>
      </c>
      <c r="B8">
        <v>3</v>
      </c>
      <c r="C8">
        <v>10</v>
      </c>
      <c r="D8">
        <v>20</v>
      </c>
      <c r="E8">
        <v>24.463000000000001</v>
      </c>
    </row>
    <row r="9" spans="1:5" x14ac:dyDescent="0.25">
      <c r="A9" s="56" t="s">
        <v>3</v>
      </c>
      <c r="B9">
        <v>4</v>
      </c>
      <c r="C9">
        <v>10</v>
      </c>
      <c r="D9">
        <v>20</v>
      </c>
      <c r="E9">
        <v>24.472999999999999</v>
      </c>
    </row>
    <row r="10" spans="1:5" x14ac:dyDescent="0.25">
      <c r="A10" s="56" t="s">
        <v>3</v>
      </c>
      <c r="B10">
        <v>1</v>
      </c>
      <c r="C10">
        <v>10</v>
      </c>
      <c r="D10">
        <v>30</v>
      </c>
      <c r="E10">
        <v>23.227</v>
      </c>
    </row>
    <row r="11" spans="1:5" x14ac:dyDescent="0.25">
      <c r="A11" s="56" t="s">
        <v>3</v>
      </c>
      <c r="B11">
        <v>2</v>
      </c>
      <c r="C11">
        <v>10</v>
      </c>
      <c r="D11">
        <v>30</v>
      </c>
      <c r="E11">
        <v>23.274000000000001</v>
      </c>
    </row>
    <row r="12" spans="1:5" x14ac:dyDescent="0.25">
      <c r="A12" s="56" t="s">
        <v>3</v>
      </c>
      <c r="B12">
        <v>3</v>
      </c>
      <c r="C12">
        <v>10</v>
      </c>
      <c r="D12">
        <v>30</v>
      </c>
      <c r="E12">
        <v>21</v>
      </c>
    </row>
    <row r="13" spans="1:5" x14ac:dyDescent="0.25">
      <c r="A13" s="56" t="s">
        <v>3</v>
      </c>
      <c r="B13">
        <v>4</v>
      </c>
      <c r="C13">
        <v>10</v>
      </c>
      <c r="D13">
        <v>30</v>
      </c>
      <c r="E13">
        <v>23.975999999999999</v>
      </c>
    </row>
    <row r="14" spans="1:5" x14ac:dyDescent="0.25">
      <c r="A14" s="56" t="s">
        <v>3</v>
      </c>
      <c r="B14">
        <v>1</v>
      </c>
      <c r="C14">
        <v>20</v>
      </c>
      <c r="D14">
        <v>10</v>
      </c>
      <c r="E14">
        <v>24.712</v>
      </c>
    </row>
    <row r="15" spans="1:5" x14ac:dyDescent="0.25">
      <c r="A15" s="56" t="s">
        <v>3</v>
      </c>
      <c r="B15">
        <v>2</v>
      </c>
      <c r="C15">
        <v>20</v>
      </c>
      <c r="D15">
        <v>10</v>
      </c>
      <c r="E15">
        <v>25.625</v>
      </c>
    </row>
    <row r="16" spans="1:5" x14ac:dyDescent="0.25">
      <c r="A16" s="56" t="s">
        <v>3</v>
      </c>
      <c r="B16">
        <v>3</v>
      </c>
      <c r="C16">
        <v>20</v>
      </c>
      <c r="D16">
        <v>10</v>
      </c>
      <c r="E16">
        <v>23.218</v>
      </c>
    </row>
    <row r="17" spans="1:5" x14ac:dyDescent="0.25">
      <c r="A17" s="56" t="s">
        <v>3</v>
      </c>
      <c r="B17">
        <v>4</v>
      </c>
      <c r="C17">
        <v>20</v>
      </c>
      <c r="D17">
        <v>10</v>
      </c>
      <c r="E17">
        <v>23.128</v>
      </c>
    </row>
    <row r="18" spans="1:5" x14ac:dyDescent="0.25">
      <c r="A18" s="56" t="s">
        <v>3</v>
      </c>
      <c r="B18">
        <v>1</v>
      </c>
      <c r="C18">
        <v>20</v>
      </c>
      <c r="D18">
        <v>20</v>
      </c>
      <c r="E18">
        <v>23.905000000000001</v>
      </c>
    </row>
    <row r="19" spans="1:5" x14ac:dyDescent="0.25">
      <c r="A19" s="56" t="s">
        <v>3</v>
      </c>
      <c r="B19">
        <v>2</v>
      </c>
      <c r="C19">
        <v>20</v>
      </c>
      <c r="D19">
        <v>20</v>
      </c>
      <c r="E19">
        <v>22.568999999999999</v>
      </c>
    </row>
    <row r="20" spans="1:5" x14ac:dyDescent="0.25">
      <c r="A20" s="56" t="s">
        <v>3</v>
      </c>
      <c r="B20">
        <v>3</v>
      </c>
      <c r="C20">
        <v>20</v>
      </c>
      <c r="D20">
        <v>20</v>
      </c>
      <c r="E20">
        <v>25.234999999999999</v>
      </c>
    </row>
    <row r="21" spans="1:5" x14ac:dyDescent="0.25">
      <c r="A21" s="56" t="s">
        <v>3</v>
      </c>
      <c r="B21">
        <v>4</v>
      </c>
      <c r="C21">
        <v>20</v>
      </c>
      <c r="D21">
        <v>20</v>
      </c>
      <c r="E21">
        <v>24.619</v>
      </c>
    </row>
    <row r="22" spans="1:5" x14ac:dyDescent="0.25">
      <c r="A22" s="56" t="s">
        <v>3</v>
      </c>
      <c r="B22">
        <v>1</v>
      </c>
      <c r="C22">
        <v>20</v>
      </c>
      <c r="D22">
        <v>30</v>
      </c>
      <c r="E22">
        <v>24.029</v>
      </c>
    </row>
    <row r="23" spans="1:5" x14ac:dyDescent="0.25">
      <c r="A23" s="56" t="s">
        <v>3</v>
      </c>
      <c r="B23">
        <v>2</v>
      </c>
      <c r="C23">
        <v>20</v>
      </c>
      <c r="D23">
        <v>30</v>
      </c>
      <c r="E23">
        <v>26.332000000000001</v>
      </c>
    </row>
    <row r="24" spans="1:5" x14ac:dyDescent="0.25">
      <c r="A24" s="56" t="s">
        <v>3</v>
      </c>
      <c r="B24">
        <v>3</v>
      </c>
      <c r="C24">
        <v>20</v>
      </c>
      <c r="D24">
        <v>30</v>
      </c>
      <c r="E24">
        <v>24.718</v>
      </c>
    </row>
    <row r="25" spans="1:5" x14ac:dyDescent="0.25">
      <c r="A25" s="56" t="s">
        <v>3</v>
      </c>
      <c r="B25">
        <v>4</v>
      </c>
      <c r="C25">
        <v>20</v>
      </c>
      <c r="D25">
        <v>30</v>
      </c>
      <c r="E25">
        <v>23.640999999999998</v>
      </c>
    </row>
    <row r="26" spans="1:5" x14ac:dyDescent="0.25">
      <c r="A26" s="56" t="s">
        <v>3</v>
      </c>
      <c r="B26">
        <v>1</v>
      </c>
      <c r="C26">
        <v>30</v>
      </c>
      <c r="D26">
        <v>10</v>
      </c>
      <c r="E26">
        <v>18.260000000000002</v>
      </c>
    </row>
    <row r="27" spans="1:5" x14ac:dyDescent="0.25">
      <c r="A27" s="69" t="s">
        <v>3</v>
      </c>
      <c r="B27">
        <v>2</v>
      </c>
      <c r="C27">
        <v>30</v>
      </c>
      <c r="D27">
        <v>10</v>
      </c>
    </row>
    <row r="28" spans="1:5" x14ac:dyDescent="0.25">
      <c r="A28" s="69" t="s">
        <v>3</v>
      </c>
      <c r="B28">
        <v>3</v>
      </c>
      <c r="C28">
        <v>30</v>
      </c>
      <c r="D28">
        <v>10</v>
      </c>
    </row>
    <row r="29" spans="1:5" x14ac:dyDescent="0.25">
      <c r="A29" s="69" t="s">
        <v>3</v>
      </c>
      <c r="B29">
        <v>4</v>
      </c>
      <c r="C29">
        <v>30</v>
      </c>
      <c r="D29">
        <v>10</v>
      </c>
    </row>
    <row r="30" spans="1:5" x14ac:dyDescent="0.25">
      <c r="A30" s="56" t="s">
        <v>3</v>
      </c>
      <c r="B30">
        <v>1</v>
      </c>
      <c r="C30">
        <v>30</v>
      </c>
      <c r="D30">
        <v>20</v>
      </c>
      <c r="E30">
        <v>24.513999999999999</v>
      </c>
    </row>
    <row r="31" spans="1:5" x14ac:dyDescent="0.25">
      <c r="A31" s="56" t="s">
        <v>3</v>
      </c>
      <c r="B31">
        <v>2</v>
      </c>
      <c r="C31">
        <v>30</v>
      </c>
      <c r="D31">
        <v>20</v>
      </c>
      <c r="E31">
        <v>23.382000000000001</v>
      </c>
    </row>
    <row r="32" spans="1:5" x14ac:dyDescent="0.25">
      <c r="A32" s="56" t="s">
        <v>3</v>
      </c>
      <c r="B32">
        <v>3</v>
      </c>
      <c r="C32">
        <v>30</v>
      </c>
      <c r="D32">
        <v>20</v>
      </c>
      <c r="E32">
        <v>25.637</v>
      </c>
    </row>
    <row r="33" spans="1:5" x14ac:dyDescent="0.25">
      <c r="A33" s="56" t="s">
        <v>3</v>
      </c>
      <c r="B33">
        <v>4</v>
      </c>
      <c r="C33">
        <v>30</v>
      </c>
      <c r="D33">
        <v>20</v>
      </c>
      <c r="E33">
        <v>24.789000000000001</v>
      </c>
    </row>
    <row r="34" spans="1:5" x14ac:dyDescent="0.25">
      <c r="A34" s="56" t="s">
        <v>3</v>
      </c>
      <c r="B34">
        <v>1</v>
      </c>
      <c r="C34">
        <v>30</v>
      </c>
      <c r="D34">
        <v>30</v>
      </c>
      <c r="E34">
        <v>24.445</v>
      </c>
    </row>
    <row r="35" spans="1:5" x14ac:dyDescent="0.25">
      <c r="A35" s="56" t="s">
        <v>3</v>
      </c>
      <c r="B35">
        <v>2</v>
      </c>
      <c r="C35">
        <v>30</v>
      </c>
      <c r="D35">
        <v>30</v>
      </c>
      <c r="E35">
        <v>25.547999999999998</v>
      </c>
    </row>
    <row r="36" spans="1:5" x14ac:dyDescent="0.25">
      <c r="A36" s="56" t="s">
        <v>3</v>
      </c>
      <c r="B36">
        <v>3</v>
      </c>
      <c r="C36">
        <v>30</v>
      </c>
      <c r="D36">
        <v>30</v>
      </c>
      <c r="E36">
        <v>26.064</v>
      </c>
    </row>
    <row r="37" spans="1:5" x14ac:dyDescent="0.25">
      <c r="A37" s="56" t="s">
        <v>3</v>
      </c>
      <c r="B37">
        <v>4</v>
      </c>
      <c r="C37">
        <v>30</v>
      </c>
      <c r="D37">
        <v>30</v>
      </c>
      <c r="E37">
        <v>23.306999999999999</v>
      </c>
    </row>
    <row r="38" spans="1:5" x14ac:dyDescent="0.25">
      <c r="A38" s="56" t="s">
        <v>4</v>
      </c>
      <c r="B38">
        <v>1</v>
      </c>
      <c r="C38">
        <v>10</v>
      </c>
      <c r="D38">
        <v>10</v>
      </c>
      <c r="E38">
        <v>23.344000000000001</v>
      </c>
    </row>
    <row r="39" spans="1:5" x14ac:dyDescent="0.25">
      <c r="A39" s="56" t="s">
        <v>4</v>
      </c>
      <c r="B39">
        <v>2</v>
      </c>
      <c r="C39">
        <v>10</v>
      </c>
      <c r="D39">
        <v>10</v>
      </c>
      <c r="E39">
        <v>27.143000000000001</v>
      </c>
    </row>
    <row r="40" spans="1:5" x14ac:dyDescent="0.25">
      <c r="A40" s="56" t="s">
        <v>4</v>
      </c>
      <c r="B40">
        <v>3</v>
      </c>
      <c r="C40">
        <v>10</v>
      </c>
      <c r="D40">
        <v>10</v>
      </c>
      <c r="E40">
        <v>24.667000000000002</v>
      </c>
    </row>
    <row r="41" spans="1:5" x14ac:dyDescent="0.25">
      <c r="A41" s="56" t="s">
        <v>4</v>
      </c>
      <c r="B41">
        <v>4</v>
      </c>
      <c r="C41">
        <v>10</v>
      </c>
      <c r="D41">
        <v>10</v>
      </c>
      <c r="E41">
        <v>22.23</v>
      </c>
    </row>
    <row r="42" spans="1:5" x14ac:dyDescent="0.25">
      <c r="A42" s="56" t="s">
        <v>4</v>
      </c>
      <c r="B42">
        <v>1</v>
      </c>
      <c r="C42">
        <v>10</v>
      </c>
      <c r="D42">
        <v>20</v>
      </c>
      <c r="E42">
        <v>21.826000000000001</v>
      </c>
    </row>
    <row r="43" spans="1:5" x14ac:dyDescent="0.25">
      <c r="A43" s="56" t="s">
        <v>4</v>
      </c>
      <c r="B43">
        <v>2</v>
      </c>
      <c r="C43">
        <v>10</v>
      </c>
      <c r="D43">
        <v>20</v>
      </c>
      <c r="E43">
        <v>24.614000000000001</v>
      </c>
    </row>
    <row r="44" spans="1:5" x14ac:dyDescent="0.25">
      <c r="A44" s="56" t="s">
        <v>4</v>
      </c>
      <c r="B44">
        <v>3</v>
      </c>
      <c r="C44">
        <v>10</v>
      </c>
      <c r="D44">
        <v>20</v>
      </c>
      <c r="E44">
        <v>27.853999999999999</v>
      </c>
    </row>
    <row r="45" spans="1:5" x14ac:dyDescent="0.25">
      <c r="A45" s="56" t="s">
        <v>4</v>
      </c>
      <c r="B45">
        <v>4</v>
      </c>
      <c r="C45">
        <v>10</v>
      </c>
      <c r="D45">
        <v>20</v>
      </c>
      <c r="E45">
        <v>24.141999999999999</v>
      </c>
    </row>
    <row r="46" spans="1:5" x14ac:dyDescent="0.25">
      <c r="A46" s="56" t="s">
        <v>4</v>
      </c>
      <c r="B46">
        <v>1</v>
      </c>
      <c r="C46">
        <v>10</v>
      </c>
      <c r="D46">
        <v>30</v>
      </c>
      <c r="E46">
        <v>20.34</v>
      </c>
    </row>
    <row r="47" spans="1:5" x14ac:dyDescent="0.25">
      <c r="A47" s="56" t="s">
        <v>4</v>
      </c>
      <c r="B47">
        <v>2</v>
      </c>
      <c r="C47">
        <v>10</v>
      </c>
      <c r="D47">
        <v>30</v>
      </c>
      <c r="E47">
        <v>23.184000000000001</v>
      </c>
    </row>
    <row r="48" spans="1:5" x14ac:dyDescent="0.25">
      <c r="A48" s="56" t="s">
        <v>4</v>
      </c>
      <c r="B48">
        <v>3</v>
      </c>
      <c r="C48">
        <v>10</v>
      </c>
      <c r="D48">
        <v>30</v>
      </c>
      <c r="E48">
        <v>25.183</v>
      </c>
    </row>
    <row r="49" spans="1:5" x14ac:dyDescent="0.25">
      <c r="A49" s="56" t="s">
        <v>4</v>
      </c>
      <c r="B49">
        <v>4</v>
      </c>
      <c r="C49">
        <v>10</v>
      </c>
      <c r="D49">
        <v>30</v>
      </c>
      <c r="E49">
        <v>23.434999999999999</v>
      </c>
    </row>
    <row r="50" spans="1:5" x14ac:dyDescent="0.25">
      <c r="A50" s="56" t="s">
        <v>4</v>
      </c>
      <c r="B50">
        <v>1</v>
      </c>
      <c r="C50">
        <v>20</v>
      </c>
      <c r="D50">
        <v>10</v>
      </c>
      <c r="E50">
        <v>20.745999999999999</v>
      </c>
    </row>
    <row r="51" spans="1:5" x14ac:dyDescent="0.25">
      <c r="A51" s="56" t="s">
        <v>4</v>
      </c>
      <c r="B51">
        <v>2</v>
      </c>
      <c r="C51">
        <v>20</v>
      </c>
      <c r="D51">
        <v>10</v>
      </c>
      <c r="E51">
        <v>25.033000000000001</v>
      </c>
    </row>
    <row r="52" spans="1:5" x14ac:dyDescent="0.25">
      <c r="A52" s="56" t="s">
        <v>4</v>
      </c>
      <c r="B52">
        <v>3</v>
      </c>
      <c r="C52">
        <v>20</v>
      </c>
      <c r="D52">
        <v>10</v>
      </c>
      <c r="E52">
        <v>23.536999999999999</v>
      </c>
    </row>
    <row r="53" spans="1:5" x14ac:dyDescent="0.25">
      <c r="A53" s="56" t="s">
        <v>4</v>
      </c>
      <c r="B53">
        <v>4</v>
      </c>
      <c r="C53">
        <v>20</v>
      </c>
      <c r="D53">
        <v>10</v>
      </c>
      <c r="E53">
        <v>22.37</v>
      </c>
    </row>
    <row r="54" spans="1:5" x14ac:dyDescent="0.25">
      <c r="A54" s="56" t="s">
        <v>4</v>
      </c>
      <c r="B54">
        <v>1</v>
      </c>
      <c r="C54">
        <v>20</v>
      </c>
      <c r="D54">
        <v>20</v>
      </c>
      <c r="E54">
        <v>24.657</v>
      </c>
    </row>
    <row r="55" spans="1:5" x14ac:dyDescent="0.25">
      <c r="A55" s="56" t="s">
        <v>4</v>
      </c>
      <c r="B55">
        <v>2</v>
      </c>
      <c r="C55">
        <v>20</v>
      </c>
      <c r="D55">
        <v>20</v>
      </c>
      <c r="E55">
        <v>27.295000000000002</v>
      </c>
    </row>
    <row r="56" spans="1:5" x14ac:dyDescent="0.25">
      <c r="A56" s="56" t="s">
        <v>4</v>
      </c>
      <c r="B56">
        <v>3</v>
      </c>
      <c r="C56">
        <v>20</v>
      </c>
      <c r="D56">
        <v>20</v>
      </c>
      <c r="E56">
        <v>22.111999999999998</v>
      </c>
    </row>
    <row r="57" spans="1:5" x14ac:dyDescent="0.25">
      <c r="A57" s="56" t="s">
        <v>4</v>
      </c>
      <c r="B57">
        <v>4</v>
      </c>
      <c r="C57">
        <v>20</v>
      </c>
      <c r="D57">
        <v>20</v>
      </c>
      <c r="E57">
        <v>22.262</v>
      </c>
    </row>
    <row r="58" spans="1:5" x14ac:dyDescent="0.25">
      <c r="A58" s="56" t="s">
        <v>4</v>
      </c>
      <c r="B58">
        <v>1</v>
      </c>
      <c r="C58">
        <v>20</v>
      </c>
      <c r="D58">
        <v>30</v>
      </c>
      <c r="E58">
        <v>26.170999999999999</v>
      </c>
    </row>
    <row r="59" spans="1:5" x14ac:dyDescent="0.25">
      <c r="A59" s="56" t="s">
        <v>4</v>
      </c>
      <c r="B59">
        <v>2</v>
      </c>
      <c r="C59">
        <v>20</v>
      </c>
      <c r="D59">
        <v>30</v>
      </c>
      <c r="E59">
        <v>25.234999999999999</v>
      </c>
    </row>
    <row r="60" spans="1:5" x14ac:dyDescent="0.25">
      <c r="A60" s="56" t="s">
        <v>4</v>
      </c>
      <c r="B60">
        <v>3</v>
      </c>
      <c r="C60">
        <v>20</v>
      </c>
      <c r="D60">
        <v>30</v>
      </c>
      <c r="E60">
        <v>20.010999999999999</v>
      </c>
    </row>
    <row r="61" spans="1:5" x14ac:dyDescent="0.25">
      <c r="A61" s="56" t="s">
        <v>4</v>
      </c>
      <c r="B61">
        <v>4</v>
      </c>
      <c r="C61">
        <v>20</v>
      </c>
      <c r="D61">
        <v>30</v>
      </c>
      <c r="E61">
        <v>24.167000000000002</v>
      </c>
    </row>
    <row r="62" spans="1:5" x14ac:dyDescent="0.25">
      <c r="A62" s="69" t="s">
        <v>4</v>
      </c>
      <c r="B62">
        <v>1</v>
      </c>
      <c r="C62">
        <v>30</v>
      </c>
      <c r="D62">
        <v>10</v>
      </c>
    </row>
    <row r="63" spans="1:5" x14ac:dyDescent="0.25">
      <c r="A63" s="69" t="s">
        <v>4</v>
      </c>
      <c r="B63">
        <v>2</v>
      </c>
      <c r="C63">
        <v>30</v>
      </c>
      <c r="D63">
        <v>10</v>
      </c>
    </row>
    <row r="64" spans="1:5" x14ac:dyDescent="0.25">
      <c r="A64" s="69" t="s">
        <v>4</v>
      </c>
      <c r="B64">
        <v>3</v>
      </c>
      <c r="C64">
        <v>30</v>
      </c>
      <c r="D64">
        <v>10</v>
      </c>
    </row>
    <row r="65" spans="1:5" x14ac:dyDescent="0.25">
      <c r="A65" s="69" t="s">
        <v>4</v>
      </c>
      <c r="B65">
        <v>4</v>
      </c>
      <c r="C65">
        <v>30</v>
      </c>
      <c r="D65">
        <v>10</v>
      </c>
    </row>
    <row r="66" spans="1:5" x14ac:dyDescent="0.25">
      <c r="A66" s="56" t="s">
        <v>4</v>
      </c>
      <c r="B66">
        <v>1</v>
      </c>
      <c r="C66">
        <v>30</v>
      </c>
      <c r="D66">
        <v>20</v>
      </c>
      <c r="E66">
        <v>26.873000000000001</v>
      </c>
    </row>
    <row r="67" spans="1:5" x14ac:dyDescent="0.25">
      <c r="A67" s="56" t="s">
        <v>4</v>
      </c>
      <c r="B67">
        <v>2</v>
      </c>
      <c r="C67">
        <v>30</v>
      </c>
      <c r="D67">
        <v>20</v>
      </c>
      <c r="E67">
        <v>24.891999999999999</v>
      </c>
    </row>
    <row r="68" spans="1:5" x14ac:dyDescent="0.25">
      <c r="A68" s="56" t="s">
        <v>4</v>
      </c>
      <c r="B68">
        <v>3</v>
      </c>
      <c r="C68">
        <v>30</v>
      </c>
      <c r="D68">
        <v>20</v>
      </c>
      <c r="E68">
        <v>25.594000000000001</v>
      </c>
    </row>
    <row r="69" spans="1:5" x14ac:dyDescent="0.25">
      <c r="A69" s="56" t="s">
        <v>4</v>
      </c>
      <c r="B69">
        <v>4</v>
      </c>
      <c r="C69">
        <v>30</v>
      </c>
      <c r="D69">
        <v>20</v>
      </c>
      <c r="E69">
        <v>22.896000000000001</v>
      </c>
    </row>
    <row r="70" spans="1:5" x14ac:dyDescent="0.25">
      <c r="A70" s="56" t="s">
        <v>4</v>
      </c>
      <c r="B70">
        <v>1</v>
      </c>
      <c r="C70">
        <v>30</v>
      </c>
      <c r="D70">
        <v>30</v>
      </c>
      <c r="E70">
        <v>30.79</v>
      </c>
    </row>
    <row r="71" spans="1:5" x14ac:dyDescent="0.25">
      <c r="A71" s="56" t="s">
        <v>4</v>
      </c>
      <c r="B71">
        <v>2</v>
      </c>
      <c r="C71">
        <v>30</v>
      </c>
      <c r="D71">
        <v>30</v>
      </c>
      <c r="E71">
        <v>24.616</v>
      </c>
    </row>
    <row r="72" spans="1:5" x14ac:dyDescent="0.25">
      <c r="A72" s="56" t="s">
        <v>4</v>
      </c>
      <c r="B72">
        <v>3</v>
      </c>
      <c r="C72">
        <v>30</v>
      </c>
      <c r="D72">
        <v>30</v>
      </c>
      <c r="E72">
        <v>24.518999999999998</v>
      </c>
    </row>
    <row r="73" spans="1:5" x14ac:dyDescent="0.25">
      <c r="A73" s="56" t="s">
        <v>4</v>
      </c>
      <c r="B73">
        <v>4</v>
      </c>
      <c r="C73">
        <v>30</v>
      </c>
      <c r="D73">
        <v>30</v>
      </c>
      <c r="E73">
        <v>24.358000000000001</v>
      </c>
    </row>
  </sheetData>
  <sortState xmlns:xlrd2="http://schemas.microsoft.com/office/spreadsheetml/2017/richdata2" ref="A2:E74">
    <sortCondition ref="A2:A74"/>
    <sortCondition ref="C2:C74"/>
    <sortCondition ref="D2:D74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Analyses</vt:lpstr>
      <vt:lpstr>Taux_Temperature</vt:lpstr>
      <vt:lpstr>Arrhenius</vt:lpstr>
      <vt:lpstr>Donnees</vt:lpstr>
      <vt:lpstr>Feuil1</vt:lpstr>
      <vt:lpstr>Feuil2</vt:lpstr>
      <vt:lpstr>Feuil3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WIDOY</dc:creator>
  <cp:lastModifiedBy>Wilfried</cp:lastModifiedBy>
  <dcterms:created xsi:type="dcterms:W3CDTF">2019-01-17T13:37:27Z</dcterms:created>
  <dcterms:modified xsi:type="dcterms:W3CDTF">2020-05-02T02:26:34Z</dcterms:modified>
</cp:coreProperties>
</file>