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szt\Downloads\"/>
    </mc:Choice>
  </mc:AlternateContent>
  <xr:revisionPtr revIDLastSave="0" documentId="13_ncr:1_{13E07699-39A9-486A-90DC-D6358EABC210}" xr6:coauthVersionLast="47" xr6:coauthVersionMax="47" xr10:uidLastSave="{00000000-0000-0000-0000-000000000000}"/>
  <bookViews>
    <workbookView xWindow="-28920" yWindow="5100" windowWidth="29040" windowHeight="15720" xr2:uid="{ABF1E5C4-9D77-4578-A6C8-24D74754B6F3}"/>
  </bookViews>
  <sheets>
    <sheet name="MILD calcs" sheetId="1" r:id="rId1"/>
    <sheet name="data" sheetId="2" r:id="rId2"/>
  </sheets>
  <definedNames>
    <definedName name="BlLossWt" localSheetId="0">'MILD calcs'!$J$10:$J$23</definedName>
    <definedName name="GHAvgSev" localSheetId="0">'MILD calcs'!$O$24</definedName>
    <definedName name="selected_table">'MILD calcs'!$C$2</definedName>
    <definedName name="table_names">data!$A$1:$A$140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1" i="1" l="1" a="1"/>
  <c r="B11" i="1"/>
  <c r="BB2" i="2"/>
  <c r="O6" i="1" l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B15" i="1" a="1"/>
  <c r="B10" i="1" a="1"/>
  <c r="B13" i="1" a="1"/>
  <c r="J10" i="1" a="1"/>
  <c r="B12" i="1" a="1"/>
  <c r="M6" i="1" a="1"/>
  <c r="B14" i="1" a="1"/>
  <c r="K6" i="1" a="1"/>
  <c r="L5" i="1" a="1"/>
  <c r="B22" i="1" a="1"/>
  <c r="C10" i="1" a="1"/>
  <c r="B16" i="1" a="1"/>
  <c r="B20" i="1" a="1"/>
  <c r="B18" i="1" a="1"/>
  <c r="B17" i="1" a="1"/>
  <c r="B21" i="1" a="1"/>
  <c r="B23" i="1" a="1"/>
  <c r="O5" i="1" a="1"/>
  <c r="B19" i="1" a="1"/>
  <c r="L5" i="1" l="1"/>
  <c r="K6" i="1"/>
  <c r="M6" i="1"/>
  <c r="J13" i="1"/>
  <c r="J17" i="1"/>
  <c r="J19" i="1"/>
  <c r="J14" i="1"/>
  <c r="J23" i="1"/>
  <c r="J15" i="1"/>
  <c r="J16" i="1"/>
  <c r="J12" i="1"/>
  <c r="J11" i="1"/>
  <c r="J18" i="1"/>
  <c r="J20" i="1"/>
  <c r="J22" i="1"/>
  <c r="J21" i="1"/>
  <c r="J10" i="1"/>
  <c r="O5" i="1"/>
  <c r="C13" i="1"/>
  <c r="C17" i="1"/>
  <c r="C19" i="1"/>
  <c r="C10" i="1"/>
  <c r="C23" i="1"/>
  <c r="C14" i="1"/>
  <c r="C18" i="1"/>
  <c r="C20" i="1"/>
  <c r="C21" i="1"/>
  <c r="C22" i="1"/>
  <c r="C12" i="1"/>
  <c r="C15" i="1"/>
  <c r="C11" i="1"/>
  <c r="C16" i="1"/>
  <c r="B18" i="1"/>
  <c r="B16" i="1"/>
  <c r="B13" i="1"/>
  <c r="B19" i="1"/>
  <c r="B14" i="1"/>
  <c r="B20" i="1"/>
  <c r="B12" i="1"/>
  <c r="B15" i="1"/>
  <c r="B21" i="1"/>
  <c r="B22" i="1"/>
  <c r="B23" i="1"/>
  <c r="B17" i="1"/>
  <c r="B10" i="1"/>
  <c r="D14" i="1" a="1"/>
  <c r="O16" i="1" a="1"/>
  <c r="D15" i="1" a="1"/>
  <c r="D20" i="1" a="1"/>
  <c r="O17" i="1" a="1"/>
  <c r="D13" i="1" a="1"/>
  <c r="O20" i="1" a="1"/>
  <c r="D16" i="1" a="1"/>
  <c r="D18" i="1" a="1"/>
  <c r="K5" i="1" a="1"/>
  <c r="D11" i="1" a="1"/>
  <c r="O12" i="1" a="1"/>
  <c r="D22" i="1" a="1"/>
  <c r="O10" i="1" a="1"/>
  <c r="O13" i="1" a="1"/>
  <c r="D23" i="1" a="1"/>
  <c r="O18" i="1" a="1"/>
  <c r="O21" i="1" a="1"/>
  <c r="D19" i="1" a="1"/>
  <c r="D21" i="1" a="1"/>
  <c r="D17" i="1" a="1"/>
  <c r="D12" i="1" a="1"/>
  <c r="D10" i="1" a="1"/>
  <c r="O22" i="1" a="1"/>
  <c r="O11" i="1" a="1"/>
  <c r="M5" i="1" a="1"/>
  <c r="O23" i="1" a="1"/>
  <c r="O15" i="1" a="1"/>
  <c r="M5" i="1" l="1"/>
  <c r="K5" i="1"/>
  <c r="P6" i="1"/>
  <c r="J24" i="1"/>
  <c r="O10" i="1"/>
  <c r="O11" i="1"/>
  <c r="O12" i="1"/>
  <c r="O13" i="1"/>
  <c r="O15" i="1"/>
  <c r="O16" i="1"/>
  <c r="O17" i="1"/>
  <c r="O18" i="1"/>
  <c r="O20" i="1"/>
  <c r="O21" i="1"/>
  <c r="O22" i="1"/>
  <c r="O23" i="1"/>
  <c r="N6" i="1"/>
  <c r="D11" i="1"/>
  <c r="D22" i="1"/>
  <c r="D12" i="1"/>
  <c r="D21" i="1"/>
  <c r="D15" i="1"/>
  <c r="D20" i="1"/>
  <c r="D14" i="1"/>
  <c r="D19" i="1"/>
  <c r="D13" i="1"/>
  <c r="D16" i="1"/>
  <c r="D17" i="1"/>
  <c r="D18" i="1"/>
  <c r="D23" i="1"/>
  <c r="D10" i="1"/>
  <c r="O19" i="1" a="1"/>
  <c r="L22" i="1" a="1"/>
  <c r="L21" i="1" a="1"/>
  <c r="L14" i="1" a="1"/>
  <c r="L20" i="1" a="1"/>
  <c r="P5" i="1" a="1"/>
  <c r="L12" i="1" a="1"/>
  <c r="L13" i="1" a="1"/>
  <c r="O14" i="1" a="1"/>
  <c r="L23" i="1" a="1"/>
  <c r="L18" i="1" a="1"/>
  <c r="N5" i="1" a="1"/>
  <c r="L15" i="1" a="1"/>
  <c r="L19" i="1" a="1"/>
  <c r="L11" i="1" a="1"/>
  <c r="L10" i="1" a="1"/>
  <c r="L16" i="1" a="1"/>
  <c r="L17" i="1" a="1"/>
  <c r="O14" i="1" l="1"/>
  <c r="O19" i="1"/>
  <c r="L20" i="1"/>
  <c r="L23" i="1"/>
  <c r="L21" i="1"/>
  <c r="L13" i="1"/>
  <c r="L11" i="1"/>
  <c r="L17" i="1"/>
  <c r="L12" i="1"/>
  <c r="L16" i="1"/>
  <c r="L10" i="1"/>
  <c r="P5" i="1"/>
  <c r="L19" i="1"/>
  <c r="L18" i="1"/>
  <c r="L14" i="1"/>
  <c r="L22" i="1"/>
  <c r="L15" i="1"/>
  <c r="N5" i="1"/>
  <c r="E20" i="1"/>
  <c r="E21" i="1"/>
  <c r="E23" i="1"/>
  <c r="E17" i="1"/>
  <c r="E19" i="1"/>
  <c r="E14" i="1"/>
  <c r="E16" i="1"/>
  <c r="E12" i="1"/>
  <c r="E22" i="1"/>
  <c r="E18" i="1"/>
  <c r="E15" i="1"/>
  <c r="E10" i="1"/>
  <c r="E13" i="1"/>
  <c r="E11" i="1"/>
  <c r="K20" i="1" a="1"/>
  <c r="K12" i="1" a="1"/>
  <c r="M18" i="1" a="1"/>
  <c r="M19" i="1" a="1"/>
  <c r="N16" i="1" a="1"/>
  <c r="K15" i="1" a="1"/>
  <c r="M17" i="1" a="1"/>
  <c r="N15" i="1" a="1"/>
  <c r="K16" i="1" a="1"/>
  <c r="M12" i="1" a="1"/>
  <c r="K14" i="1" a="1"/>
  <c r="K10" i="1" a="1"/>
  <c r="K13" i="1" a="1"/>
  <c r="N21" i="1" a="1"/>
  <c r="K23" i="1" a="1"/>
  <c r="M11" i="1" a="1"/>
  <c r="M22" i="1" a="1"/>
  <c r="N17" i="1" a="1"/>
  <c r="M23" i="1" a="1"/>
  <c r="K22" i="1" a="1"/>
  <c r="M13" i="1" a="1"/>
  <c r="K11" i="1" a="1"/>
  <c r="M10" i="1" a="1"/>
  <c r="K19" i="1" a="1"/>
  <c r="M15" i="1" a="1"/>
  <c r="N23" i="1" a="1"/>
  <c r="M14" i="1" a="1"/>
  <c r="K21" i="1" a="1"/>
  <c r="M21" i="1" a="1"/>
  <c r="M20" i="1" a="1"/>
  <c r="K18" i="1" a="1"/>
  <c r="K17" i="1" a="1"/>
  <c r="M16" i="1" a="1"/>
  <c r="N10" i="1" a="1"/>
  <c r="N22" i="1" a="1"/>
  <c r="M22" i="1" l="1"/>
  <c r="M13" i="1"/>
  <c r="K22" i="1"/>
  <c r="M19" i="1"/>
  <c r="K14" i="1"/>
  <c r="M18" i="1"/>
  <c r="M14" i="1"/>
  <c r="K23" i="1"/>
  <c r="M17" i="1"/>
  <c r="K11" i="1"/>
  <c r="M15" i="1"/>
  <c r="K13" i="1"/>
  <c r="K10" i="1"/>
  <c r="M12" i="1"/>
  <c r="K12" i="1"/>
  <c r="K18" i="1"/>
  <c r="M16" i="1"/>
  <c r="M21" i="1"/>
  <c r="K19" i="1"/>
  <c r="K15" i="1"/>
  <c r="M23" i="1"/>
  <c r="M11" i="1"/>
  <c r="K16" i="1"/>
  <c r="K20" i="1"/>
  <c r="M10" i="1"/>
  <c r="M20" i="1"/>
  <c r="K17" i="1"/>
  <c r="K21" i="1"/>
  <c r="N10" i="1"/>
  <c r="N15" i="1"/>
  <c r="N16" i="1"/>
  <c r="N17" i="1"/>
  <c r="N21" i="1"/>
  <c r="N22" i="1"/>
  <c r="N23" i="1"/>
  <c r="L24" i="1"/>
  <c r="N18" i="1" a="1"/>
  <c r="P15" i="1" a="1"/>
  <c r="N20" i="1" a="1"/>
  <c r="P10" i="1" a="1"/>
  <c r="N14" i="1" a="1"/>
  <c r="P14" i="1" a="1"/>
  <c r="P13" i="1" a="1"/>
  <c r="P20" i="1" a="1"/>
  <c r="P19" i="1" a="1"/>
  <c r="P12" i="1" a="1"/>
  <c r="P16" i="1" a="1"/>
  <c r="P17" i="1" a="1"/>
  <c r="N12" i="1" a="1"/>
  <c r="N13" i="1" a="1"/>
  <c r="P22" i="1" a="1"/>
  <c r="P23" i="1" a="1"/>
  <c r="P11" i="1" a="1"/>
  <c r="P21" i="1" a="1"/>
  <c r="N19" i="1" a="1"/>
  <c r="N11" i="1" a="1"/>
  <c r="P18" i="1" a="1"/>
  <c r="N14" i="1" l="1"/>
  <c r="N18" i="1"/>
  <c r="M24" i="1"/>
  <c r="K24" i="1"/>
  <c r="P17" i="1"/>
  <c r="P10" i="1"/>
  <c r="N11" i="1"/>
  <c r="N19" i="1"/>
  <c r="N20" i="1"/>
  <c r="P22" i="1"/>
  <c r="P12" i="1"/>
  <c r="N12" i="1"/>
  <c r="P19" i="1"/>
  <c r="P14" i="1"/>
  <c r="P15" i="1"/>
  <c r="P20" i="1"/>
  <c r="P18" i="1"/>
  <c r="P23" i="1"/>
  <c r="P13" i="1"/>
  <c r="P21" i="1"/>
  <c r="P16" i="1"/>
  <c r="P11" i="1"/>
  <c r="N13" i="1"/>
  <c r="R14" i="1" a="1"/>
  <c r="R19" i="1" a="1"/>
  <c r="Q21" i="1" a="1"/>
  <c r="Q17" i="1" a="1"/>
  <c r="Q22" i="1" a="1"/>
  <c r="R12" i="1" a="1"/>
  <c r="Q16" i="1" a="1"/>
  <c r="Q23" i="1" a="1"/>
  <c r="R15" i="1" a="1"/>
  <c r="R22" i="1" a="1"/>
  <c r="R17" i="1" a="1"/>
  <c r="R13" i="1" a="1"/>
  <c r="R18" i="1" a="1"/>
  <c r="Q14" i="1" a="1"/>
  <c r="R20" i="1" a="1"/>
  <c r="Q18" i="1" a="1"/>
  <c r="Q10" i="1" a="1"/>
  <c r="Q11" i="1" a="1"/>
  <c r="R21" i="1" a="1"/>
  <c r="R11" i="1" a="1"/>
  <c r="Q15" i="1" a="1"/>
  <c r="R16" i="1" a="1"/>
  <c r="R10" i="1" a="1"/>
  <c r="Q13" i="1" a="1"/>
  <c r="Q12" i="1" a="1"/>
  <c r="R23" i="1" a="1"/>
  <c r="Q19" i="1" a="1"/>
  <c r="Q20" i="1" a="1"/>
  <c r="R19" i="1" l="1"/>
  <c r="R21" i="1"/>
  <c r="R13" i="1"/>
  <c r="R20" i="1"/>
  <c r="R23" i="1"/>
  <c r="R10" i="1"/>
  <c r="R17" i="1"/>
  <c r="R22" i="1"/>
  <c r="R11" i="1"/>
  <c r="R15" i="1"/>
  <c r="R12" i="1"/>
  <c r="R18" i="1"/>
  <c r="R14" i="1"/>
  <c r="R16" i="1"/>
  <c r="O24" i="1"/>
  <c r="Q23" i="1"/>
  <c r="F23" i="1" s="1"/>
  <c r="Q22" i="1"/>
  <c r="F22" i="1" s="1"/>
  <c r="Q21" i="1"/>
  <c r="F21" i="1" s="1"/>
  <c r="Q18" i="1"/>
  <c r="F18" i="1" s="1"/>
  <c r="Q20" i="1"/>
  <c r="F20" i="1" s="1"/>
  <c r="Q12" i="1"/>
  <c r="F12" i="1" s="1"/>
  <c r="Q19" i="1"/>
  <c r="F19" i="1" s="1"/>
  <c r="Q13" i="1"/>
  <c r="F13" i="1" s="1"/>
  <c r="Q15" i="1"/>
  <c r="F15" i="1" s="1"/>
  <c r="Q11" i="1"/>
  <c r="F11" i="1" s="1"/>
  <c r="Q14" i="1"/>
  <c r="F14" i="1" s="1"/>
  <c r="Q10" i="1"/>
  <c r="F10" i="1" s="1"/>
  <c r="Q16" i="1"/>
  <c r="F16" i="1" s="1"/>
  <c r="Q17" i="1"/>
  <c r="F17" i="1" s="1"/>
  <c r="S15" i="1" a="1"/>
  <c r="S17" i="1" a="1"/>
  <c r="S18" i="1" a="1"/>
  <c r="S14" i="1" a="1"/>
  <c r="S20" i="1" a="1"/>
  <c r="S21" i="1" a="1"/>
  <c r="S22" i="1" a="1"/>
  <c r="S12" i="1" a="1"/>
  <c r="S23" i="1" a="1"/>
  <c r="S16" i="1" a="1"/>
  <c r="S11" i="1" a="1"/>
  <c r="S10" i="1" a="1"/>
  <c r="S19" i="1" a="1"/>
  <c r="S13" i="1" a="1"/>
  <c r="S18" i="1" l="1"/>
  <c r="G18" i="1" s="1"/>
  <c r="S11" i="1"/>
  <c r="G11" i="1" s="1"/>
  <c r="S17" i="1"/>
  <c r="G17" i="1" s="1"/>
  <c r="S22" i="1"/>
  <c r="G22" i="1" s="1"/>
  <c r="S16" i="1"/>
  <c r="G16" i="1" s="1"/>
  <c r="S21" i="1"/>
  <c r="G21" i="1" s="1"/>
  <c r="S15" i="1"/>
  <c r="G15" i="1" s="1"/>
  <c r="S20" i="1"/>
  <c r="G20" i="1" s="1"/>
  <c r="S19" i="1"/>
  <c r="G19" i="1" s="1"/>
  <c r="S10" i="1"/>
  <c r="G10" i="1" s="1"/>
  <c r="H22" i="1" s="1"/>
  <c r="S14" i="1"/>
  <c r="G14" i="1" s="1"/>
  <c r="S23" i="1"/>
  <c r="G23" i="1" s="1"/>
  <c r="S13" i="1"/>
  <c r="G13" i="1" s="1"/>
  <c r="S12" i="1"/>
  <c r="G12" i="1" s="1"/>
  <c r="H14" i="1" l="1"/>
  <c r="H19" i="1"/>
  <c r="H17" i="1"/>
  <c r="H12" i="1"/>
  <c r="H21" i="1"/>
  <c r="H11" i="1"/>
  <c r="H16" i="1"/>
  <c r="H18" i="1"/>
  <c r="H23" i="1"/>
  <c r="H13" i="1"/>
  <c r="H15" i="1"/>
  <c r="H10" i="1"/>
  <c r="H2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<sst xmlns="http://schemas.openxmlformats.org/spreadsheetml/2006/main" count="520" uniqueCount="303">
  <si>
    <t>d</t>
  </si>
  <si>
    <t xml:space="preserve">INCREASED LIMIT FACTORS  </t>
  </si>
  <si>
    <t>c</t>
  </si>
  <si>
    <t>a</t>
  </si>
  <si>
    <t>nbarc</t>
  </si>
  <si>
    <t>Unlimited Values:</t>
  </si>
  <si>
    <t>(1)</t>
  </si>
  <si>
    <t>(3)</t>
  </si>
  <si>
    <t>(4)</t>
  </si>
  <si>
    <t>(6)</t>
  </si>
  <si>
    <t>(7)</t>
  </si>
  <si>
    <t>Alpha=</t>
  </si>
  <si>
    <t>Final Risk Load Amounts</t>
  </si>
  <si>
    <t>Policy</t>
  </si>
  <si>
    <t>Limited</t>
  </si>
  <si>
    <t>ILF</t>
  </si>
  <si>
    <t>(2)</t>
  </si>
  <si>
    <t>(5)</t>
  </si>
  <si>
    <t>(8)</t>
  </si>
  <si>
    <t>(9)</t>
  </si>
  <si>
    <t>(10)Parameter(11)</t>
  </si>
  <si>
    <t>Limit</t>
  </si>
  <si>
    <t>Average</t>
  </si>
  <si>
    <t>ALAE per</t>
  </si>
  <si>
    <t>ULAE per</t>
  </si>
  <si>
    <t>Without</t>
  </si>
  <si>
    <t>Process</t>
  </si>
  <si>
    <t>Parameter</t>
  </si>
  <si>
    <t>With</t>
  </si>
  <si>
    <t>Bsc Lim</t>
  </si>
  <si>
    <t>Limited Average Severity</t>
  </si>
  <si>
    <t>Limited Second Moment</t>
  </si>
  <si>
    <t>Frequency</t>
  </si>
  <si>
    <t>Severity</t>
  </si>
  <si>
    <t>($,000)</t>
  </si>
  <si>
    <t>Occurrence</t>
  </si>
  <si>
    <t>Risk Load</t>
  </si>
  <si>
    <t>LossWt</t>
  </si>
  <si>
    <t>Alpha1</t>
  </si>
  <si>
    <t>Alpha2</t>
  </si>
  <si>
    <t>Alpha3</t>
  </si>
  <si>
    <t>Risk</t>
  </si>
  <si>
    <t>G-H LAS:</t>
  </si>
  <si>
    <t>NAME</t>
  </si>
  <si>
    <t>TblName</t>
  </si>
  <si>
    <t>Combine</t>
  </si>
  <si>
    <t>LOB</t>
  </si>
  <si>
    <t>ULAE</t>
  </si>
  <si>
    <t>nbara</t>
  </si>
  <si>
    <t>ALAE</t>
  </si>
  <si>
    <t>Trend_date</t>
  </si>
  <si>
    <t>risk_parm</t>
  </si>
  <si>
    <t>Trend_factor</t>
  </si>
  <si>
    <t>PO_Group_A_table_1</t>
  </si>
  <si>
    <t>PO</t>
  </si>
  <si>
    <t>PO_Group_A_table_2</t>
  </si>
  <si>
    <t>PO_Group_A_table_3</t>
  </si>
  <si>
    <t>PO_Group_B_table_1</t>
  </si>
  <si>
    <t>PO_Group_B_table_2</t>
  </si>
  <si>
    <t>PO_Group_B_table_3</t>
  </si>
  <si>
    <t>PO_Group_C_table_1</t>
  </si>
  <si>
    <t>PO_Group_C_table_2</t>
  </si>
  <si>
    <t>PO_Group_C_table_3</t>
  </si>
  <si>
    <t>PO_Calif_table_1</t>
  </si>
  <si>
    <t>PO_Calif_table_2</t>
  </si>
  <si>
    <t>PO_Calif_table_3</t>
  </si>
  <si>
    <t>PO_FL_table_1</t>
  </si>
  <si>
    <t>PO_FL_table_2</t>
  </si>
  <si>
    <t>PO_FL_table_3</t>
  </si>
  <si>
    <t>PO_GA_table_1</t>
  </si>
  <si>
    <t>PO_GA_table_2</t>
  </si>
  <si>
    <t>PO_GA_table_3</t>
  </si>
  <si>
    <t>PO_IL_table_1</t>
  </si>
  <si>
    <t>PO_IL_table_2</t>
  </si>
  <si>
    <t>PO_IL_table_3</t>
  </si>
  <si>
    <t>PO_IN_table_1</t>
  </si>
  <si>
    <t>PO_IN_table_2</t>
  </si>
  <si>
    <t>PO_IN_table_3</t>
  </si>
  <si>
    <t>PO_MA_table_1</t>
  </si>
  <si>
    <t>PO_MA_table_2</t>
  </si>
  <si>
    <t>PO_MA_table_3</t>
  </si>
  <si>
    <t>PO_MI_table_1</t>
  </si>
  <si>
    <t>PO_MI_table_2</t>
  </si>
  <si>
    <t>PO_MI_table_3</t>
  </si>
  <si>
    <t>PO_NJ_table_1</t>
  </si>
  <si>
    <t>PO_NJ_table_2</t>
  </si>
  <si>
    <t>PO_NJ_table_3</t>
  </si>
  <si>
    <t>PO_NY_table_1</t>
  </si>
  <si>
    <t>PO_NY_table_2</t>
  </si>
  <si>
    <t>PO_NY_table_3</t>
  </si>
  <si>
    <t>PO_NC_table_1</t>
  </si>
  <si>
    <t>PO_NC_table_2</t>
  </si>
  <si>
    <t>PO_NC_table_3</t>
  </si>
  <si>
    <t>PO_OH_table_1</t>
  </si>
  <si>
    <t>PO_OH_table_2</t>
  </si>
  <si>
    <t>PO_OH_table_3</t>
  </si>
  <si>
    <t>PO_PA_table_1</t>
  </si>
  <si>
    <t>PO_PA_table_2</t>
  </si>
  <si>
    <t>PO_PA_table_3</t>
  </si>
  <si>
    <t>PO_TX_table_1</t>
  </si>
  <si>
    <t>PO_TX_table_2</t>
  </si>
  <si>
    <t>PO_TX_table_3</t>
  </si>
  <si>
    <t>PO_VA_table_1</t>
  </si>
  <si>
    <t>PO_VA_table_2</t>
  </si>
  <si>
    <t>PO_VA_table_3</t>
  </si>
  <si>
    <t>PO_WI_table_1</t>
  </si>
  <si>
    <t>PO_WI_table_2</t>
  </si>
  <si>
    <t>PO_WI_table_3</t>
  </si>
  <si>
    <t>PO_MultiState_Table_1</t>
  </si>
  <si>
    <t>PO_MultiState_Table_2</t>
  </si>
  <si>
    <t>PO_MultiState_Table_3</t>
  </si>
  <si>
    <t>PO Group A prime table 1</t>
  </si>
  <si>
    <t>PO_Group_AA_table_1</t>
  </si>
  <si>
    <t>PO Group A prime table 2</t>
  </si>
  <si>
    <t>PO_Group_AA_table_2</t>
  </si>
  <si>
    <t>PO Group A prime table 3</t>
  </si>
  <si>
    <t>PO_Group_AA_table_3</t>
  </si>
  <si>
    <t>PO Group B prime table 1</t>
  </si>
  <si>
    <t>PO_Group_BB_table_1</t>
  </si>
  <si>
    <t>PO Group B prime table 2</t>
  </si>
  <si>
    <t>PO_Group_BB_table_2</t>
  </si>
  <si>
    <t>PO Group B prime table 3</t>
  </si>
  <si>
    <t>PO_Group_BB_table_3</t>
  </si>
  <si>
    <t>PO Group C prime table 1</t>
  </si>
  <si>
    <t>PO_Group_CC_table_1</t>
  </si>
  <si>
    <t>PO Group C prime table 2</t>
  </si>
  <si>
    <t>PO_Group_CC_table_2</t>
  </si>
  <si>
    <t>PO Group C prime table 3</t>
  </si>
  <si>
    <t>PO_Group_CC_table_3</t>
  </si>
  <si>
    <t>PO COMBINED</t>
  </si>
  <si>
    <t>PO_COMB</t>
  </si>
  <si>
    <t>PROD TABLE A</t>
  </si>
  <si>
    <t>PROD_TABLEA</t>
  </si>
  <si>
    <t>PROD</t>
  </si>
  <si>
    <t>PROD TABLE B</t>
  </si>
  <si>
    <t>PROD_TABLEB</t>
  </si>
  <si>
    <t>PROD TABLE C</t>
  </si>
  <si>
    <t>PROD_TABLEC</t>
  </si>
  <si>
    <t>PROD COMBINED</t>
  </si>
  <si>
    <t>PROD_COMB</t>
  </si>
  <si>
    <t>GL COMBINED</t>
  </si>
  <si>
    <t>GL_COMB</t>
  </si>
  <si>
    <t>GL</t>
  </si>
  <si>
    <t>STATE GROUP 1 L &amp; M</t>
  </si>
  <si>
    <t>STATE_GROUP_1_L_M</t>
  </si>
  <si>
    <t>CA</t>
  </si>
  <si>
    <t>STATE GROUP 1 HEAVY</t>
  </si>
  <si>
    <t>STATE_GROUP_1_HEAVY</t>
  </si>
  <si>
    <t>STATE GROUP 1 X-HEAVY</t>
  </si>
  <si>
    <t>STATE_GROUP_1_XHEAVY</t>
  </si>
  <si>
    <t>STATE GROUP 1 ZONE RATED</t>
  </si>
  <si>
    <t>STATE_GROUP_1_ZONE_RATED</t>
  </si>
  <si>
    <t>STATE GROUP 1 ALL OTHER</t>
  </si>
  <si>
    <t>STATE_GROUP_1_ALL_OTHER</t>
  </si>
  <si>
    <t>STATE GROUP 2 L &amp; M</t>
  </si>
  <si>
    <t>STATE_GROUP_2_L_M</t>
  </si>
  <si>
    <t>STATE GROUP 2 HEAVY</t>
  </si>
  <si>
    <t>STATE_GROUP_2_HEAVY</t>
  </si>
  <si>
    <t>STATE GROUP 2 X-HEAVY</t>
  </si>
  <si>
    <t>STATE_GROUP_2_XHEAVY</t>
  </si>
  <si>
    <t>STATE GROUP 2 ZONE RATED</t>
  </si>
  <si>
    <t>STATE_GROUP_2_ZONE_RATED</t>
  </si>
  <si>
    <t>STATE GROUP 2 ALL OTHER</t>
  </si>
  <si>
    <t>STATE_GROUP_2_ALL_OTHER</t>
  </si>
  <si>
    <t>STATE GROUP 3 L &amp; M</t>
  </si>
  <si>
    <t>STATE_GROUP_3_L_M</t>
  </si>
  <si>
    <t>STATE GROUP 3 HEAVY</t>
  </si>
  <si>
    <t>STATE_GROUP_3_HEAVY</t>
  </si>
  <si>
    <t>STATE GROUP 3 X-HEAVY</t>
  </si>
  <si>
    <t>STATE_GROUP_3_XHEAVY</t>
  </si>
  <si>
    <t>STATE GROUP 3 ZONE RATED</t>
  </si>
  <si>
    <t>STATE_GROUP_3_ZONE_RATED</t>
  </si>
  <si>
    <t>STATE GROUP 3 ALL OTHER</t>
  </si>
  <si>
    <t>STATE_GROUP_3_ALL_OTHER</t>
  </si>
  <si>
    <t>STATE GROUP 4 L &amp; M</t>
  </si>
  <si>
    <t>STATE_GROUP_4_L_M</t>
  </si>
  <si>
    <t>STATE GROUP 4 HEAVY</t>
  </si>
  <si>
    <t>STATE_GROUP_4_HEAVY</t>
  </si>
  <si>
    <t>STATE GROUP 4 X-HEAVY</t>
  </si>
  <si>
    <t>STATE_GROUP_4_XHEAVY</t>
  </si>
  <si>
    <t>STATE GROUP 4 ZONE RATED</t>
  </si>
  <si>
    <t>STATE_GROUP_4_ZONE_RATED</t>
  </si>
  <si>
    <t>STATE GROUP 4 ALL OTHER</t>
  </si>
  <si>
    <t>STATE_GROUP_4_ALL_OTHER</t>
  </si>
  <si>
    <t>STATE GROUP 5 L &amp; M</t>
  </si>
  <si>
    <t>STATE_GROUP_5_L_M</t>
  </si>
  <si>
    <t>STATE GROUP 5 HEAVY</t>
  </si>
  <si>
    <t>STATE_GROUP_5_HEAVY</t>
  </si>
  <si>
    <t>STATE GROUP 5 X-HEAVY</t>
  </si>
  <si>
    <t>STATE_GROUP_5_XHEAVY</t>
  </si>
  <si>
    <t>STATE GROUP 5 ZONE RATED</t>
  </si>
  <si>
    <t>STATE_GROUP_5_ZONE_RATED</t>
  </si>
  <si>
    <t>STATE GROUP 5 ALL OTHER</t>
  </si>
  <si>
    <t>STATE_GROUP_5_ALL_OTHER</t>
  </si>
  <si>
    <t>STATE GROUP 6 L &amp; M</t>
  </si>
  <si>
    <t>STATE_GROUP_6_L_M</t>
  </si>
  <si>
    <t>STATE GROUP 6 HEAVY</t>
  </si>
  <si>
    <t>STATE_GROUP_6_HEAVY</t>
  </si>
  <si>
    <t>STATE GROUP 6 X-HEAVY</t>
  </si>
  <si>
    <t>STATE_GROUP_6_XHEAVY</t>
  </si>
  <si>
    <t>STATE GROUP 6 ZONE RATED</t>
  </si>
  <si>
    <t>STATE_GROUP_6_ZONE_RATED</t>
  </si>
  <si>
    <t>STATE GROUP 6 ALL OTHER</t>
  </si>
  <si>
    <t>STATE_GROUP_6_ALL_OTHER</t>
  </si>
  <si>
    <t>STATE GROUP 7 L &amp; M</t>
  </si>
  <si>
    <t>STATE_GROUP_7_L_M</t>
  </si>
  <si>
    <t>STATE GROUP 7 HEAVY</t>
  </si>
  <si>
    <t>STATE_GROUP_7_HEAVY</t>
  </si>
  <si>
    <t>STATE GROUP 7 X-HEAVY</t>
  </si>
  <si>
    <t>STATE_GROUP_7_XHEAVY</t>
  </si>
  <si>
    <t>STATE GROUP 7 ZONE RATED</t>
  </si>
  <si>
    <t>STATE_GROUP_7_ZONE_RATED</t>
  </si>
  <si>
    <t>STATE GROUP 7 ALL OTHER</t>
  </si>
  <si>
    <t>STATE_GROUP_7_ALL_OTHER</t>
  </si>
  <si>
    <t>STATE GROUP 8 L &amp; M</t>
  </si>
  <si>
    <t>STATE_GROUP_8_L_M</t>
  </si>
  <si>
    <t>STATE GROUP 8 HEAVY</t>
  </si>
  <si>
    <t>STATE_GROUP_8_HEAVY</t>
  </si>
  <si>
    <t>STATE GROUP 8 X-HEAVY</t>
  </si>
  <si>
    <t>STATE_GROUP_8_XHEAVY</t>
  </si>
  <si>
    <t>STATE GROUP 8 ZONE RATED</t>
  </si>
  <si>
    <t>STATE_GROUP_8_ZONE_RATED</t>
  </si>
  <si>
    <t>STATE GROUP 8 ALL OTHER</t>
  </si>
  <si>
    <t>STATE_GROUP_8_ALL_OTHER</t>
  </si>
  <si>
    <t>STATE GROUP MULTISTATE L &amp; M</t>
  </si>
  <si>
    <t>STATE_GROUP_MULTISTATE_L_M</t>
  </si>
  <si>
    <t>STATE GROUP MULTISTATE HEAVY</t>
  </si>
  <si>
    <t>STATE_GROUP_MULTISTATE_HEAVY</t>
  </si>
  <si>
    <t>STATE GROUP MULTISTATE X-HEAVY</t>
  </si>
  <si>
    <t>STATE_GROUP_MULTISTATE_XHEAVY</t>
  </si>
  <si>
    <t>STATE GROUP MULTISTATE ZONE RATED</t>
  </si>
  <si>
    <t>STATE_GROUP_MULTISTATE_ZONE_RATED</t>
  </si>
  <si>
    <t>STATE GROUP MULTISTATE ALL OTHER</t>
  </si>
  <si>
    <t>STATE_GROUP_MULTISTATE_ALL_OTHER</t>
  </si>
  <si>
    <t>CA COMBINED</t>
  </si>
  <si>
    <t>CA_COMB</t>
  </si>
  <si>
    <t>HOSPITALS LIABILITY GRP A</t>
  </si>
  <si>
    <t>HOSP_LIAB_STATE_GROUP_A</t>
  </si>
  <si>
    <t>HOS</t>
  </si>
  <si>
    <t>HOSPITALS LIABILITY GRP B</t>
  </si>
  <si>
    <t>HOSP_LIAB_STATE_GROUP_B</t>
  </si>
  <si>
    <t>HOSP LIABILITY MULTISTATE</t>
  </si>
  <si>
    <t>HOSP_LIAB_MULTISTATE</t>
  </si>
  <si>
    <t>PHYSICIANS LIABILITY GRP A</t>
  </si>
  <si>
    <t>PHY_LIAB_STATE_GROUP_A</t>
  </si>
  <si>
    <t>PHY</t>
  </si>
  <si>
    <t>PHYSICIANS LIABILITY GRP B</t>
  </si>
  <si>
    <t>PHY_LIAB_STATE_GROUP_B</t>
  </si>
  <si>
    <t>PHYSICIANS LIABILITY GRP C</t>
  </si>
  <si>
    <t>PHY_LIAB_STATE_GROUP_C</t>
  </si>
  <si>
    <t>PHYS LIABILITY MULTISTATE</t>
  </si>
  <si>
    <t>PHY_LIAB_MULTISTATE</t>
  </si>
  <si>
    <t>SURGEONS LIABILITY GRP A</t>
  </si>
  <si>
    <t>SURG_LIAB_STATE_GROUP_A</t>
  </si>
  <si>
    <t>SUR</t>
  </si>
  <si>
    <t>SURGEONS LIABILITY GRP B</t>
  </si>
  <si>
    <t>SURG_LIAB_STATE_GROUP_B</t>
  </si>
  <si>
    <t>SURGEONS LIABILITY GRP C</t>
  </si>
  <si>
    <t>SURG_LIAB_STATE_GROUP_C</t>
  </si>
  <si>
    <t>SURG LIABILITY MULTISTATE</t>
  </si>
  <si>
    <t>SURG_LIAB_MULTISTATE</t>
  </si>
  <si>
    <t>MED MAL COMBINED</t>
  </si>
  <si>
    <t>MEDMAL_COMB</t>
  </si>
  <si>
    <t>MED</t>
  </si>
  <si>
    <t>DENTISTS LIABILITY</t>
  </si>
  <si>
    <t>DENT_LIAB</t>
  </si>
  <si>
    <t>NURSING HOMES LIABILITY</t>
  </si>
  <si>
    <t>NUR_LIAB</t>
  </si>
  <si>
    <t>ALLIED HEALTH CARE LIABILITY</t>
  </si>
  <si>
    <t>MISC_LIAB</t>
  </si>
  <si>
    <t>FL_PERS_AUTO</t>
  </si>
  <si>
    <t>PA</t>
  </si>
  <si>
    <t>KS_UT_PERS_AUTO</t>
  </si>
  <si>
    <t>PERS_AUTO_TORT</t>
  </si>
  <si>
    <t>PERS_AUTO_PD</t>
  </si>
  <si>
    <t>CO_DE_KY_MN_ND_PERS_AUTO</t>
  </si>
  <si>
    <t>MI_NY_PERS_AUTO</t>
  </si>
  <si>
    <t>Wt12</t>
  </si>
  <si>
    <t>Wt11</t>
  </si>
  <si>
    <t>Wt10</t>
  </si>
  <si>
    <t>Wt9</t>
  </si>
  <si>
    <t>Wt8</t>
  </si>
  <si>
    <t>Wt7</t>
  </si>
  <si>
    <t>Wt6</t>
  </si>
  <si>
    <t>Wt5</t>
  </si>
  <si>
    <t>Wt4</t>
  </si>
  <si>
    <t>Wt3</t>
  </si>
  <si>
    <t>Wt2</t>
  </si>
  <si>
    <t>Wt1</t>
  </si>
  <si>
    <t>Mean12</t>
  </si>
  <si>
    <t>Mean11</t>
  </si>
  <si>
    <t>Mean10</t>
  </si>
  <si>
    <t>Mean9</t>
  </si>
  <si>
    <t>Mean8</t>
  </si>
  <si>
    <t>Mean7</t>
  </si>
  <si>
    <t>Mean6</t>
  </si>
  <si>
    <t>Mean5</t>
  </si>
  <si>
    <t>Mean4</t>
  </si>
  <si>
    <t>Mean3</t>
  </si>
  <si>
    <t>Mean2</t>
  </si>
  <si>
    <t>Mean1</t>
  </si>
  <si>
    <t>Select Table:</t>
  </si>
  <si>
    <t>Backup calcs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</si>
</sst>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-* #,##0.00_-;\-* #,##0.00_-;_-* &quot;-&quot;??_-;_-@_-"/>
    <numFmt numFmtId="164" formatCode="_(* #,##0.00_);_(* \(#,##0.00\);_(* &quot;-&quot;??_);_(@_)"/>
    <numFmt numFmtId="165" formatCode="#,###\ \ \ "/>
    <numFmt numFmtId="166" formatCode="_(* #,##0_);_(* \(#,##0\);_(* &quot;-&quot;??_);_(@_)"/>
    <numFmt numFmtId="167" formatCode="0.00000"/>
    <numFmt numFmtId="168" formatCode="#,##0\ \ \ \ \ "/>
    <numFmt numFmtId="169" formatCode="General_)"/>
    <numFmt numFmtId="170" formatCode="0.00_)"/>
    <numFmt numFmtId="171" formatCode="0.0000"/>
    <numFmt numFmtId="172" formatCode="_-* #,##0_-;\-* #,##0_-;_-* &quot;-&quot;??_-;_-@_-"/>
  </numFmts>
  <fonts count="9" x14ac:knownFonts="1">
    <font>
      <sz val="11"/>
      <name val="Times New Roman"/>
    </font>
    <font>
      <sz val="11"/>
      <name val="Arial"/>
      <family val="2"/>
    </font>
    <font>
      <sz val="11"/>
      <name val="Times New Roman"/>
      <family val="1"/>
    </font>
    <font>
      <b/>
      <sz val="11"/>
      <name val="Arial"/>
      <family val="2"/>
    </font>
    <font>
      <u/>
      <sz val="11"/>
      <name val="Arial"/>
      <family val="2"/>
    </font>
    <font>
      <sz val="10"/>
      <name val="Arial"/>
      <family val="2"/>
    </font>
    <font>
      <u/>
      <sz val="11"/>
      <name val="Times New Roman"/>
      <family val="1"/>
    </font>
    <font>
      <sz val="12"/>
      <name val="Helv"/>
    </font>
    <font>
      <b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7">
    <xf numFmtId="0" fontId="0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164" fontId="5" fillId="0" borderId="0" applyFont="0" applyFill="0" applyBorder="0" applyAlignment="0" applyProtection="0"/>
    <xf numFmtId="169" fontId="7" fillId="0" borderId="0"/>
    <xf numFmtId="0" fontId="5" fillId="0" borderId="0"/>
  </cellStyleXfs>
  <cellXfs count="71">
    <xf numFmtId="0" fontId="0" fillId="0" borderId="0" xfId="0"/>
    <xf numFmtId="0" fontId="1" fillId="0" borderId="0" xfId="0" quotePrefix="1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quotePrefix="1" applyFont="1" applyAlignment="1">
      <alignment horizontal="centerContinuous"/>
    </xf>
    <xf numFmtId="0" fontId="1" fillId="0" borderId="0" xfId="0" applyFont="1" applyAlignment="1">
      <alignment horizontal="centerContinuous"/>
    </xf>
    <xf numFmtId="0" fontId="2" fillId="0" borderId="5" xfId="2" applyBorder="1"/>
    <xf numFmtId="43" fontId="2" fillId="0" borderId="5" xfId="3" quotePrefix="1" applyFont="1" applyBorder="1" applyAlignment="1" applyProtection="1">
      <alignment horizontal="right"/>
    </xf>
    <xf numFmtId="165" fontId="2" fillId="0" borderId="6" xfId="4" applyNumberFormat="1" applyFont="1" applyBorder="1" applyAlignment="1" applyProtection="1">
      <alignment horizontal="right"/>
    </xf>
    <xf numFmtId="11" fontId="2" fillId="0" borderId="6" xfId="4" applyNumberFormat="1" applyFont="1" applyBorder="1" applyAlignment="1" applyProtection="1">
      <alignment horizontal="center"/>
    </xf>
    <xf numFmtId="166" fontId="2" fillId="0" borderId="5" xfId="4" applyNumberFormat="1" applyFont="1" applyBorder="1" applyAlignment="1" applyProtection="1">
      <alignment horizontal="centerContinuous"/>
    </xf>
    <xf numFmtId="166" fontId="2" fillId="0" borderId="7" xfId="4" applyNumberFormat="1" applyFont="1" applyBorder="1" applyAlignment="1" applyProtection="1">
      <alignment horizontal="centerContinuous"/>
    </xf>
    <xf numFmtId="0" fontId="2" fillId="0" borderId="0" xfId="2"/>
    <xf numFmtId="43" fontId="2" fillId="0" borderId="0" xfId="3" applyFont="1" applyBorder="1" applyProtection="1"/>
    <xf numFmtId="167" fontId="2" fillId="0" borderId="6" xfId="2" applyNumberFormat="1" applyBorder="1" applyAlignment="1">
      <alignment horizontal="center"/>
    </xf>
    <xf numFmtId="166" fontId="2" fillId="0" borderId="0" xfId="4" quotePrefix="1" applyNumberFormat="1" applyFont="1" applyBorder="1" applyAlignment="1" applyProtection="1">
      <alignment horizontal="centerContinuous"/>
    </xf>
    <xf numFmtId="11" fontId="2" fillId="0" borderId="0" xfId="4" applyNumberFormat="1" applyFont="1" applyBorder="1" applyAlignment="1" applyProtection="1">
      <alignment horizontal="centerContinuous"/>
    </xf>
    <xf numFmtId="11" fontId="2" fillId="0" borderId="4" xfId="4" applyNumberFormat="1" applyFont="1" applyBorder="1" applyAlignment="1" applyProtection="1">
      <alignment horizontal="centerContinuous"/>
    </xf>
    <xf numFmtId="0" fontId="1" fillId="0" borderId="0" xfId="0" applyFont="1" applyAlignment="1">
      <alignment horizontal="center"/>
    </xf>
    <xf numFmtId="0" fontId="2" fillId="0" borderId="0" xfId="2" quotePrefix="1" applyAlignment="1">
      <alignment horizontal="center"/>
    </xf>
    <xf numFmtId="0" fontId="2" fillId="0" borderId="8" xfId="2" quotePrefix="1" applyBorder="1" applyAlignment="1">
      <alignment horizontal="center"/>
    </xf>
    <xf numFmtId="0" fontId="2" fillId="0" borderId="3" xfId="2" quotePrefix="1" applyBorder="1" applyAlignment="1">
      <alignment horizontal="center"/>
    </xf>
    <xf numFmtId="0" fontId="2" fillId="0" borderId="0" xfId="2" applyAlignment="1">
      <alignment horizontal="centerContinuous"/>
    </xf>
    <xf numFmtId="0" fontId="2" fillId="0" borderId="4" xfId="2" quotePrefix="1" applyBorder="1" applyAlignment="1">
      <alignment horizontal="centerContinuous"/>
    </xf>
    <xf numFmtId="43" fontId="2" fillId="0" borderId="0" xfId="3" applyFont="1" applyBorder="1" applyAlignment="1" applyProtection="1">
      <alignment horizontal="center"/>
    </xf>
    <xf numFmtId="0" fontId="2" fillId="0" borderId="3" xfId="2" quotePrefix="1" applyBorder="1" applyAlignment="1">
      <alignment horizontal="centerContinuous"/>
    </xf>
    <xf numFmtId="0" fontId="2" fillId="0" borderId="0" xfId="2" quotePrefix="1" applyAlignment="1">
      <alignment horizontal="centerContinuous"/>
    </xf>
    <xf numFmtId="0" fontId="2" fillId="0" borderId="3" xfId="2" applyBorder="1" applyAlignment="1">
      <alignment horizontal="centerContinuous"/>
    </xf>
    <xf numFmtId="0" fontId="2" fillId="0" borderId="4" xfId="2" quotePrefix="1" applyBorder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2" applyFont="1" applyAlignment="1">
      <alignment horizontal="center"/>
    </xf>
    <xf numFmtId="43" fontId="6" fillId="0" borderId="0" xfId="3" applyFont="1" applyBorder="1" applyAlignment="1" applyProtection="1">
      <alignment horizontal="center"/>
    </xf>
    <xf numFmtId="0" fontId="6" fillId="0" borderId="3" xfId="2" applyFont="1" applyBorder="1" applyAlignment="1">
      <alignment horizontal="center"/>
    </xf>
    <xf numFmtId="0" fontId="6" fillId="0" borderId="0" xfId="2" quotePrefix="1" applyFont="1" applyAlignment="1">
      <alignment horizontal="center"/>
    </xf>
    <xf numFmtId="0" fontId="6" fillId="0" borderId="4" xfId="2" quotePrefix="1" applyFont="1" applyBorder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 applyAlignment="1">
      <alignment horizontal="center"/>
    </xf>
    <xf numFmtId="168" fontId="1" fillId="0" borderId="0" xfId="1" applyNumberFormat="1" applyFont="1" applyAlignment="1" applyProtection="1">
      <alignment horizontal="right"/>
    </xf>
    <xf numFmtId="170" fontId="1" fillId="0" borderId="0" xfId="5" applyNumberFormat="1" applyFont="1" applyAlignment="1">
      <alignment horizontal="center"/>
    </xf>
    <xf numFmtId="3" fontId="2" fillId="0" borderId="0" xfId="2" applyNumberFormat="1" applyProtection="1">
      <protection locked="0"/>
    </xf>
    <xf numFmtId="171" fontId="2" fillId="0" borderId="0" xfId="2" applyNumberFormat="1" applyAlignment="1">
      <alignment horizontal="center"/>
    </xf>
    <xf numFmtId="165" fontId="2" fillId="0" borderId="3" xfId="4" applyNumberFormat="1" applyFont="1" applyBorder="1" applyAlignment="1" applyProtection="1">
      <alignment horizontal="right"/>
    </xf>
    <xf numFmtId="165" fontId="2" fillId="0" borderId="0" xfId="4" applyNumberFormat="1" applyFont="1" applyBorder="1" applyAlignment="1" applyProtection="1">
      <alignment horizontal="right"/>
    </xf>
    <xf numFmtId="165" fontId="2" fillId="0" borderId="4" xfId="4" applyNumberFormat="1" applyFont="1" applyBorder="1" applyAlignment="1" applyProtection="1">
      <alignment horizontal="right"/>
    </xf>
    <xf numFmtId="11" fontId="2" fillId="0" borderId="3" xfId="4" applyNumberFormat="1" applyFont="1" applyBorder="1" applyAlignment="1" applyProtection="1">
      <alignment horizontal="center"/>
    </xf>
    <xf numFmtId="11" fontId="2" fillId="0" borderId="0" xfId="4" applyNumberFormat="1" applyFont="1" applyBorder="1" applyAlignment="1" applyProtection="1">
      <alignment horizontal="center"/>
    </xf>
    <xf numFmtId="11" fontId="2" fillId="0" borderId="4" xfId="4" applyNumberFormat="1" applyFont="1" applyBorder="1" applyAlignment="1" applyProtection="1">
      <alignment horizontal="center"/>
    </xf>
    <xf numFmtId="164" fontId="2" fillId="0" borderId="0" xfId="3" applyNumberFormat="1" applyBorder="1" applyAlignment="1" applyProtection="1">
      <alignment horizontal="center"/>
    </xf>
    <xf numFmtId="43" fontId="2" fillId="0" borderId="0" xfId="3" applyBorder="1" applyAlignment="1" applyProtection="1">
      <alignment horizontal="center"/>
    </xf>
    <xf numFmtId="43" fontId="2" fillId="0" borderId="4" xfId="4" applyNumberFormat="1" applyFont="1" applyBorder="1" applyAlignment="1" applyProtection="1">
      <alignment horizontal="center"/>
    </xf>
    <xf numFmtId="43" fontId="2" fillId="0" borderId="10" xfId="3" applyBorder="1" applyAlignment="1" applyProtection="1">
      <alignment horizontal="center"/>
    </xf>
    <xf numFmtId="43" fontId="2" fillId="0" borderId="11" xfId="4" applyNumberFormat="1" applyFont="1" applyBorder="1" applyAlignment="1" applyProtection="1">
      <alignment horizontal="center"/>
    </xf>
    <xf numFmtId="2" fontId="1" fillId="0" borderId="0" xfId="0" applyNumberFormat="1" applyFont="1" applyAlignment="1">
      <alignment horizontal="center"/>
    </xf>
    <xf numFmtId="0" fontId="2" fillId="0" borderId="1" xfId="2" applyBorder="1"/>
    <xf numFmtId="171" fontId="2" fillId="0" borderId="12" xfId="2" applyNumberFormat="1" applyBorder="1" applyAlignment="1">
      <alignment horizontal="center"/>
    </xf>
    <xf numFmtId="0" fontId="2" fillId="0" borderId="1" xfId="2" applyBorder="1" applyAlignment="1">
      <alignment horizontal="center"/>
    </xf>
    <xf numFmtId="37" fontId="2" fillId="0" borderId="12" xfId="4" applyNumberFormat="1" applyFont="1" applyBorder="1" applyAlignment="1" applyProtection="1">
      <alignment horizontal="center"/>
    </xf>
    <xf numFmtId="0" fontId="5" fillId="0" borderId="2" xfId="6" applyBorder="1"/>
    <xf numFmtId="0" fontId="2" fillId="0" borderId="10" xfId="2" applyBorder="1" applyAlignment="1">
      <alignment horizontal="left"/>
    </xf>
    <xf numFmtId="0" fontId="2" fillId="0" borderId="10" xfId="2" applyBorder="1"/>
    <xf numFmtId="0" fontId="2" fillId="0" borderId="11" xfId="2" quotePrefix="1" applyBorder="1" applyAlignment="1">
      <alignment horizontal="left"/>
    </xf>
    <xf numFmtId="2" fontId="0" fillId="0" borderId="0" xfId="0" applyNumberFormat="1" applyAlignment="1">
      <alignment horizontal="center"/>
    </xf>
    <xf numFmtId="0" fontId="1" fillId="0" borderId="0" xfId="0" applyFont="1" applyAlignment="1">
      <alignment horizontal="right"/>
    </xf>
    <xf numFmtId="14" fontId="0" fillId="0" borderId="0" xfId="0" applyNumberFormat="1"/>
    <xf numFmtId="0" fontId="3" fillId="0" borderId="0" xfId="0" quotePrefix="1" applyFont="1" applyAlignment="1">
      <alignment horizontal="center"/>
    </xf>
    <xf numFmtId="164" fontId="2" fillId="0" borderId="9" xfId="3" applyNumberFormat="1" applyBorder="1" applyAlignment="1" applyProtection="1">
      <alignment horizontal="center"/>
    </xf>
    <xf numFmtId="0" fontId="8" fillId="0" borderId="0" xfId="0" applyFont="1"/>
    <xf numFmtId="172" fontId="8" fillId="0" borderId="0" xfId="1" applyNumberFormat="1" applyFont="1"/>
    <xf numFmtId="0" fontId="3" fillId="2" borderId="13" xfId="0" quotePrefix="1" applyFont="1" applyFill="1" applyBorder="1" applyAlignment="1">
      <alignment horizontal="left"/>
    </xf>
    <xf numFmtId="0" fontId="3" fillId="2" borderId="14" xfId="0" quotePrefix="1" applyFont="1" applyFill="1" applyBorder="1" applyAlignment="1">
      <alignment horizontal="left"/>
    </xf>
    <xf numFmtId="0" fontId="3" fillId="2" borderId="15" xfId="0" quotePrefix="1" applyFont="1" applyFill="1" applyBorder="1" applyAlignment="1">
      <alignment horizontal="left"/>
    </xf>
    <xf numFmtId="0" fontId="3" fillId="0" borderId="0" xfId="0" applyFont="1" applyAlignment="1">
      <alignment horizontal="center"/>
    </xf>
  </cellXfs>
  <cellStyles count="7">
    <cellStyle name="Comma_RiskLoad" xfId="3" xr:uid="{6FA13FD1-6296-4669-AC94-FF0B3939A32B}"/>
    <cellStyle name="Comma_SIMPRL" xfId="4" xr:uid="{74F2A05B-416E-4DBB-AD31-8186A2B30315}"/>
    <cellStyle name="Dziesiętny" xfId="1" builtinId="3"/>
    <cellStyle name="Normal_94TRAOXC" xfId="5" xr:uid="{11E75FFE-919F-4E8F-B56F-199EC5E1F32A}"/>
    <cellStyle name="Normal_RiskLoad" xfId="2" xr:uid="{3249A766-D0FE-4C2E-BB05-3D5DFFFA2C60}"/>
    <cellStyle name="Normal_SIMPRL" xfId="6" xr:uid="{1D5515F9-A042-4A15-9CAF-DC918AB480BF}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 2013–2022">
  <a:themeElements>
    <a:clrScheme name="Pakiet 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C502B-567A-4A22-A02A-9F484FE4CDFE}">
  <sheetPr>
    <pageSetUpPr autoPageBreaks="0"/>
  </sheetPr>
  <dimension ref="A1:S25"/>
  <sheetViews>
    <sheetView showGridLines="0" tabSelected="1" zoomScaleNormal="100" workbookViewId="0">
      <selection activeCell="K17" sqref="K17"/>
    </sheetView>
  </sheetViews>
  <sheetFormatPr defaultColWidth="8.85546875" defaultRowHeight="15" x14ac:dyDescent="0.25"/>
  <cols>
    <col min="1" max="7" width="15.7109375" style="2" customWidth="1"/>
    <col min="8" max="8" width="10.28515625" style="2" bestFit="1" customWidth="1"/>
    <col min="9" max="9" width="14.42578125" style="2" bestFit="1" customWidth="1"/>
    <col min="10" max="10" width="17.5703125" style="2" bestFit="1" customWidth="1"/>
    <col min="11" max="11" width="14.7109375" style="2" customWidth="1"/>
    <col min="12" max="12" width="11.7109375" style="2" customWidth="1"/>
    <col min="13" max="13" width="11.28515625" style="2" customWidth="1"/>
    <col min="14" max="19" width="10.5703125" style="2" bestFit="1" customWidth="1"/>
    <col min="20" max="16384" width="8.85546875" style="2"/>
  </cols>
  <sheetData>
    <row r="1" spans="1:19" ht="15" customHeight="1" thickBot="1" x14ac:dyDescent="0.3">
      <c r="B1" s="3"/>
      <c r="D1" s="3"/>
      <c r="E1" s="3"/>
      <c r="F1" s="3"/>
      <c r="G1" s="3"/>
      <c r="H1" s="1"/>
      <c r="I1" s="1"/>
      <c r="J1" s="1"/>
    </row>
    <row r="2" spans="1:19" ht="15" customHeight="1" thickBot="1" x14ac:dyDescent="0.3">
      <c r="B2" s="61" t="s">
        <v>301</v>
      </c>
      <c r="C2" s="67" t="s">
        <v>64</v>
      </c>
      <c r="D2" s="68"/>
      <c r="E2" s="68"/>
      <c r="F2" s="69"/>
      <c r="G2" s="3"/>
      <c r="H2" s="1"/>
      <c r="I2" s="1"/>
      <c r="J2" s="1"/>
    </row>
    <row r="3" spans="1:19" ht="15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9" ht="15" customHeight="1" x14ac:dyDescent="0.25">
      <c r="A4" s="70" t="s">
        <v>1</v>
      </c>
      <c r="B4" s="70"/>
      <c r="C4" s="70"/>
      <c r="D4" s="70"/>
      <c r="E4" s="70"/>
      <c r="F4" s="70"/>
      <c r="G4" s="70"/>
      <c r="H4" s="70"/>
      <c r="I4" s="63" t="s">
        <v>302</v>
      </c>
      <c r="J4" s="1"/>
    </row>
    <row r="5" spans="1:19" ht="15" customHeight="1" x14ac:dyDescent="0.25">
      <c r="I5" s="5"/>
      <c r="J5" s="6" t="s">
        <v>5</v>
      </c>
      <c r="K5" s="7" cm="1">
        <f t="array" aca="1" ref="K5" ca="1">SUMPRODUCT(INDIRECT("data!AO"&amp;MATCH(selected_table,table_names,0)&amp;":AZ"&amp;MATCH(selected_table,table_names,0)),INDIRECT("data!AC"&amp;MATCH(selected_table,table_names,0)&amp;":AN"&amp;MATCH(selected_table,table_names,0))*K$6)</f>
        <v>0</v>
      </c>
      <c r="L5" s="7" cm="1">
        <f t="array" aca="1" ref="L5" ca="1">SUMPRODUCT(INDIRECT("data!AO"&amp;MATCH(selected_table,table_names,0)&amp;":AZ"&amp;MATCH(selected_table,table_names,0)),INDIRECT("data!AC"&amp;MATCH(selected_table,table_names,0)&amp;":AN"&amp;MATCH(selected_table,table_names,0))*L$6)</f>
        <v>0</v>
      </c>
      <c r="M5" s="7" cm="1">
        <f t="array" aca="1" ref="M5" ca="1">SUMPRODUCT(INDIRECT("data!AO"&amp;MATCH(selected_table,table_names,0)&amp;":AZ"&amp;MATCH(selected_table,table_names,0)),INDIRECT("data!AC"&amp;MATCH(selected_table,table_names,0)&amp;":AN"&amp;MATCH(selected_table,table_names,0))*M$6)</f>
        <v>0</v>
      </c>
      <c r="N5" s="8" cm="1">
        <f t="array" aca="1" ref="N5" ca="1">2*SUMPRODUCT(INDIRECT("data!AO"&amp;MATCH(selected_table,table_names,0)&amp;":AZ"&amp;MATCH(selected_table,table_names,0)),INDIRECT("data!AC"&amp;MATCH(selected_table,table_names,0)&amp;":AN"&amp;MATCH(selected_table,table_names,0))*N$6,INDIRECT("data!AC"&amp;MATCH(selected_table,table_names,0)&amp;":AN"&amp;MATCH(selected_table,table_names,0))*N$6)</f>
        <v>0</v>
      </c>
      <c r="O5" s="8" cm="1">
        <f t="array" aca="1" ref="O5" ca="1">2*SUMPRODUCT(INDIRECT("data!AO"&amp;MATCH(selected_table,table_names,0)&amp;":AZ"&amp;MATCH(selected_table,table_names,0)),INDIRECT("data!AC"&amp;MATCH(selected_table,table_names,0)&amp;":AN"&amp;MATCH(selected_table,table_names,0))*O$6,INDIRECT("data!AC"&amp;MATCH(selected_table,table_names,0)&amp;":AN"&amp;MATCH(selected_table,table_names,0))*O$6)</f>
        <v>0</v>
      </c>
      <c r="P5" s="8" cm="1">
        <f t="array" aca="1" ref="P5" ca="1">2*SUMPRODUCT(INDIRECT("data!AO"&amp;MATCH(selected_table,table_names,0)&amp;":AZ"&amp;MATCH(selected_table,table_names,0)),INDIRECT("data!AC"&amp;MATCH(selected_table,table_names,0)&amp;":AN"&amp;MATCH(selected_table,table_names,0))*P$6,INDIRECT("data!AC"&amp;MATCH(selected_table,table_names,0)&amp;":AN"&amp;MATCH(selected_table,table_names,0))*P$6)</f>
        <v>0</v>
      </c>
      <c r="Q5" s="5"/>
      <c r="R5" s="9"/>
      <c r="S5" s="10"/>
    </row>
    <row r="6" spans="1:19" ht="17.25" customHeight="1" x14ac:dyDescent="0.25">
      <c r="A6" s="1" t="s">
        <v>6</v>
      </c>
      <c r="B6" s="1" t="s">
        <v>16</v>
      </c>
      <c r="C6" s="1" t="s">
        <v>7</v>
      </c>
      <c r="D6" s="1" t="s">
        <v>8</v>
      </c>
      <c r="E6" s="1" t="s">
        <v>17</v>
      </c>
      <c r="F6" s="1" t="s">
        <v>9</v>
      </c>
      <c r="G6" s="1" t="s">
        <v>10</v>
      </c>
      <c r="H6" s="1" t="s">
        <v>18</v>
      </c>
      <c r="I6" s="11"/>
      <c r="J6" s="12" t="s">
        <v>11</v>
      </c>
      <c r="K6" s="13" cm="1">
        <f t="array" aca="1" ref="K6" ca="1">1-SQRT(3*INDIRECT("data!G"&amp;MATCH(selected_table,table_names,0)))</f>
        <v>1</v>
      </c>
      <c r="L6" s="13">
        <v>1</v>
      </c>
      <c r="M6" s="13" cm="1">
        <f t="array" aca="1" ref="M6" ca="1">1+SQRT(3*INDIRECT("data!G"&amp;MATCH(selected_table,table_names,0)))</f>
        <v>1</v>
      </c>
      <c r="N6" s="13">
        <f ca="1">K6</f>
        <v>1</v>
      </c>
      <c r="O6" s="13">
        <f>L6</f>
        <v>1</v>
      </c>
      <c r="P6" s="13">
        <f ca="1">M6</f>
        <v>1</v>
      </c>
      <c r="Q6" s="14" t="s">
        <v>12</v>
      </c>
      <c r="R6" s="15"/>
      <c r="S6" s="16"/>
    </row>
    <row r="7" spans="1:19" x14ac:dyDescent="0.25">
      <c r="A7" s="17" t="s">
        <v>13</v>
      </c>
      <c r="B7" s="17" t="s">
        <v>14</v>
      </c>
      <c r="C7" s="17"/>
      <c r="D7" s="17"/>
      <c r="E7" s="17" t="s">
        <v>15</v>
      </c>
      <c r="F7" s="17"/>
      <c r="G7" s="17"/>
      <c r="H7" s="17" t="s">
        <v>15</v>
      </c>
      <c r="I7" s="18" t="s">
        <v>6</v>
      </c>
      <c r="J7" s="18" t="s">
        <v>16</v>
      </c>
      <c r="K7" s="19" t="s">
        <v>7</v>
      </c>
      <c r="L7" s="18" t="s">
        <v>8</v>
      </c>
      <c r="M7" s="18" t="s">
        <v>17</v>
      </c>
      <c r="N7" s="19" t="s">
        <v>9</v>
      </c>
      <c r="O7" s="18" t="s">
        <v>10</v>
      </c>
      <c r="P7" s="18" t="s">
        <v>18</v>
      </c>
      <c r="Q7" s="20" t="s">
        <v>19</v>
      </c>
      <c r="R7" s="21" t="s">
        <v>20</v>
      </c>
      <c r="S7" s="22"/>
    </row>
    <row r="8" spans="1:19" x14ac:dyDescent="0.25">
      <c r="A8" s="17" t="s">
        <v>21</v>
      </c>
      <c r="B8" s="17" t="s">
        <v>22</v>
      </c>
      <c r="C8" s="17" t="s">
        <v>23</v>
      </c>
      <c r="D8" s="17" t="s">
        <v>24</v>
      </c>
      <c r="E8" s="17" t="s">
        <v>25</v>
      </c>
      <c r="F8" s="17" t="s">
        <v>26</v>
      </c>
      <c r="G8" s="17" t="s">
        <v>27</v>
      </c>
      <c r="H8" s="17" t="s">
        <v>28</v>
      </c>
      <c r="I8" s="21" t="s">
        <v>13</v>
      </c>
      <c r="J8" s="23" t="s">
        <v>29</v>
      </c>
      <c r="K8" s="24" t="s">
        <v>30</v>
      </c>
      <c r="L8" s="25"/>
      <c r="M8" s="22"/>
      <c r="N8" s="26" t="s">
        <v>31</v>
      </c>
      <c r="O8" s="25"/>
      <c r="P8" s="22"/>
      <c r="Q8" s="18" t="s">
        <v>26</v>
      </c>
      <c r="R8" s="18" t="s">
        <v>32</v>
      </c>
      <c r="S8" s="27" t="s">
        <v>33</v>
      </c>
    </row>
    <row r="9" spans="1:19" x14ac:dyDescent="0.25">
      <c r="A9" s="28" t="s">
        <v>34</v>
      </c>
      <c r="B9" s="28" t="s">
        <v>33</v>
      </c>
      <c r="C9" s="28" t="s">
        <v>35</v>
      </c>
      <c r="D9" s="28" t="s">
        <v>35</v>
      </c>
      <c r="E9" s="28" t="s">
        <v>36</v>
      </c>
      <c r="F9" s="28" t="s">
        <v>36</v>
      </c>
      <c r="G9" s="28" t="s">
        <v>36</v>
      </c>
      <c r="H9" s="28" t="s">
        <v>36</v>
      </c>
      <c r="I9" s="29" t="s">
        <v>21</v>
      </c>
      <c r="J9" s="30" t="s">
        <v>37</v>
      </c>
      <c r="K9" s="31" t="s">
        <v>38</v>
      </c>
      <c r="L9" s="32" t="s">
        <v>39</v>
      </c>
      <c r="M9" s="33" t="s">
        <v>40</v>
      </c>
      <c r="N9" s="31" t="s">
        <v>38</v>
      </c>
      <c r="O9" s="32" t="s">
        <v>39</v>
      </c>
      <c r="P9" s="33" t="s">
        <v>40</v>
      </c>
      <c r="Q9" s="32" t="s">
        <v>41</v>
      </c>
      <c r="R9" s="32" t="s">
        <v>41</v>
      </c>
      <c r="S9" s="33" t="s">
        <v>41</v>
      </c>
    </row>
    <row r="10" spans="1:19" x14ac:dyDescent="0.25">
      <c r="A10" s="34">
        <v>100</v>
      </c>
      <c r="B10" s="35" t="e" cm="1">
        <f t="array" aca="1" ref="B10" ca="1">ROUND(SUMPRODUCT((1-EXP((-1/INDIRECT("data!AC"&amp;MATCH(selected_table,table_names,0)&amp;":AN"&amp;MATCH(selected_table,table_names,0)))*1000*A10))*INDIRECT("data!AC"&amp;MATCH(selected_table,table_names,0)&amp;":AN"&amp;MATCH(selected_table,table_names,0)),INDIRECT("data!AO"&amp;MATCH(selected_table,table_names,0)&amp;":AZ"&amp;MATCH(selected_table,table_names,0))),0)</f>
        <v>#DIV/0!</v>
      </c>
      <c r="C10" s="36">
        <f t="array" aca="1" ref="C10:C23" ca="1">INDIRECT("data!I"&amp;MATCH(selected_table,table_names,0))</f>
        <v>0</v>
      </c>
      <c r="D10" s="36" t="e" cm="1">
        <f t="array" aca="1" ref="D10" ca="1">ROUND(INDIRECT("data!E"&amp;MATCH(selected_table,table_names,0))*(B10+C10),0)</f>
        <v>#DIV/0!</v>
      </c>
      <c r="E10" s="37" t="e">
        <f t="shared" ref="E10:E23" ca="1" si="0">ROUND((B10+C10+D10)/($B$10+$C$10+$D$10),2)</f>
        <v>#DIV/0!</v>
      </c>
      <c r="F10" s="36" t="e">
        <f t="shared" ref="F10:F23" ca="1" si="1">ROUND(Q10,0)</f>
        <v>#DIV/0!</v>
      </c>
      <c r="G10" s="36" t="e">
        <f t="shared" ref="G10:G23" ca="1" si="2">ROUND(R10+S10,0)</f>
        <v>#DIV/0!</v>
      </c>
      <c r="H10" s="37" t="e">
        <f t="shared" ref="H10:H23" ca="1" si="3">ROUND((B10+C10+D10+F10+G10)/($B$10+$C$10+$D$10+$F$10+$G$10),2)</f>
        <v>#DIV/0!</v>
      </c>
      <c r="I10" s="38">
        <f t="shared" ref="I10:I23" si="4">A10*1000</f>
        <v>100000</v>
      </c>
      <c r="J10" s="39">
        <f t="array" aca="1" ref="J10:J23" ca="1">TRANSPOSE(INDIRECT("data!O"&amp;MATCH(selected_table,table_names,0)&amp;":AB"&amp;MATCH(selected_table,table_names,0)))</f>
        <v>0</v>
      </c>
      <c r="K10" s="40" t="e" cm="1">
        <f t="array" aca="1" ref="K10" ca="1">K$5-SUMPRODUCT(INDIRECT("data!AO"&amp;MATCH(selected_table,table_names,0)&amp;":AZ"&amp;MATCH(selected_table,table_names,0)), INDIRECT("data!AC"&amp;MATCH(selected_table,table_names,0)&amp;":AN"&amp;MATCH(selected_table,table_names,0))*K$6, EXP(-$I10/(INDIRECT("data!AC"&amp;MATCH(selected_table,table_names,0)&amp;":AN"&amp;MATCH(selected_table,table_names,0))*K$6)) )</f>
        <v>#DIV/0!</v>
      </c>
      <c r="L10" s="41" t="e" cm="1">
        <f t="array" aca="1" ref="L10" ca="1">L$5-SUMPRODUCT(INDIRECT("data!AO"&amp;MATCH(selected_table,table_names,0)&amp;":AZ"&amp;MATCH(selected_table,table_names,0)), INDIRECT("data!AC"&amp;MATCH(selected_table,table_names,0)&amp;":AN"&amp;MATCH(selected_table,table_names,0))*L$6, EXP(-$I10/(INDIRECT("data!AC"&amp;MATCH(selected_table,table_names,0)&amp;":AN"&amp;MATCH(selected_table,table_names,0))*L$6)) )</f>
        <v>#DIV/0!</v>
      </c>
      <c r="M10" s="42" t="e" cm="1">
        <f t="array" aca="1" ref="M10" ca="1">M$5-SUMPRODUCT(INDIRECT("data!AO"&amp;MATCH(selected_table,table_names,0)&amp;":AZ"&amp;MATCH(selected_table,table_names,0)), INDIRECT("data!AC"&amp;MATCH(selected_table,table_names,0)&amp;":AN"&amp;MATCH(selected_table,table_names,0))*M$6, EXP(-$I10/(INDIRECT("data!AC"&amp;MATCH(selected_table,table_names,0)&amp;":AN"&amp;MATCH(selected_table,table_names,0))*M$6)) )</f>
        <v>#DIV/0!</v>
      </c>
      <c r="N10" s="43" t="e" cm="1">
        <f t="array" aca="1" ref="N10" ca="1">N$5-2*SUMPRODUCT(INDIRECT("data!AO"&amp;MATCH(selected_table,table_names,0)&amp;":AZ"&amp;MATCH(selected_table,table_names,0)),INDIRECT("data!AC"&amp;MATCH(selected_table,table_names,0)&amp;":AN"&amp;MATCH(selected_table,table_names,0))*N$6,INDIRECT("data!AC"&amp;MATCH(selected_table,table_names,0)&amp;":AN"&amp;MATCH(selected_table,table_names,0))*N$6+$I10,EXP(-$I10/(INDIRECT("data!AC"&amp;MATCH(selected_table,table_names,0)&amp;":AN"&amp;MATCH(selected_table,table_names,0))*N$6)))</f>
        <v>#DIV/0!</v>
      </c>
      <c r="O10" s="44" t="e" cm="1">
        <f t="array" aca="1" ref="O10" ca="1">O$5-2*SUMPRODUCT(INDIRECT("data!AO"&amp;MATCH(selected_table,table_names,0)&amp;":AZ"&amp;MATCH(selected_table,table_names,0)),INDIRECT("data!AC"&amp;MATCH(selected_table,table_names,0)&amp;":AN"&amp;MATCH(selected_table,table_names,0))*O$6,INDIRECT("data!AC"&amp;MATCH(selected_table,table_names,0)&amp;":AN"&amp;MATCH(selected_table,table_names,0))*O$6+$I10,EXP(-$I10/(INDIRECT("data!AC"&amp;MATCH(selected_table,table_names,0)&amp;":AN"&amp;MATCH(selected_table,table_names,0))*O$6)))</f>
        <v>#DIV/0!</v>
      </c>
      <c r="P10" s="45" t="e" cm="1">
        <f t="array" aca="1" ref="P10" ca="1">P$5-2*SUMPRODUCT(INDIRECT("data!AO"&amp;MATCH(selected_table,table_names,0)&amp;":AZ"&amp;MATCH(selected_table,table_names,0)),INDIRECT("data!AC"&amp;MATCH(selected_table,table_names,0)&amp;":AN"&amp;MATCH(selected_table,table_names,0))*P$6,INDIRECT("data!AC"&amp;MATCH(selected_table,table_names,0)&amp;":AN"&amp;MATCH(selected_table,table_names,0))*P$6+$I10,EXP(-$I10/(INDIRECT("data!AC"&amp;MATCH(selected_table,table_names,0)&amp;":AN"&amp;MATCH(selected_table,table_names,0))*P$6)))</f>
        <v>#DIV/0!</v>
      </c>
      <c r="Q10" s="46" t="e" cm="1">
        <f t="array" aca="1" ref="Q10" ca="1">INDIRECT("data!M"&amp;MATCH(selected_table,table_names,0))*0.0000001*(($N10+4*$O10+$P10)+INDIRECT("data!F"&amp;MATCH(selected_table,table_names,0))*($K10^2+4*$L10^2+$M10^2))/6</f>
        <v>#DIV/0!</v>
      </c>
      <c r="R10" s="47" t="e" cm="1">
        <f t="array" aca="1" ref="R10" ca="1">2*INDIRECT("data!J"&amp;MATCH(selected_table,table_names,0))*INDIRECT("data!L"&amp;MATCH(selected_table,table_names,0))*INDIRECT("data!M"&amp;MATCH(selected_table,table_names,0))*0.0000001*($K10*$K$24+4*$L10*$L$24+$M10*$M$24)/6</f>
        <v>#DIV/0!</v>
      </c>
      <c r="S10" s="48" t="e" cm="1">
        <f t="array" aca="1" ref="S10" ca="1">2*INDIRECT("data!H"&amp;MATCH(selected_table,table_names,0))*INDIRECT("data!M"&amp;MATCH(selected_table,table_names,0))*0.0000001* (($K10*$K$24+4*$L10*$L$24+$M10*$M$24)/6-(K10+4*L10+M10)/6*GHAvgSev)</f>
        <v>#DIV/0!</v>
      </c>
    </row>
    <row r="11" spans="1:19" x14ac:dyDescent="0.25">
      <c r="A11" s="34">
        <v>200</v>
      </c>
      <c r="B11" s="35" t="e" cm="1">
        <f t="array" aca="1" ref="B11" ca="1">ROUND(SUMPRODUCT((1-EXP((-1/INDIRECT("data!AC"&amp;MATCH(selected_table,table_names,0)&amp;":AN"&amp;MATCH(selected_table,table_names,0)))*1000*A11))*INDIRECT("data!AC"&amp;MATCH(selected_table,table_names,0)&amp;":AN"&amp;MATCH(selected_table,table_names,0)),INDIRECT("data!AO"&amp;MATCH(selected_table,table_names,0)&amp;":AZ"&amp;MATCH(selected_table,table_names,0))),0)</f>
        <v>#DIV/0!</v>
      </c>
      <c r="C11" s="36">
        <f ca="1"/>
        <v>0</v>
      </c>
      <c r="D11" s="36" t="e" cm="1">
        <f t="array" aca="1" ref="D11" ca="1">ROUND(INDIRECT("data!E"&amp;MATCH(selected_table,table_names,0))*(B11+C11),0)</f>
        <v>#DIV/0!</v>
      </c>
      <c r="E11" s="37" t="e">
        <f t="shared" ca="1" si="0"/>
        <v>#DIV/0!</v>
      </c>
      <c r="F11" s="36" t="e">
        <f t="shared" ca="1" si="1"/>
        <v>#DIV/0!</v>
      </c>
      <c r="G11" s="36" t="e">
        <f t="shared" ca="1" si="2"/>
        <v>#DIV/0!</v>
      </c>
      <c r="H11" s="37" t="e">
        <f t="shared" ca="1" si="3"/>
        <v>#DIV/0!</v>
      </c>
      <c r="I11" s="38">
        <f t="shared" si="4"/>
        <v>200000</v>
      </c>
      <c r="J11" s="39">
        <f ca="1"/>
        <v>0</v>
      </c>
      <c r="K11" s="40" t="e" cm="1">
        <f t="array" aca="1" ref="K11" ca="1">K$5-SUMPRODUCT(INDIRECT("data!AO"&amp;MATCH(selected_table,table_names,0)&amp;":AZ"&amp;MATCH(selected_table,table_names,0)), INDIRECT("data!AC"&amp;MATCH(selected_table,table_names,0)&amp;":AN"&amp;MATCH(selected_table,table_names,0))*K$6, EXP(-$I11/(INDIRECT("data!AC"&amp;MATCH(selected_table,table_names,0)&amp;":AN"&amp;MATCH(selected_table,table_names,0))*K$6)) )</f>
        <v>#DIV/0!</v>
      </c>
      <c r="L11" s="41" t="e" cm="1">
        <f t="array" aca="1" ref="L11" ca="1">L$5-SUMPRODUCT(INDIRECT("data!AO"&amp;MATCH(selected_table,table_names,0)&amp;":AZ"&amp;MATCH(selected_table,table_names,0)), INDIRECT("data!AC"&amp;MATCH(selected_table,table_names,0)&amp;":AN"&amp;MATCH(selected_table,table_names,0))*L$6, EXP(-$I11/(INDIRECT("data!AC"&amp;MATCH(selected_table,table_names,0)&amp;":AN"&amp;MATCH(selected_table,table_names,0))*L$6)) )</f>
        <v>#DIV/0!</v>
      </c>
      <c r="M11" s="42" t="e" cm="1">
        <f t="array" aca="1" ref="M11" ca="1">M$5-SUMPRODUCT(INDIRECT("data!AO"&amp;MATCH(selected_table,table_names,0)&amp;":AZ"&amp;MATCH(selected_table,table_names,0)), INDIRECT("data!AC"&amp;MATCH(selected_table,table_names,0)&amp;":AN"&amp;MATCH(selected_table,table_names,0))*M$6, EXP(-$I11/(INDIRECT("data!AC"&amp;MATCH(selected_table,table_names,0)&amp;":AN"&amp;MATCH(selected_table,table_names,0))*M$6)) )</f>
        <v>#DIV/0!</v>
      </c>
      <c r="N11" s="43" t="e" cm="1">
        <f t="array" aca="1" ref="N11" ca="1">N$5-2*SUMPRODUCT(INDIRECT("data!AO"&amp;MATCH(selected_table,table_names,0)&amp;":AZ"&amp;MATCH(selected_table,table_names,0)),INDIRECT("data!AC"&amp;MATCH(selected_table,table_names,0)&amp;":AN"&amp;MATCH(selected_table,table_names,0))*N$6,INDIRECT("data!AC"&amp;MATCH(selected_table,table_names,0)&amp;":AN"&amp;MATCH(selected_table,table_names,0))*N$6+$I11,EXP(-$I11/(INDIRECT("data!AC"&amp;MATCH(selected_table,table_names,0)&amp;":AN"&amp;MATCH(selected_table,table_names,0))*N$6)))</f>
        <v>#DIV/0!</v>
      </c>
      <c r="O11" s="44" t="e" cm="1">
        <f t="array" aca="1" ref="O11" ca="1">O$5-2*SUMPRODUCT(INDIRECT("data!AO"&amp;MATCH(selected_table,table_names,0)&amp;":AZ"&amp;MATCH(selected_table,table_names,0)),INDIRECT("data!AC"&amp;MATCH(selected_table,table_names,0)&amp;":AN"&amp;MATCH(selected_table,table_names,0))*O$6,INDIRECT("data!AC"&amp;MATCH(selected_table,table_names,0)&amp;":AN"&amp;MATCH(selected_table,table_names,0))*O$6+$I11,EXP(-$I11/(INDIRECT("data!AC"&amp;MATCH(selected_table,table_names,0)&amp;":AN"&amp;MATCH(selected_table,table_names,0))*O$6)))</f>
        <v>#DIV/0!</v>
      </c>
      <c r="P11" s="45" t="e" cm="1">
        <f t="array" aca="1" ref="P11" ca="1">P$5-2*SUMPRODUCT(INDIRECT("data!AO"&amp;MATCH(selected_table,table_names,0)&amp;":AZ"&amp;MATCH(selected_table,table_names,0)),INDIRECT("data!AC"&amp;MATCH(selected_table,table_names,0)&amp;":AN"&amp;MATCH(selected_table,table_names,0))*P$6,INDIRECT("data!AC"&amp;MATCH(selected_table,table_names,0)&amp;":AN"&amp;MATCH(selected_table,table_names,0))*P$6+$I11,EXP(-$I11/(INDIRECT("data!AC"&amp;MATCH(selected_table,table_names,0)&amp;":AN"&amp;MATCH(selected_table,table_names,0))*P$6)))</f>
        <v>#DIV/0!</v>
      </c>
      <c r="Q11" s="46" t="e" cm="1">
        <f t="array" aca="1" ref="Q11" ca="1">INDIRECT("data!M"&amp;MATCH(selected_table,table_names,0))*0.0000001*(($N11+4*$O11+$P11)+INDIRECT("data!F"&amp;MATCH(selected_table,table_names,0))*($K11^2+4*$L11^2+$M11^2))/6</f>
        <v>#DIV/0!</v>
      </c>
      <c r="R11" s="47" t="e" cm="1">
        <f t="array" aca="1" ref="R11" ca="1">2*INDIRECT("data!J"&amp;MATCH(selected_table,table_names,0))*INDIRECT("data!L"&amp;MATCH(selected_table,table_names,0))*INDIRECT("data!M"&amp;MATCH(selected_table,table_names,0))*0.0000001*($K11*$K$24+4*$L11*$L$24+$M11*$M$24)/6</f>
        <v>#DIV/0!</v>
      </c>
      <c r="S11" s="48" t="e" cm="1">
        <f t="array" aca="1" ref="S11" ca="1">2*INDIRECT("data!H"&amp;MATCH(selected_table,table_names,0))*INDIRECT("data!M"&amp;MATCH(selected_table,table_names,0))*0.0000001* (($K11*$K$24+4*$L11*$L$24+$M11*$M$24)/6-(K11+4*L11+M11)/6*GHAvgSev)</f>
        <v>#DIV/0!</v>
      </c>
    </row>
    <row r="12" spans="1:19" x14ac:dyDescent="0.25">
      <c r="A12" s="34">
        <v>250</v>
      </c>
      <c r="B12" s="35" t="e" cm="1">
        <f t="array" aca="1" ref="B12" ca="1">ROUND(SUMPRODUCT((1-EXP((-1/INDIRECT("data!AC"&amp;MATCH(selected_table,table_names,0)&amp;":AN"&amp;MATCH(selected_table,table_names,0)))*1000*A12))*INDIRECT("data!AC"&amp;MATCH(selected_table,table_names,0)&amp;":AN"&amp;MATCH(selected_table,table_names,0)),INDIRECT("data!AO"&amp;MATCH(selected_table,table_names,0)&amp;":AZ"&amp;MATCH(selected_table,table_names,0))),0)</f>
        <v>#DIV/0!</v>
      </c>
      <c r="C12" s="36">
        <f ca="1"/>
        <v>0</v>
      </c>
      <c r="D12" s="36" t="e" cm="1">
        <f t="array" aca="1" ref="D12" ca="1">ROUND(INDIRECT("data!E"&amp;MATCH(selected_table,table_names,0))*(B12+C12),0)</f>
        <v>#DIV/0!</v>
      </c>
      <c r="E12" s="37" t="e">
        <f t="shared" ca="1" si="0"/>
        <v>#DIV/0!</v>
      </c>
      <c r="F12" s="36" t="e">
        <f t="shared" ca="1" si="1"/>
        <v>#DIV/0!</v>
      </c>
      <c r="G12" s="36" t="e">
        <f t="shared" ca="1" si="2"/>
        <v>#DIV/0!</v>
      </c>
      <c r="H12" s="37" t="e">
        <f t="shared" ca="1" si="3"/>
        <v>#DIV/0!</v>
      </c>
      <c r="I12" s="38">
        <f t="shared" si="4"/>
        <v>250000</v>
      </c>
      <c r="J12" s="39">
        <f ca="1"/>
        <v>0</v>
      </c>
      <c r="K12" s="40" t="e" cm="1">
        <f t="array" aca="1" ref="K12" ca="1">K$5-SUMPRODUCT(INDIRECT("data!AO"&amp;MATCH(selected_table,table_names,0)&amp;":AZ"&amp;MATCH(selected_table,table_names,0)), INDIRECT("data!AC"&amp;MATCH(selected_table,table_names,0)&amp;":AN"&amp;MATCH(selected_table,table_names,0))*K$6, EXP(-$I12/(INDIRECT("data!AC"&amp;MATCH(selected_table,table_names,0)&amp;":AN"&amp;MATCH(selected_table,table_names,0))*K$6)) )</f>
        <v>#DIV/0!</v>
      </c>
      <c r="L12" s="41" t="e" cm="1">
        <f t="array" aca="1" ref="L12" ca="1">L$5-SUMPRODUCT(INDIRECT("data!AO"&amp;MATCH(selected_table,table_names,0)&amp;":AZ"&amp;MATCH(selected_table,table_names,0)), INDIRECT("data!AC"&amp;MATCH(selected_table,table_names,0)&amp;":AN"&amp;MATCH(selected_table,table_names,0))*L$6, EXP(-$I12/(INDIRECT("data!AC"&amp;MATCH(selected_table,table_names,0)&amp;":AN"&amp;MATCH(selected_table,table_names,0))*L$6)) )</f>
        <v>#DIV/0!</v>
      </c>
      <c r="M12" s="42" t="e" cm="1">
        <f t="array" aca="1" ref="M12" ca="1">M$5-SUMPRODUCT(INDIRECT("data!AO"&amp;MATCH(selected_table,table_names,0)&amp;":AZ"&amp;MATCH(selected_table,table_names,0)), INDIRECT("data!AC"&amp;MATCH(selected_table,table_names,0)&amp;":AN"&amp;MATCH(selected_table,table_names,0))*M$6, EXP(-$I12/(INDIRECT("data!AC"&amp;MATCH(selected_table,table_names,0)&amp;":AN"&amp;MATCH(selected_table,table_names,0))*M$6)) )</f>
        <v>#DIV/0!</v>
      </c>
      <c r="N12" s="43" t="e" cm="1">
        <f t="array" aca="1" ref="N12" ca="1">N$5-2*SUMPRODUCT(INDIRECT("data!AO"&amp;MATCH(selected_table,table_names,0)&amp;":AZ"&amp;MATCH(selected_table,table_names,0)),INDIRECT("data!AC"&amp;MATCH(selected_table,table_names,0)&amp;":AN"&amp;MATCH(selected_table,table_names,0))*N$6,INDIRECT("data!AC"&amp;MATCH(selected_table,table_names,0)&amp;":AN"&amp;MATCH(selected_table,table_names,0))*N$6+$I12,EXP(-$I12/(INDIRECT("data!AC"&amp;MATCH(selected_table,table_names,0)&amp;":AN"&amp;MATCH(selected_table,table_names,0))*N$6)))</f>
        <v>#DIV/0!</v>
      </c>
      <c r="O12" s="44" t="e" cm="1">
        <f t="array" aca="1" ref="O12" ca="1">O$5-2*SUMPRODUCT(INDIRECT("data!AO"&amp;MATCH(selected_table,table_names,0)&amp;":AZ"&amp;MATCH(selected_table,table_names,0)),INDIRECT("data!AC"&amp;MATCH(selected_table,table_names,0)&amp;":AN"&amp;MATCH(selected_table,table_names,0))*O$6,INDIRECT("data!AC"&amp;MATCH(selected_table,table_names,0)&amp;":AN"&amp;MATCH(selected_table,table_names,0))*O$6+$I12,EXP(-$I12/(INDIRECT("data!AC"&amp;MATCH(selected_table,table_names,0)&amp;":AN"&amp;MATCH(selected_table,table_names,0))*O$6)))</f>
        <v>#DIV/0!</v>
      </c>
      <c r="P12" s="45" t="e" cm="1">
        <f t="array" aca="1" ref="P12" ca="1">P$5-2*SUMPRODUCT(INDIRECT("data!AO"&amp;MATCH(selected_table,table_names,0)&amp;":AZ"&amp;MATCH(selected_table,table_names,0)),INDIRECT("data!AC"&amp;MATCH(selected_table,table_names,0)&amp;":AN"&amp;MATCH(selected_table,table_names,0))*P$6,INDIRECT("data!AC"&amp;MATCH(selected_table,table_names,0)&amp;":AN"&amp;MATCH(selected_table,table_names,0))*P$6+$I12,EXP(-$I12/(INDIRECT("data!AC"&amp;MATCH(selected_table,table_names,0)&amp;":AN"&amp;MATCH(selected_table,table_names,0))*P$6)))</f>
        <v>#DIV/0!</v>
      </c>
      <c r="Q12" s="46" t="e" cm="1">
        <f t="array" aca="1" ref="Q12" ca="1">INDIRECT("data!M"&amp;MATCH(selected_table,table_names,0))*0.0000001*(($N12+4*$O12+$P12)+INDIRECT("data!F"&amp;MATCH(selected_table,table_names,0))*($K12^2+4*$L12^2+$M12^2))/6</f>
        <v>#DIV/0!</v>
      </c>
      <c r="R12" s="47" t="e" cm="1">
        <f t="array" aca="1" ref="R12" ca="1">2*INDIRECT("data!J"&amp;MATCH(selected_table,table_names,0))*INDIRECT("data!L"&amp;MATCH(selected_table,table_names,0))*INDIRECT("data!M"&amp;MATCH(selected_table,table_names,0))*0.0000001*($K12*$K$24+4*$L12*$L$24+$M12*$M$24)/6</f>
        <v>#DIV/0!</v>
      </c>
      <c r="S12" s="48" t="e" cm="1">
        <f t="array" aca="1" ref="S12" ca="1">2*INDIRECT("data!H"&amp;MATCH(selected_table,table_names,0))*INDIRECT("data!M"&amp;MATCH(selected_table,table_names,0))*0.0000001* (($K12*$K$24+4*$L12*$L$24+$M12*$M$24)/6-(K12+4*L12+M12)/6*GHAvgSev)</f>
        <v>#DIV/0!</v>
      </c>
    </row>
    <row r="13" spans="1:19" x14ac:dyDescent="0.25">
      <c r="A13" s="34">
        <v>300</v>
      </c>
      <c r="B13" s="35" t="e" cm="1">
        <f t="array" aca="1" ref="B13" ca="1">ROUND(SUMPRODUCT((1-EXP((-1/INDIRECT("data!AC"&amp;MATCH(selected_table,table_names,0)&amp;":AN"&amp;MATCH(selected_table,table_names,0)))*1000*A13))*INDIRECT("data!AC"&amp;MATCH(selected_table,table_names,0)&amp;":AN"&amp;MATCH(selected_table,table_names,0)),INDIRECT("data!AO"&amp;MATCH(selected_table,table_names,0)&amp;":AZ"&amp;MATCH(selected_table,table_names,0))),0)</f>
        <v>#DIV/0!</v>
      </c>
      <c r="C13" s="36">
        <f ca="1"/>
        <v>0</v>
      </c>
      <c r="D13" s="36" t="e" cm="1">
        <f t="array" aca="1" ref="D13" ca="1">ROUND(INDIRECT("data!E"&amp;MATCH(selected_table,table_names,0))*(B13+C13),0)</f>
        <v>#DIV/0!</v>
      </c>
      <c r="E13" s="37" t="e">
        <f t="shared" ca="1" si="0"/>
        <v>#DIV/0!</v>
      </c>
      <c r="F13" s="36" t="e">
        <f t="shared" ca="1" si="1"/>
        <v>#DIV/0!</v>
      </c>
      <c r="G13" s="36" t="e">
        <f t="shared" ca="1" si="2"/>
        <v>#DIV/0!</v>
      </c>
      <c r="H13" s="37" t="e">
        <f t="shared" ca="1" si="3"/>
        <v>#DIV/0!</v>
      </c>
      <c r="I13" s="38">
        <f t="shared" si="4"/>
        <v>300000</v>
      </c>
      <c r="J13" s="39">
        <f ca="1"/>
        <v>0</v>
      </c>
      <c r="K13" s="40" t="e" cm="1">
        <f t="array" aca="1" ref="K13" ca="1">K$5-SUMPRODUCT(INDIRECT("data!AO"&amp;MATCH(selected_table,table_names,0)&amp;":AZ"&amp;MATCH(selected_table,table_names,0)), INDIRECT("data!AC"&amp;MATCH(selected_table,table_names,0)&amp;":AN"&amp;MATCH(selected_table,table_names,0))*K$6, EXP(-$I13/(INDIRECT("data!AC"&amp;MATCH(selected_table,table_names,0)&amp;":AN"&amp;MATCH(selected_table,table_names,0))*K$6)) )</f>
        <v>#DIV/0!</v>
      </c>
      <c r="L13" s="41" t="e" cm="1">
        <f t="array" aca="1" ref="L13" ca="1">L$5-SUMPRODUCT(INDIRECT("data!AO"&amp;MATCH(selected_table,table_names,0)&amp;":AZ"&amp;MATCH(selected_table,table_names,0)), INDIRECT("data!AC"&amp;MATCH(selected_table,table_names,0)&amp;":AN"&amp;MATCH(selected_table,table_names,0))*L$6, EXP(-$I13/(INDIRECT("data!AC"&amp;MATCH(selected_table,table_names,0)&amp;":AN"&amp;MATCH(selected_table,table_names,0))*L$6)) )</f>
        <v>#DIV/0!</v>
      </c>
      <c r="M13" s="42" t="e" cm="1">
        <f t="array" aca="1" ref="M13" ca="1">M$5-SUMPRODUCT(INDIRECT("data!AO"&amp;MATCH(selected_table,table_names,0)&amp;":AZ"&amp;MATCH(selected_table,table_names,0)), INDIRECT("data!AC"&amp;MATCH(selected_table,table_names,0)&amp;":AN"&amp;MATCH(selected_table,table_names,0))*M$6, EXP(-$I13/(INDIRECT("data!AC"&amp;MATCH(selected_table,table_names,0)&amp;":AN"&amp;MATCH(selected_table,table_names,0))*M$6)) )</f>
        <v>#DIV/0!</v>
      </c>
      <c r="N13" s="43" t="e" cm="1">
        <f t="array" aca="1" ref="N13" ca="1">N$5-2*SUMPRODUCT(INDIRECT("data!AO"&amp;MATCH(selected_table,table_names,0)&amp;":AZ"&amp;MATCH(selected_table,table_names,0)),INDIRECT("data!AC"&amp;MATCH(selected_table,table_names,0)&amp;":AN"&amp;MATCH(selected_table,table_names,0))*N$6,INDIRECT("data!AC"&amp;MATCH(selected_table,table_names,0)&amp;":AN"&amp;MATCH(selected_table,table_names,0))*N$6+$I13,EXP(-$I13/(INDIRECT("data!AC"&amp;MATCH(selected_table,table_names,0)&amp;":AN"&amp;MATCH(selected_table,table_names,0))*N$6)))</f>
        <v>#DIV/0!</v>
      </c>
      <c r="O13" s="44" t="e" cm="1">
        <f t="array" aca="1" ref="O13" ca="1">O$5-2*SUMPRODUCT(INDIRECT("data!AO"&amp;MATCH(selected_table,table_names,0)&amp;":AZ"&amp;MATCH(selected_table,table_names,0)),INDIRECT("data!AC"&amp;MATCH(selected_table,table_names,0)&amp;":AN"&amp;MATCH(selected_table,table_names,0))*O$6,INDIRECT("data!AC"&amp;MATCH(selected_table,table_names,0)&amp;":AN"&amp;MATCH(selected_table,table_names,0))*O$6+$I13,EXP(-$I13/(INDIRECT("data!AC"&amp;MATCH(selected_table,table_names,0)&amp;":AN"&amp;MATCH(selected_table,table_names,0))*O$6)))</f>
        <v>#DIV/0!</v>
      </c>
      <c r="P13" s="45" t="e" cm="1">
        <f t="array" aca="1" ref="P13" ca="1">P$5-2*SUMPRODUCT(INDIRECT("data!AO"&amp;MATCH(selected_table,table_names,0)&amp;":AZ"&amp;MATCH(selected_table,table_names,0)),INDIRECT("data!AC"&amp;MATCH(selected_table,table_names,0)&amp;":AN"&amp;MATCH(selected_table,table_names,0))*P$6,INDIRECT("data!AC"&amp;MATCH(selected_table,table_names,0)&amp;":AN"&amp;MATCH(selected_table,table_names,0))*P$6+$I13,EXP(-$I13/(INDIRECT("data!AC"&amp;MATCH(selected_table,table_names,0)&amp;":AN"&amp;MATCH(selected_table,table_names,0))*P$6)))</f>
        <v>#DIV/0!</v>
      </c>
      <c r="Q13" s="46" t="e" cm="1">
        <f t="array" aca="1" ref="Q13" ca="1">INDIRECT("data!M"&amp;MATCH(selected_table,table_names,0))*0.0000001*(($N13+4*$O13+$P13)+INDIRECT("data!F"&amp;MATCH(selected_table,table_names,0))*($K13^2+4*$L13^2+$M13^2))/6</f>
        <v>#DIV/0!</v>
      </c>
      <c r="R13" s="47" t="e" cm="1">
        <f t="array" aca="1" ref="R13" ca="1">2*INDIRECT("data!J"&amp;MATCH(selected_table,table_names,0))*INDIRECT("data!L"&amp;MATCH(selected_table,table_names,0))*INDIRECT("data!M"&amp;MATCH(selected_table,table_names,0))*0.0000001*($K13*$K$24+4*$L13*$L$24+$M13*$M$24)/6</f>
        <v>#DIV/0!</v>
      </c>
      <c r="S13" s="48" t="e" cm="1">
        <f t="array" aca="1" ref="S13" ca="1">2*INDIRECT("data!H"&amp;MATCH(selected_table,table_names,0))*INDIRECT("data!M"&amp;MATCH(selected_table,table_names,0))*0.0000001* (($K13*$K$24+4*$L13*$L$24+$M13*$M$24)/6-(K13+4*L13+M13)/6*GHAvgSev)</f>
        <v>#DIV/0!</v>
      </c>
    </row>
    <row r="14" spans="1:19" x14ac:dyDescent="0.25">
      <c r="A14" s="34">
        <v>500</v>
      </c>
      <c r="B14" s="35" t="e" cm="1">
        <f t="array" aca="1" ref="B14" ca="1">ROUND(SUMPRODUCT((1-EXP((-1/INDIRECT("data!AC"&amp;MATCH(selected_table,table_names,0)&amp;":AN"&amp;MATCH(selected_table,table_names,0)))*1000*A14))*INDIRECT("data!AC"&amp;MATCH(selected_table,table_names,0)&amp;":AN"&amp;MATCH(selected_table,table_names,0)),INDIRECT("data!AO"&amp;MATCH(selected_table,table_names,0)&amp;":AZ"&amp;MATCH(selected_table,table_names,0))),0)</f>
        <v>#DIV/0!</v>
      </c>
      <c r="C14" s="36">
        <f ca="1"/>
        <v>0</v>
      </c>
      <c r="D14" s="36" t="e" cm="1">
        <f t="array" aca="1" ref="D14" ca="1">ROUND(INDIRECT("data!E"&amp;MATCH(selected_table,table_names,0))*(B14+C14),0)</f>
        <v>#DIV/0!</v>
      </c>
      <c r="E14" s="37" t="e">
        <f t="shared" ca="1" si="0"/>
        <v>#DIV/0!</v>
      </c>
      <c r="F14" s="36" t="e">
        <f t="shared" ca="1" si="1"/>
        <v>#DIV/0!</v>
      </c>
      <c r="G14" s="36" t="e">
        <f t="shared" ca="1" si="2"/>
        <v>#DIV/0!</v>
      </c>
      <c r="H14" s="37" t="e">
        <f t="shared" ca="1" si="3"/>
        <v>#DIV/0!</v>
      </c>
      <c r="I14" s="38">
        <f t="shared" si="4"/>
        <v>500000</v>
      </c>
      <c r="J14" s="39">
        <f ca="1"/>
        <v>0</v>
      </c>
      <c r="K14" s="40" t="e" cm="1">
        <f t="array" aca="1" ref="K14" ca="1">K$5-SUMPRODUCT(INDIRECT("data!AO"&amp;MATCH(selected_table,table_names,0)&amp;":AZ"&amp;MATCH(selected_table,table_names,0)), INDIRECT("data!AC"&amp;MATCH(selected_table,table_names,0)&amp;":AN"&amp;MATCH(selected_table,table_names,0))*K$6, EXP(-$I14/(INDIRECT("data!AC"&amp;MATCH(selected_table,table_names,0)&amp;":AN"&amp;MATCH(selected_table,table_names,0))*K$6)) )</f>
        <v>#DIV/0!</v>
      </c>
      <c r="L14" s="41" t="e" cm="1">
        <f t="array" aca="1" ref="L14" ca="1">L$5-SUMPRODUCT(INDIRECT("data!AO"&amp;MATCH(selected_table,table_names,0)&amp;":AZ"&amp;MATCH(selected_table,table_names,0)), INDIRECT("data!AC"&amp;MATCH(selected_table,table_names,0)&amp;":AN"&amp;MATCH(selected_table,table_names,0))*L$6, EXP(-$I14/(INDIRECT("data!AC"&amp;MATCH(selected_table,table_names,0)&amp;":AN"&amp;MATCH(selected_table,table_names,0))*L$6)) )</f>
        <v>#DIV/0!</v>
      </c>
      <c r="M14" s="42" t="e" cm="1">
        <f t="array" aca="1" ref="M14" ca="1">M$5-SUMPRODUCT(INDIRECT("data!AO"&amp;MATCH(selected_table,table_names,0)&amp;":AZ"&amp;MATCH(selected_table,table_names,0)), INDIRECT("data!AC"&amp;MATCH(selected_table,table_names,0)&amp;":AN"&amp;MATCH(selected_table,table_names,0))*M$6, EXP(-$I14/(INDIRECT("data!AC"&amp;MATCH(selected_table,table_names,0)&amp;":AN"&amp;MATCH(selected_table,table_names,0))*M$6)) )</f>
        <v>#DIV/0!</v>
      </c>
      <c r="N14" s="43" t="e" cm="1">
        <f t="array" aca="1" ref="N14" ca="1">N$5-2*SUMPRODUCT(INDIRECT("data!AO"&amp;MATCH(selected_table,table_names,0)&amp;":AZ"&amp;MATCH(selected_table,table_names,0)),INDIRECT("data!AC"&amp;MATCH(selected_table,table_names,0)&amp;":AN"&amp;MATCH(selected_table,table_names,0))*N$6,INDIRECT("data!AC"&amp;MATCH(selected_table,table_names,0)&amp;":AN"&amp;MATCH(selected_table,table_names,0))*N$6+$I14,EXP(-$I14/(INDIRECT("data!AC"&amp;MATCH(selected_table,table_names,0)&amp;":AN"&amp;MATCH(selected_table,table_names,0))*N$6)))</f>
        <v>#DIV/0!</v>
      </c>
      <c r="O14" s="44" t="e" cm="1">
        <f t="array" aca="1" ref="O14" ca="1">O$5-2*SUMPRODUCT(INDIRECT("data!AO"&amp;MATCH(selected_table,table_names,0)&amp;":AZ"&amp;MATCH(selected_table,table_names,0)),INDIRECT("data!AC"&amp;MATCH(selected_table,table_names,0)&amp;":AN"&amp;MATCH(selected_table,table_names,0))*O$6,INDIRECT("data!AC"&amp;MATCH(selected_table,table_names,0)&amp;":AN"&amp;MATCH(selected_table,table_names,0))*O$6+$I14,EXP(-$I14/(INDIRECT("data!AC"&amp;MATCH(selected_table,table_names,0)&amp;":AN"&amp;MATCH(selected_table,table_names,0))*O$6)))</f>
        <v>#DIV/0!</v>
      </c>
      <c r="P14" s="45" t="e" cm="1">
        <f t="array" aca="1" ref="P14" ca="1">P$5-2*SUMPRODUCT(INDIRECT("data!AO"&amp;MATCH(selected_table,table_names,0)&amp;":AZ"&amp;MATCH(selected_table,table_names,0)),INDIRECT("data!AC"&amp;MATCH(selected_table,table_names,0)&amp;":AN"&amp;MATCH(selected_table,table_names,0))*P$6,INDIRECT("data!AC"&amp;MATCH(selected_table,table_names,0)&amp;":AN"&amp;MATCH(selected_table,table_names,0))*P$6+$I14,EXP(-$I14/(INDIRECT("data!AC"&amp;MATCH(selected_table,table_names,0)&amp;":AN"&amp;MATCH(selected_table,table_names,0))*P$6)))</f>
        <v>#DIV/0!</v>
      </c>
      <c r="Q14" s="46" t="e" cm="1">
        <f t="array" aca="1" ref="Q14" ca="1">INDIRECT("data!M"&amp;MATCH(selected_table,table_names,0))*0.0000001*(($N14+4*$O14+$P14)+INDIRECT("data!F"&amp;MATCH(selected_table,table_names,0))*($K14^2+4*$L14^2+$M14^2))/6</f>
        <v>#DIV/0!</v>
      </c>
      <c r="R14" s="47" t="e" cm="1">
        <f t="array" aca="1" ref="R14" ca="1">2*INDIRECT("data!J"&amp;MATCH(selected_table,table_names,0))*INDIRECT("data!L"&amp;MATCH(selected_table,table_names,0))*INDIRECT("data!M"&amp;MATCH(selected_table,table_names,0))*0.0000001*($K14*$K$24+4*$L14*$L$24+$M14*$M$24)/6</f>
        <v>#DIV/0!</v>
      </c>
      <c r="S14" s="48" t="e" cm="1">
        <f t="array" aca="1" ref="S14" ca="1">2*INDIRECT("data!H"&amp;MATCH(selected_table,table_names,0))*INDIRECT("data!M"&amp;MATCH(selected_table,table_names,0))*0.0000001* (($K14*$K$24+4*$L14*$L$24+$M14*$M$24)/6-(K14+4*L14+M14)/6*GHAvgSev)</f>
        <v>#DIV/0!</v>
      </c>
    </row>
    <row r="15" spans="1:19" x14ac:dyDescent="0.25">
      <c r="A15" s="34">
        <v>750</v>
      </c>
      <c r="B15" s="35" t="e" cm="1">
        <f t="array" aca="1" ref="B15" ca="1">ROUND(SUMPRODUCT((1-EXP((-1/INDIRECT("data!AC"&amp;MATCH(selected_table,table_names,0)&amp;":AN"&amp;MATCH(selected_table,table_names,0)))*1000*A15))*INDIRECT("data!AC"&amp;MATCH(selected_table,table_names,0)&amp;":AN"&amp;MATCH(selected_table,table_names,0)),INDIRECT("data!AO"&amp;MATCH(selected_table,table_names,0)&amp;":AZ"&amp;MATCH(selected_table,table_names,0))),0)</f>
        <v>#DIV/0!</v>
      </c>
      <c r="C15" s="36">
        <f ca="1"/>
        <v>0</v>
      </c>
      <c r="D15" s="36" t="e" cm="1">
        <f t="array" aca="1" ref="D15" ca="1">ROUND(INDIRECT("data!E"&amp;MATCH(selected_table,table_names,0))*(B15+C15),0)</f>
        <v>#DIV/0!</v>
      </c>
      <c r="E15" s="37" t="e">
        <f t="shared" ca="1" si="0"/>
        <v>#DIV/0!</v>
      </c>
      <c r="F15" s="36" t="e">
        <f t="shared" ca="1" si="1"/>
        <v>#DIV/0!</v>
      </c>
      <c r="G15" s="36" t="e">
        <f t="shared" ca="1" si="2"/>
        <v>#DIV/0!</v>
      </c>
      <c r="H15" s="37" t="e">
        <f t="shared" ca="1" si="3"/>
        <v>#DIV/0!</v>
      </c>
      <c r="I15" s="38">
        <f t="shared" si="4"/>
        <v>750000</v>
      </c>
      <c r="J15" s="39">
        <f ca="1"/>
        <v>0</v>
      </c>
      <c r="K15" s="40" t="e" cm="1">
        <f t="array" aca="1" ref="K15" ca="1">K$5-SUMPRODUCT(INDIRECT("data!AO"&amp;MATCH(selected_table,table_names,0)&amp;":AZ"&amp;MATCH(selected_table,table_names,0)), INDIRECT("data!AC"&amp;MATCH(selected_table,table_names,0)&amp;":AN"&amp;MATCH(selected_table,table_names,0))*K$6, EXP(-$I15/(INDIRECT("data!AC"&amp;MATCH(selected_table,table_names,0)&amp;":AN"&amp;MATCH(selected_table,table_names,0))*K$6)) )</f>
        <v>#DIV/0!</v>
      </c>
      <c r="L15" s="41" t="e" cm="1">
        <f t="array" aca="1" ref="L15" ca="1">L$5-SUMPRODUCT(INDIRECT("data!AO"&amp;MATCH(selected_table,table_names,0)&amp;":AZ"&amp;MATCH(selected_table,table_names,0)), INDIRECT("data!AC"&amp;MATCH(selected_table,table_names,0)&amp;":AN"&amp;MATCH(selected_table,table_names,0))*L$6, EXP(-$I15/(INDIRECT("data!AC"&amp;MATCH(selected_table,table_names,0)&amp;":AN"&amp;MATCH(selected_table,table_names,0))*L$6)) )</f>
        <v>#DIV/0!</v>
      </c>
      <c r="M15" s="42" t="e" cm="1">
        <f t="array" aca="1" ref="M15" ca="1">M$5-SUMPRODUCT(INDIRECT("data!AO"&amp;MATCH(selected_table,table_names,0)&amp;":AZ"&amp;MATCH(selected_table,table_names,0)), INDIRECT("data!AC"&amp;MATCH(selected_table,table_names,0)&amp;":AN"&amp;MATCH(selected_table,table_names,0))*M$6, EXP(-$I15/(INDIRECT("data!AC"&amp;MATCH(selected_table,table_names,0)&amp;":AN"&amp;MATCH(selected_table,table_names,0))*M$6)) )</f>
        <v>#DIV/0!</v>
      </c>
      <c r="N15" s="43" t="e" cm="1">
        <f t="array" aca="1" ref="N15" ca="1">N$5-2*SUMPRODUCT(INDIRECT("data!AO"&amp;MATCH(selected_table,table_names,0)&amp;":AZ"&amp;MATCH(selected_table,table_names,0)),INDIRECT("data!AC"&amp;MATCH(selected_table,table_names,0)&amp;":AN"&amp;MATCH(selected_table,table_names,0))*N$6,INDIRECT("data!AC"&amp;MATCH(selected_table,table_names,0)&amp;":AN"&amp;MATCH(selected_table,table_names,0))*N$6+$I15,EXP(-$I15/(INDIRECT("data!AC"&amp;MATCH(selected_table,table_names,0)&amp;":AN"&amp;MATCH(selected_table,table_names,0))*N$6)))</f>
        <v>#DIV/0!</v>
      </c>
      <c r="O15" s="44" t="e" cm="1">
        <f t="array" aca="1" ref="O15" ca="1">O$5-2*SUMPRODUCT(INDIRECT("data!AO"&amp;MATCH(selected_table,table_names,0)&amp;":AZ"&amp;MATCH(selected_table,table_names,0)),INDIRECT("data!AC"&amp;MATCH(selected_table,table_names,0)&amp;":AN"&amp;MATCH(selected_table,table_names,0))*O$6,INDIRECT("data!AC"&amp;MATCH(selected_table,table_names,0)&amp;":AN"&amp;MATCH(selected_table,table_names,0))*O$6+$I15,EXP(-$I15/(INDIRECT("data!AC"&amp;MATCH(selected_table,table_names,0)&amp;":AN"&amp;MATCH(selected_table,table_names,0))*O$6)))</f>
        <v>#DIV/0!</v>
      </c>
      <c r="P15" s="45" t="e" cm="1">
        <f t="array" aca="1" ref="P15" ca="1">P$5-2*SUMPRODUCT(INDIRECT("data!AO"&amp;MATCH(selected_table,table_names,0)&amp;":AZ"&amp;MATCH(selected_table,table_names,0)),INDIRECT("data!AC"&amp;MATCH(selected_table,table_names,0)&amp;":AN"&amp;MATCH(selected_table,table_names,0))*P$6,INDIRECT("data!AC"&amp;MATCH(selected_table,table_names,0)&amp;":AN"&amp;MATCH(selected_table,table_names,0))*P$6+$I15,EXP(-$I15/(INDIRECT("data!AC"&amp;MATCH(selected_table,table_names,0)&amp;":AN"&amp;MATCH(selected_table,table_names,0))*P$6)))</f>
        <v>#DIV/0!</v>
      </c>
      <c r="Q15" s="46" t="e" cm="1">
        <f t="array" aca="1" ref="Q15" ca="1">INDIRECT("data!M"&amp;MATCH(selected_table,table_names,0))*0.0000001*(($N15+4*$O15+$P15)+INDIRECT("data!F"&amp;MATCH(selected_table,table_names,0))*($K15^2+4*$L15^2+$M15^2))/6</f>
        <v>#DIV/0!</v>
      </c>
      <c r="R15" s="47" t="e" cm="1">
        <f t="array" aca="1" ref="R15" ca="1">2*INDIRECT("data!J"&amp;MATCH(selected_table,table_names,0))*INDIRECT("data!L"&amp;MATCH(selected_table,table_names,0))*INDIRECT("data!M"&amp;MATCH(selected_table,table_names,0))*0.0000001*($K15*$K$24+4*$L15*$L$24+$M15*$M$24)/6</f>
        <v>#DIV/0!</v>
      </c>
      <c r="S15" s="48" t="e" cm="1">
        <f t="array" aca="1" ref="S15" ca="1">2*INDIRECT("data!H"&amp;MATCH(selected_table,table_names,0))*INDIRECT("data!M"&amp;MATCH(selected_table,table_names,0))*0.0000001* (($K15*$K$24+4*$L15*$L$24+$M15*$M$24)/6-(K15+4*L15+M15)/6*GHAvgSev)</f>
        <v>#DIV/0!</v>
      </c>
    </row>
    <row r="16" spans="1:19" x14ac:dyDescent="0.25">
      <c r="A16" s="34">
        <v>1000</v>
      </c>
      <c r="B16" s="35" t="e" cm="1">
        <f t="array" aca="1" ref="B16" ca="1">ROUND(SUMPRODUCT((1-EXP((-1/INDIRECT("data!AC"&amp;MATCH(selected_table,table_names,0)&amp;":AN"&amp;MATCH(selected_table,table_names,0)))*1000*A16))*INDIRECT("data!AC"&amp;MATCH(selected_table,table_names,0)&amp;":AN"&amp;MATCH(selected_table,table_names,0)),INDIRECT("data!AO"&amp;MATCH(selected_table,table_names,0)&amp;":AZ"&amp;MATCH(selected_table,table_names,0))),0)</f>
        <v>#DIV/0!</v>
      </c>
      <c r="C16" s="36">
        <f ca="1"/>
        <v>0</v>
      </c>
      <c r="D16" s="36" t="e" cm="1">
        <f t="array" aca="1" ref="D16" ca="1">ROUND(INDIRECT("data!E"&amp;MATCH(selected_table,table_names,0))*(B16+C16),0)</f>
        <v>#DIV/0!</v>
      </c>
      <c r="E16" s="37" t="e">
        <f t="shared" ca="1" si="0"/>
        <v>#DIV/0!</v>
      </c>
      <c r="F16" s="36" t="e">
        <f t="shared" ca="1" si="1"/>
        <v>#DIV/0!</v>
      </c>
      <c r="G16" s="36" t="e">
        <f t="shared" ca="1" si="2"/>
        <v>#DIV/0!</v>
      </c>
      <c r="H16" s="37" t="e">
        <f t="shared" ca="1" si="3"/>
        <v>#DIV/0!</v>
      </c>
      <c r="I16" s="38">
        <f t="shared" si="4"/>
        <v>1000000</v>
      </c>
      <c r="J16" s="39">
        <f ca="1"/>
        <v>0</v>
      </c>
      <c r="K16" s="40" t="e" cm="1">
        <f t="array" aca="1" ref="K16" ca="1">K$5-SUMPRODUCT(INDIRECT("data!AO"&amp;MATCH(selected_table,table_names,0)&amp;":AZ"&amp;MATCH(selected_table,table_names,0)), INDIRECT("data!AC"&amp;MATCH(selected_table,table_names,0)&amp;":AN"&amp;MATCH(selected_table,table_names,0))*K$6, EXP(-$I16/(INDIRECT("data!AC"&amp;MATCH(selected_table,table_names,0)&amp;":AN"&amp;MATCH(selected_table,table_names,0))*K$6)) )</f>
        <v>#DIV/0!</v>
      </c>
      <c r="L16" s="41" t="e" cm="1">
        <f t="array" aca="1" ref="L16" ca="1">L$5-SUMPRODUCT(INDIRECT("data!AO"&amp;MATCH(selected_table,table_names,0)&amp;":AZ"&amp;MATCH(selected_table,table_names,0)), INDIRECT("data!AC"&amp;MATCH(selected_table,table_names,0)&amp;":AN"&amp;MATCH(selected_table,table_names,0))*L$6, EXP(-$I16/(INDIRECT("data!AC"&amp;MATCH(selected_table,table_names,0)&amp;":AN"&amp;MATCH(selected_table,table_names,0))*L$6)) )</f>
        <v>#DIV/0!</v>
      </c>
      <c r="M16" s="42" t="e" cm="1">
        <f t="array" aca="1" ref="M16" ca="1">M$5-SUMPRODUCT(INDIRECT("data!AO"&amp;MATCH(selected_table,table_names,0)&amp;":AZ"&amp;MATCH(selected_table,table_names,0)), INDIRECT("data!AC"&amp;MATCH(selected_table,table_names,0)&amp;":AN"&amp;MATCH(selected_table,table_names,0))*M$6, EXP(-$I16/(INDIRECT("data!AC"&amp;MATCH(selected_table,table_names,0)&amp;":AN"&amp;MATCH(selected_table,table_names,0))*M$6)) )</f>
        <v>#DIV/0!</v>
      </c>
      <c r="N16" s="43" t="e" cm="1">
        <f t="array" aca="1" ref="N16" ca="1">N$5-2*SUMPRODUCT(INDIRECT("data!AO"&amp;MATCH(selected_table,table_names,0)&amp;":AZ"&amp;MATCH(selected_table,table_names,0)),INDIRECT("data!AC"&amp;MATCH(selected_table,table_names,0)&amp;":AN"&amp;MATCH(selected_table,table_names,0))*N$6,INDIRECT("data!AC"&amp;MATCH(selected_table,table_names,0)&amp;":AN"&amp;MATCH(selected_table,table_names,0))*N$6+$I16,EXP(-$I16/(INDIRECT("data!AC"&amp;MATCH(selected_table,table_names,0)&amp;":AN"&amp;MATCH(selected_table,table_names,0))*N$6)))</f>
        <v>#DIV/0!</v>
      </c>
      <c r="O16" s="44" t="e" cm="1">
        <f t="array" aca="1" ref="O16" ca="1">O$5-2*SUMPRODUCT(INDIRECT("data!AO"&amp;MATCH(selected_table,table_names,0)&amp;":AZ"&amp;MATCH(selected_table,table_names,0)),INDIRECT("data!AC"&amp;MATCH(selected_table,table_names,0)&amp;":AN"&amp;MATCH(selected_table,table_names,0))*O$6,INDIRECT("data!AC"&amp;MATCH(selected_table,table_names,0)&amp;":AN"&amp;MATCH(selected_table,table_names,0))*O$6+$I16,EXP(-$I16/(INDIRECT("data!AC"&amp;MATCH(selected_table,table_names,0)&amp;":AN"&amp;MATCH(selected_table,table_names,0))*O$6)))</f>
        <v>#DIV/0!</v>
      </c>
      <c r="P16" s="45" t="e" cm="1">
        <f t="array" aca="1" ref="P16" ca="1">P$5-2*SUMPRODUCT(INDIRECT("data!AO"&amp;MATCH(selected_table,table_names,0)&amp;":AZ"&amp;MATCH(selected_table,table_names,0)),INDIRECT("data!AC"&amp;MATCH(selected_table,table_names,0)&amp;":AN"&amp;MATCH(selected_table,table_names,0))*P$6,INDIRECT("data!AC"&amp;MATCH(selected_table,table_names,0)&amp;":AN"&amp;MATCH(selected_table,table_names,0))*P$6+$I16,EXP(-$I16/(INDIRECT("data!AC"&amp;MATCH(selected_table,table_names,0)&amp;":AN"&amp;MATCH(selected_table,table_names,0))*P$6)))</f>
        <v>#DIV/0!</v>
      </c>
      <c r="Q16" s="46" t="e" cm="1">
        <f t="array" aca="1" ref="Q16" ca="1">INDIRECT("data!M"&amp;MATCH(selected_table,table_names,0))*0.0000001*(($N16+4*$O16+$P16)+INDIRECT("data!F"&amp;MATCH(selected_table,table_names,0))*($K16^2+4*$L16^2+$M16^2))/6</f>
        <v>#DIV/0!</v>
      </c>
      <c r="R16" s="47" t="e" cm="1">
        <f t="array" aca="1" ref="R16" ca="1">2*INDIRECT("data!J"&amp;MATCH(selected_table,table_names,0))*INDIRECT("data!L"&amp;MATCH(selected_table,table_names,0))*INDIRECT("data!M"&amp;MATCH(selected_table,table_names,0))*0.0000001*($K16*$K$24+4*$L16*$L$24+$M16*$M$24)/6</f>
        <v>#DIV/0!</v>
      </c>
      <c r="S16" s="48" t="e" cm="1">
        <f t="array" aca="1" ref="S16" ca="1">2*INDIRECT("data!H"&amp;MATCH(selected_table,table_names,0))*INDIRECT("data!M"&amp;MATCH(selected_table,table_names,0))*0.0000001* (($K16*$K$24+4*$L16*$L$24+$M16*$M$24)/6-(K16+4*L16+M16)/6*GHAvgSev)</f>
        <v>#DIV/0!</v>
      </c>
    </row>
    <row r="17" spans="1:19" x14ac:dyDescent="0.25">
      <c r="A17" s="34">
        <v>1500</v>
      </c>
      <c r="B17" s="35" t="e" cm="1">
        <f t="array" aca="1" ref="B17" ca="1">ROUND(SUMPRODUCT((1-EXP((-1/INDIRECT("data!AC"&amp;MATCH(selected_table,table_names,0)&amp;":AN"&amp;MATCH(selected_table,table_names,0)))*1000*A17))*INDIRECT("data!AC"&amp;MATCH(selected_table,table_names,0)&amp;":AN"&amp;MATCH(selected_table,table_names,0)),INDIRECT("data!AO"&amp;MATCH(selected_table,table_names,0)&amp;":AZ"&amp;MATCH(selected_table,table_names,0))),0)</f>
        <v>#DIV/0!</v>
      </c>
      <c r="C17" s="36">
        <f ca="1"/>
        <v>0</v>
      </c>
      <c r="D17" s="36" t="e" cm="1">
        <f t="array" aca="1" ref="D17" ca="1">ROUND(INDIRECT("data!E"&amp;MATCH(selected_table,table_names,0))*(B17+C17),0)</f>
        <v>#DIV/0!</v>
      </c>
      <c r="E17" s="37" t="e">
        <f t="shared" ca="1" si="0"/>
        <v>#DIV/0!</v>
      </c>
      <c r="F17" s="36" t="e">
        <f t="shared" ca="1" si="1"/>
        <v>#DIV/0!</v>
      </c>
      <c r="G17" s="36" t="e">
        <f t="shared" ca="1" si="2"/>
        <v>#DIV/0!</v>
      </c>
      <c r="H17" s="37" t="e">
        <f t="shared" ca="1" si="3"/>
        <v>#DIV/0!</v>
      </c>
      <c r="I17" s="38">
        <f t="shared" si="4"/>
        <v>1500000</v>
      </c>
      <c r="J17" s="39">
        <f ca="1"/>
        <v>0</v>
      </c>
      <c r="K17" s="40" t="e" cm="1">
        <f t="array" aca="1" ref="K17" ca="1">K$5-SUMPRODUCT(INDIRECT("data!AO"&amp;MATCH(selected_table,table_names,0)&amp;":AZ"&amp;MATCH(selected_table,table_names,0)), INDIRECT("data!AC"&amp;MATCH(selected_table,table_names,0)&amp;":AN"&amp;MATCH(selected_table,table_names,0))*K$6, EXP(-$I17/(INDIRECT("data!AC"&amp;MATCH(selected_table,table_names,0)&amp;":AN"&amp;MATCH(selected_table,table_names,0))*K$6)) )</f>
        <v>#DIV/0!</v>
      </c>
      <c r="L17" s="41" t="e" cm="1">
        <f t="array" aca="1" ref="L17" ca="1">L$5-SUMPRODUCT(INDIRECT("data!AO"&amp;MATCH(selected_table,table_names,0)&amp;":AZ"&amp;MATCH(selected_table,table_names,0)), INDIRECT("data!AC"&amp;MATCH(selected_table,table_names,0)&amp;":AN"&amp;MATCH(selected_table,table_names,0))*L$6, EXP(-$I17/(INDIRECT("data!AC"&amp;MATCH(selected_table,table_names,0)&amp;":AN"&amp;MATCH(selected_table,table_names,0))*L$6)) )</f>
        <v>#DIV/0!</v>
      </c>
      <c r="M17" s="42" t="e" cm="1">
        <f t="array" aca="1" ref="M17" ca="1">M$5-SUMPRODUCT(INDIRECT("data!AO"&amp;MATCH(selected_table,table_names,0)&amp;":AZ"&amp;MATCH(selected_table,table_names,0)), INDIRECT("data!AC"&amp;MATCH(selected_table,table_names,0)&amp;":AN"&amp;MATCH(selected_table,table_names,0))*M$6, EXP(-$I17/(INDIRECT("data!AC"&amp;MATCH(selected_table,table_names,0)&amp;":AN"&amp;MATCH(selected_table,table_names,0))*M$6)) )</f>
        <v>#DIV/0!</v>
      </c>
      <c r="N17" s="43" t="e" cm="1">
        <f t="array" aca="1" ref="N17" ca="1">N$5-2*SUMPRODUCT(INDIRECT("data!AO"&amp;MATCH(selected_table,table_names,0)&amp;":AZ"&amp;MATCH(selected_table,table_names,0)),INDIRECT("data!AC"&amp;MATCH(selected_table,table_names,0)&amp;":AN"&amp;MATCH(selected_table,table_names,0))*N$6,INDIRECT("data!AC"&amp;MATCH(selected_table,table_names,0)&amp;":AN"&amp;MATCH(selected_table,table_names,0))*N$6+$I17,EXP(-$I17/(INDIRECT("data!AC"&amp;MATCH(selected_table,table_names,0)&amp;":AN"&amp;MATCH(selected_table,table_names,0))*N$6)))</f>
        <v>#DIV/0!</v>
      </c>
      <c r="O17" s="44" t="e" cm="1">
        <f t="array" aca="1" ref="O17" ca="1">O$5-2*SUMPRODUCT(INDIRECT("data!AO"&amp;MATCH(selected_table,table_names,0)&amp;":AZ"&amp;MATCH(selected_table,table_names,0)),INDIRECT("data!AC"&amp;MATCH(selected_table,table_names,0)&amp;":AN"&amp;MATCH(selected_table,table_names,0))*O$6,INDIRECT("data!AC"&amp;MATCH(selected_table,table_names,0)&amp;":AN"&amp;MATCH(selected_table,table_names,0))*O$6+$I17,EXP(-$I17/(INDIRECT("data!AC"&amp;MATCH(selected_table,table_names,0)&amp;":AN"&amp;MATCH(selected_table,table_names,0))*O$6)))</f>
        <v>#DIV/0!</v>
      </c>
      <c r="P17" s="45" t="e" cm="1">
        <f t="array" aca="1" ref="P17" ca="1">P$5-2*SUMPRODUCT(INDIRECT("data!AO"&amp;MATCH(selected_table,table_names,0)&amp;":AZ"&amp;MATCH(selected_table,table_names,0)),INDIRECT("data!AC"&amp;MATCH(selected_table,table_names,0)&amp;":AN"&amp;MATCH(selected_table,table_names,0))*P$6,INDIRECT("data!AC"&amp;MATCH(selected_table,table_names,0)&amp;":AN"&amp;MATCH(selected_table,table_names,0))*P$6+$I17,EXP(-$I17/(INDIRECT("data!AC"&amp;MATCH(selected_table,table_names,0)&amp;":AN"&amp;MATCH(selected_table,table_names,0))*P$6)))</f>
        <v>#DIV/0!</v>
      </c>
      <c r="Q17" s="46" t="e" cm="1">
        <f t="array" aca="1" ref="Q17" ca="1">INDIRECT("data!M"&amp;MATCH(selected_table,table_names,0))*0.0000001*(($N17+4*$O17+$P17)+INDIRECT("data!F"&amp;MATCH(selected_table,table_names,0))*($K17^2+4*$L17^2+$M17^2))/6</f>
        <v>#DIV/0!</v>
      </c>
      <c r="R17" s="47" t="e" cm="1">
        <f t="array" aca="1" ref="R17" ca="1">2*INDIRECT("data!J"&amp;MATCH(selected_table,table_names,0))*INDIRECT("data!L"&amp;MATCH(selected_table,table_names,0))*INDIRECT("data!M"&amp;MATCH(selected_table,table_names,0))*0.0000001*($K17*$K$24+4*$L17*$L$24+$M17*$M$24)/6</f>
        <v>#DIV/0!</v>
      </c>
      <c r="S17" s="48" t="e" cm="1">
        <f t="array" aca="1" ref="S17" ca="1">2*INDIRECT("data!H"&amp;MATCH(selected_table,table_names,0))*INDIRECT("data!M"&amp;MATCH(selected_table,table_names,0))*0.0000001* (($K17*$K$24+4*$L17*$L$24+$M17*$M$24)/6-(K17+4*L17+M17)/6*GHAvgSev)</f>
        <v>#DIV/0!</v>
      </c>
    </row>
    <row r="18" spans="1:19" x14ac:dyDescent="0.25">
      <c r="A18" s="34">
        <v>2000</v>
      </c>
      <c r="B18" s="35" t="e" cm="1">
        <f t="array" aca="1" ref="B18" ca="1">ROUND(SUMPRODUCT((1-EXP((-1/INDIRECT("data!AC"&amp;MATCH(selected_table,table_names,0)&amp;":AN"&amp;MATCH(selected_table,table_names,0)))*1000*A18))*INDIRECT("data!AC"&amp;MATCH(selected_table,table_names,0)&amp;":AN"&amp;MATCH(selected_table,table_names,0)),INDIRECT("data!AO"&amp;MATCH(selected_table,table_names,0)&amp;":AZ"&amp;MATCH(selected_table,table_names,0))),0)</f>
        <v>#DIV/0!</v>
      </c>
      <c r="C18" s="36">
        <f ca="1"/>
        <v>0</v>
      </c>
      <c r="D18" s="36" t="e" cm="1">
        <f t="array" aca="1" ref="D18" ca="1">ROUND(INDIRECT("data!E"&amp;MATCH(selected_table,table_names,0))*(B18+C18),0)</f>
        <v>#DIV/0!</v>
      </c>
      <c r="E18" s="37" t="e">
        <f t="shared" ca="1" si="0"/>
        <v>#DIV/0!</v>
      </c>
      <c r="F18" s="36" t="e">
        <f t="shared" ca="1" si="1"/>
        <v>#DIV/0!</v>
      </c>
      <c r="G18" s="36" t="e">
        <f t="shared" ca="1" si="2"/>
        <v>#DIV/0!</v>
      </c>
      <c r="H18" s="37" t="e">
        <f t="shared" ca="1" si="3"/>
        <v>#DIV/0!</v>
      </c>
      <c r="I18" s="38">
        <f t="shared" si="4"/>
        <v>2000000</v>
      </c>
      <c r="J18" s="39">
        <f ca="1"/>
        <v>0</v>
      </c>
      <c r="K18" s="40" t="e" cm="1">
        <f t="array" aca="1" ref="K18" ca="1">K$5-SUMPRODUCT(INDIRECT("data!AO"&amp;MATCH(selected_table,table_names,0)&amp;":AZ"&amp;MATCH(selected_table,table_names,0)), INDIRECT("data!AC"&amp;MATCH(selected_table,table_names,0)&amp;":AN"&amp;MATCH(selected_table,table_names,0))*K$6, EXP(-$I18/(INDIRECT("data!AC"&amp;MATCH(selected_table,table_names,0)&amp;":AN"&amp;MATCH(selected_table,table_names,0))*K$6)) )</f>
        <v>#DIV/0!</v>
      </c>
      <c r="L18" s="41" t="e" cm="1">
        <f t="array" aca="1" ref="L18" ca="1">L$5-SUMPRODUCT(INDIRECT("data!AO"&amp;MATCH(selected_table,table_names,0)&amp;":AZ"&amp;MATCH(selected_table,table_names,0)), INDIRECT("data!AC"&amp;MATCH(selected_table,table_names,0)&amp;":AN"&amp;MATCH(selected_table,table_names,0))*L$6, EXP(-$I18/(INDIRECT("data!AC"&amp;MATCH(selected_table,table_names,0)&amp;":AN"&amp;MATCH(selected_table,table_names,0))*L$6)) )</f>
        <v>#DIV/0!</v>
      </c>
      <c r="M18" s="42" t="e" cm="1">
        <f t="array" aca="1" ref="M18" ca="1">M$5-SUMPRODUCT(INDIRECT("data!AO"&amp;MATCH(selected_table,table_names,0)&amp;":AZ"&amp;MATCH(selected_table,table_names,0)), INDIRECT("data!AC"&amp;MATCH(selected_table,table_names,0)&amp;":AN"&amp;MATCH(selected_table,table_names,0))*M$6, EXP(-$I18/(INDIRECT("data!AC"&amp;MATCH(selected_table,table_names,0)&amp;":AN"&amp;MATCH(selected_table,table_names,0))*M$6)) )</f>
        <v>#DIV/0!</v>
      </c>
      <c r="N18" s="43" t="e" cm="1">
        <f t="array" aca="1" ref="N18" ca="1">N$5-2*SUMPRODUCT(INDIRECT("data!AO"&amp;MATCH(selected_table,table_names,0)&amp;":AZ"&amp;MATCH(selected_table,table_names,0)),INDIRECT("data!AC"&amp;MATCH(selected_table,table_names,0)&amp;":AN"&amp;MATCH(selected_table,table_names,0))*N$6,INDIRECT("data!AC"&amp;MATCH(selected_table,table_names,0)&amp;":AN"&amp;MATCH(selected_table,table_names,0))*N$6+$I18,EXP(-$I18/(INDIRECT("data!AC"&amp;MATCH(selected_table,table_names,0)&amp;":AN"&amp;MATCH(selected_table,table_names,0))*N$6)))</f>
        <v>#DIV/0!</v>
      </c>
      <c r="O18" s="44" t="e" cm="1">
        <f t="array" aca="1" ref="O18" ca="1">O$5-2*SUMPRODUCT(INDIRECT("data!AO"&amp;MATCH(selected_table,table_names,0)&amp;":AZ"&amp;MATCH(selected_table,table_names,0)),INDIRECT("data!AC"&amp;MATCH(selected_table,table_names,0)&amp;":AN"&amp;MATCH(selected_table,table_names,0))*O$6,INDIRECT("data!AC"&amp;MATCH(selected_table,table_names,0)&amp;":AN"&amp;MATCH(selected_table,table_names,0))*O$6+$I18,EXP(-$I18/(INDIRECT("data!AC"&amp;MATCH(selected_table,table_names,0)&amp;":AN"&amp;MATCH(selected_table,table_names,0))*O$6)))</f>
        <v>#DIV/0!</v>
      </c>
      <c r="P18" s="45" t="e" cm="1">
        <f t="array" aca="1" ref="P18" ca="1">P$5-2*SUMPRODUCT(INDIRECT("data!AO"&amp;MATCH(selected_table,table_names,0)&amp;":AZ"&amp;MATCH(selected_table,table_names,0)),INDIRECT("data!AC"&amp;MATCH(selected_table,table_names,0)&amp;":AN"&amp;MATCH(selected_table,table_names,0))*P$6,INDIRECT("data!AC"&amp;MATCH(selected_table,table_names,0)&amp;":AN"&amp;MATCH(selected_table,table_names,0))*P$6+$I18,EXP(-$I18/(INDIRECT("data!AC"&amp;MATCH(selected_table,table_names,0)&amp;":AN"&amp;MATCH(selected_table,table_names,0))*P$6)))</f>
        <v>#DIV/0!</v>
      </c>
      <c r="Q18" s="46" t="e" cm="1">
        <f t="array" aca="1" ref="Q18" ca="1">INDIRECT("data!M"&amp;MATCH(selected_table,table_names,0))*0.0000001*(($N18+4*$O18+$P18)+INDIRECT("data!F"&amp;MATCH(selected_table,table_names,0))*($K18^2+4*$L18^2+$M18^2))/6</f>
        <v>#DIV/0!</v>
      </c>
      <c r="R18" s="47" t="e" cm="1">
        <f t="array" aca="1" ref="R18" ca="1">2*INDIRECT("data!J"&amp;MATCH(selected_table,table_names,0))*INDIRECT("data!L"&amp;MATCH(selected_table,table_names,0))*INDIRECT("data!M"&amp;MATCH(selected_table,table_names,0))*0.0000001*($K18*$K$24+4*$L18*$L$24+$M18*$M$24)/6</f>
        <v>#DIV/0!</v>
      </c>
      <c r="S18" s="48" t="e" cm="1">
        <f t="array" aca="1" ref="S18" ca="1">2*INDIRECT("data!H"&amp;MATCH(selected_table,table_names,0))*INDIRECT("data!M"&amp;MATCH(selected_table,table_names,0))*0.0000001* (($K18*$K$24+4*$L18*$L$24+$M18*$M$24)/6-(K18+4*L18+M18)/6*GHAvgSev)</f>
        <v>#DIV/0!</v>
      </c>
    </row>
    <row r="19" spans="1:19" x14ac:dyDescent="0.25">
      <c r="A19" s="34">
        <v>2500</v>
      </c>
      <c r="B19" s="35" t="e" cm="1">
        <f t="array" aca="1" ref="B19" ca="1">ROUND(SUMPRODUCT((1-EXP((-1/INDIRECT("data!AC"&amp;MATCH(selected_table,table_names,0)&amp;":AN"&amp;MATCH(selected_table,table_names,0)))*1000*A19))*INDIRECT("data!AC"&amp;MATCH(selected_table,table_names,0)&amp;":AN"&amp;MATCH(selected_table,table_names,0)),INDIRECT("data!AO"&amp;MATCH(selected_table,table_names,0)&amp;":AZ"&amp;MATCH(selected_table,table_names,0))),0)</f>
        <v>#DIV/0!</v>
      </c>
      <c r="C19" s="36">
        <f ca="1"/>
        <v>0</v>
      </c>
      <c r="D19" s="36" t="e" cm="1">
        <f t="array" aca="1" ref="D19" ca="1">ROUND(INDIRECT("data!E"&amp;MATCH(selected_table,table_names,0))*(B19+C19),0)</f>
        <v>#DIV/0!</v>
      </c>
      <c r="E19" s="37" t="e">
        <f t="shared" ca="1" si="0"/>
        <v>#DIV/0!</v>
      </c>
      <c r="F19" s="36" t="e">
        <f t="shared" ca="1" si="1"/>
        <v>#DIV/0!</v>
      </c>
      <c r="G19" s="36" t="e">
        <f t="shared" ca="1" si="2"/>
        <v>#DIV/0!</v>
      </c>
      <c r="H19" s="37" t="e">
        <f t="shared" ca="1" si="3"/>
        <v>#DIV/0!</v>
      </c>
      <c r="I19" s="38">
        <f t="shared" si="4"/>
        <v>2500000</v>
      </c>
      <c r="J19" s="39">
        <f ca="1"/>
        <v>0</v>
      </c>
      <c r="K19" s="40" t="e" cm="1">
        <f t="array" aca="1" ref="K19" ca="1">K$5-SUMPRODUCT(INDIRECT("data!AO"&amp;MATCH(selected_table,table_names,0)&amp;":AZ"&amp;MATCH(selected_table,table_names,0)), INDIRECT("data!AC"&amp;MATCH(selected_table,table_names,0)&amp;":AN"&amp;MATCH(selected_table,table_names,0))*K$6, EXP(-$I19/(INDIRECT("data!AC"&amp;MATCH(selected_table,table_names,0)&amp;":AN"&amp;MATCH(selected_table,table_names,0))*K$6)) )</f>
        <v>#DIV/0!</v>
      </c>
      <c r="L19" s="41" t="e" cm="1">
        <f t="array" aca="1" ref="L19" ca="1">L$5-SUMPRODUCT(INDIRECT("data!AO"&amp;MATCH(selected_table,table_names,0)&amp;":AZ"&amp;MATCH(selected_table,table_names,0)), INDIRECT("data!AC"&amp;MATCH(selected_table,table_names,0)&amp;":AN"&amp;MATCH(selected_table,table_names,0))*L$6, EXP(-$I19/(INDIRECT("data!AC"&amp;MATCH(selected_table,table_names,0)&amp;":AN"&amp;MATCH(selected_table,table_names,0))*L$6)) )</f>
        <v>#DIV/0!</v>
      </c>
      <c r="M19" s="42" t="e" cm="1">
        <f t="array" aca="1" ref="M19" ca="1">M$5-SUMPRODUCT(INDIRECT("data!AO"&amp;MATCH(selected_table,table_names,0)&amp;":AZ"&amp;MATCH(selected_table,table_names,0)), INDIRECT("data!AC"&amp;MATCH(selected_table,table_names,0)&amp;":AN"&amp;MATCH(selected_table,table_names,0))*M$6, EXP(-$I19/(INDIRECT("data!AC"&amp;MATCH(selected_table,table_names,0)&amp;":AN"&amp;MATCH(selected_table,table_names,0))*M$6)) )</f>
        <v>#DIV/0!</v>
      </c>
      <c r="N19" s="43" t="e" cm="1">
        <f t="array" aca="1" ref="N19" ca="1">N$5-2*SUMPRODUCT(INDIRECT("data!AO"&amp;MATCH(selected_table,table_names,0)&amp;":AZ"&amp;MATCH(selected_table,table_names,0)),INDIRECT("data!AC"&amp;MATCH(selected_table,table_names,0)&amp;":AN"&amp;MATCH(selected_table,table_names,0))*N$6,INDIRECT("data!AC"&amp;MATCH(selected_table,table_names,0)&amp;":AN"&amp;MATCH(selected_table,table_names,0))*N$6+$I19,EXP(-$I19/(INDIRECT("data!AC"&amp;MATCH(selected_table,table_names,0)&amp;":AN"&amp;MATCH(selected_table,table_names,0))*N$6)))</f>
        <v>#DIV/0!</v>
      </c>
      <c r="O19" s="44" t="e" cm="1">
        <f t="array" aca="1" ref="O19" ca="1">O$5-2*SUMPRODUCT(INDIRECT("data!AO"&amp;MATCH(selected_table,table_names,0)&amp;":AZ"&amp;MATCH(selected_table,table_names,0)),INDIRECT("data!AC"&amp;MATCH(selected_table,table_names,0)&amp;":AN"&amp;MATCH(selected_table,table_names,0))*O$6,INDIRECT("data!AC"&amp;MATCH(selected_table,table_names,0)&amp;":AN"&amp;MATCH(selected_table,table_names,0))*O$6+$I19,EXP(-$I19/(INDIRECT("data!AC"&amp;MATCH(selected_table,table_names,0)&amp;":AN"&amp;MATCH(selected_table,table_names,0))*O$6)))</f>
        <v>#DIV/0!</v>
      </c>
      <c r="P19" s="45" t="e" cm="1">
        <f t="array" aca="1" ref="P19" ca="1">P$5-2*SUMPRODUCT(INDIRECT("data!AO"&amp;MATCH(selected_table,table_names,0)&amp;":AZ"&amp;MATCH(selected_table,table_names,0)),INDIRECT("data!AC"&amp;MATCH(selected_table,table_names,0)&amp;":AN"&amp;MATCH(selected_table,table_names,0))*P$6,INDIRECT("data!AC"&amp;MATCH(selected_table,table_names,0)&amp;":AN"&amp;MATCH(selected_table,table_names,0))*P$6+$I19,EXP(-$I19/(INDIRECT("data!AC"&amp;MATCH(selected_table,table_names,0)&amp;":AN"&amp;MATCH(selected_table,table_names,0))*P$6)))</f>
        <v>#DIV/0!</v>
      </c>
      <c r="Q19" s="46" t="e" cm="1">
        <f t="array" aca="1" ref="Q19" ca="1">INDIRECT("data!M"&amp;MATCH(selected_table,table_names,0))*0.0000001*(($N19+4*$O19+$P19)+INDIRECT("data!F"&amp;MATCH(selected_table,table_names,0))*($K19^2+4*$L19^2+$M19^2))/6</f>
        <v>#DIV/0!</v>
      </c>
      <c r="R19" s="47" t="e" cm="1">
        <f t="array" aca="1" ref="R19" ca="1">2*INDIRECT("data!J"&amp;MATCH(selected_table,table_names,0))*INDIRECT("data!L"&amp;MATCH(selected_table,table_names,0))*INDIRECT("data!M"&amp;MATCH(selected_table,table_names,0))*0.0000001*($K19*$K$24+4*$L19*$L$24+$M19*$M$24)/6</f>
        <v>#DIV/0!</v>
      </c>
      <c r="S19" s="48" t="e" cm="1">
        <f t="array" aca="1" ref="S19" ca="1">2*INDIRECT("data!H"&amp;MATCH(selected_table,table_names,0))*INDIRECT("data!M"&amp;MATCH(selected_table,table_names,0))*0.0000001* (($K19*$K$24+4*$L19*$L$24+$M19*$M$24)/6-(K19+4*L19+M19)/6*GHAvgSev)</f>
        <v>#DIV/0!</v>
      </c>
    </row>
    <row r="20" spans="1:19" x14ac:dyDescent="0.25">
      <c r="A20" s="34">
        <v>3000</v>
      </c>
      <c r="B20" s="35" t="e" cm="1">
        <f t="array" aca="1" ref="B20" ca="1">ROUND(SUMPRODUCT((1-EXP((-1/INDIRECT("data!AC"&amp;MATCH(selected_table,table_names,0)&amp;":AN"&amp;MATCH(selected_table,table_names,0)))*1000*A20))*INDIRECT("data!AC"&amp;MATCH(selected_table,table_names,0)&amp;":AN"&amp;MATCH(selected_table,table_names,0)),INDIRECT("data!AO"&amp;MATCH(selected_table,table_names,0)&amp;":AZ"&amp;MATCH(selected_table,table_names,0))),0)</f>
        <v>#DIV/0!</v>
      </c>
      <c r="C20" s="36">
        <f ca="1"/>
        <v>0</v>
      </c>
      <c r="D20" s="36" t="e" cm="1">
        <f t="array" aca="1" ref="D20" ca="1">ROUND(INDIRECT("data!E"&amp;MATCH(selected_table,table_names,0))*(B20+C20),0)</f>
        <v>#DIV/0!</v>
      </c>
      <c r="E20" s="37" t="e">
        <f t="shared" ca="1" si="0"/>
        <v>#DIV/0!</v>
      </c>
      <c r="F20" s="36" t="e">
        <f t="shared" ca="1" si="1"/>
        <v>#DIV/0!</v>
      </c>
      <c r="G20" s="36" t="e">
        <f t="shared" ca="1" si="2"/>
        <v>#DIV/0!</v>
      </c>
      <c r="H20" s="37" t="e">
        <f t="shared" ca="1" si="3"/>
        <v>#DIV/0!</v>
      </c>
      <c r="I20" s="38">
        <f t="shared" si="4"/>
        <v>3000000</v>
      </c>
      <c r="J20" s="39">
        <f ca="1"/>
        <v>0</v>
      </c>
      <c r="K20" s="40" t="e" cm="1">
        <f t="array" aca="1" ref="K20" ca="1">K$5-SUMPRODUCT(INDIRECT("data!AO"&amp;MATCH(selected_table,table_names,0)&amp;":AZ"&amp;MATCH(selected_table,table_names,0)), INDIRECT("data!AC"&amp;MATCH(selected_table,table_names,0)&amp;":AN"&amp;MATCH(selected_table,table_names,0))*K$6, EXP(-$I20/(INDIRECT("data!AC"&amp;MATCH(selected_table,table_names,0)&amp;":AN"&amp;MATCH(selected_table,table_names,0))*K$6)) )</f>
        <v>#DIV/0!</v>
      </c>
      <c r="L20" s="41" t="e" cm="1">
        <f t="array" aca="1" ref="L20" ca="1">L$5-SUMPRODUCT(INDIRECT("data!AO"&amp;MATCH(selected_table,table_names,0)&amp;":AZ"&amp;MATCH(selected_table,table_names,0)), INDIRECT("data!AC"&amp;MATCH(selected_table,table_names,0)&amp;":AN"&amp;MATCH(selected_table,table_names,0))*L$6, EXP(-$I20/(INDIRECT("data!AC"&amp;MATCH(selected_table,table_names,0)&amp;":AN"&amp;MATCH(selected_table,table_names,0))*L$6)) )</f>
        <v>#DIV/0!</v>
      </c>
      <c r="M20" s="42" t="e" cm="1">
        <f t="array" aca="1" ref="M20" ca="1">M$5-SUMPRODUCT(INDIRECT("data!AO"&amp;MATCH(selected_table,table_names,0)&amp;":AZ"&amp;MATCH(selected_table,table_names,0)), INDIRECT("data!AC"&amp;MATCH(selected_table,table_names,0)&amp;":AN"&amp;MATCH(selected_table,table_names,0))*M$6, EXP(-$I20/(INDIRECT("data!AC"&amp;MATCH(selected_table,table_names,0)&amp;":AN"&amp;MATCH(selected_table,table_names,0))*M$6)) )</f>
        <v>#DIV/0!</v>
      </c>
      <c r="N20" s="43" t="e" cm="1">
        <f t="array" aca="1" ref="N20" ca="1">N$5-2*SUMPRODUCT(INDIRECT("data!AO"&amp;MATCH(selected_table,table_names,0)&amp;":AZ"&amp;MATCH(selected_table,table_names,0)),INDIRECT("data!AC"&amp;MATCH(selected_table,table_names,0)&amp;":AN"&amp;MATCH(selected_table,table_names,0))*N$6,INDIRECT("data!AC"&amp;MATCH(selected_table,table_names,0)&amp;":AN"&amp;MATCH(selected_table,table_names,0))*N$6+$I20,EXP(-$I20/(INDIRECT("data!AC"&amp;MATCH(selected_table,table_names,0)&amp;":AN"&amp;MATCH(selected_table,table_names,0))*N$6)))</f>
        <v>#DIV/0!</v>
      </c>
      <c r="O20" s="44" t="e" cm="1">
        <f t="array" aca="1" ref="O20" ca="1">O$5-2*SUMPRODUCT(INDIRECT("data!AO"&amp;MATCH(selected_table,table_names,0)&amp;":AZ"&amp;MATCH(selected_table,table_names,0)),INDIRECT("data!AC"&amp;MATCH(selected_table,table_names,0)&amp;":AN"&amp;MATCH(selected_table,table_names,0))*O$6,INDIRECT("data!AC"&amp;MATCH(selected_table,table_names,0)&amp;":AN"&amp;MATCH(selected_table,table_names,0))*O$6+$I20,EXP(-$I20/(INDIRECT("data!AC"&amp;MATCH(selected_table,table_names,0)&amp;":AN"&amp;MATCH(selected_table,table_names,0))*O$6)))</f>
        <v>#DIV/0!</v>
      </c>
      <c r="P20" s="45" t="e" cm="1">
        <f t="array" aca="1" ref="P20" ca="1">P$5-2*SUMPRODUCT(INDIRECT("data!AO"&amp;MATCH(selected_table,table_names,0)&amp;":AZ"&amp;MATCH(selected_table,table_names,0)),INDIRECT("data!AC"&amp;MATCH(selected_table,table_names,0)&amp;":AN"&amp;MATCH(selected_table,table_names,0))*P$6,INDIRECT("data!AC"&amp;MATCH(selected_table,table_names,0)&amp;":AN"&amp;MATCH(selected_table,table_names,0))*P$6+$I20,EXP(-$I20/(INDIRECT("data!AC"&amp;MATCH(selected_table,table_names,0)&amp;":AN"&amp;MATCH(selected_table,table_names,0))*P$6)))</f>
        <v>#DIV/0!</v>
      </c>
      <c r="Q20" s="46" t="e" cm="1">
        <f t="array" aca="1" ref="Q20" ca="1">INDIRECT("data!M"&amp;MATCH(selected_table,table_names,0))*0.0000001*(($N20+4*$O20+$P20)+INDIRECT("data!F"&amp;MATCH(selected_table,table_names,0))*($K20^2+4*$L20^2+$M20^2))/6</f>
        <v>#DIV/0!</v>
      </c>
      <c r="R20" s="47" t="e" cm="1">
        <f t="array" aca="1" ref="R20" ca="1">2*INDIRECT("data!J"&amp;MATCH(selected_table,table_names,0))*INDIRECT("data!L"&amp;MATCH(selected_table,table_names,0))*INDIRECT("data!M"&amp;MATCH(selected_table,table_names,0))*0.0000001*($K20*$K$24+4*$L20*$L$24+$M20*$M$24)/6</f>
        <v>#DIV/0!</v>
      </c>
      <c r="S20" s="48" t="e" cm="1">
        <f t="array" aca="1" ref="S20" ca="1">2*INDIRECT("data!H"&amp;MATCH(selected_table,table_names,0))*INDIRECT("data!M"&amp;MATCH(selected_table,table_names,0))*0.0000001* (($K20*$K$24+4*$L20*$L$24+$M20*$M$24)/6-(K20+4*L20+M20)/6*GHAvgSev)</f>
        <v>#DIV/0!</v>
      </c>
    </row>
    <row r="21" spans="1:19" x14ac:dyDescent="0.25">
      <c r="A21" s="34">
        <v>4000</v>
      </c>
      <c r="B21" s="35" t="e" cm="1">
        <f t="array" aca="1" ref="B21" ca="1">ROUND(SUMPRODUCT((1-EXP((-1/INDIRECT("data!AC"&amp;MATCH(selected_table,table_names,0)&amp;":AN"&amp;MATCH(selected_table,table_names,0)))*1000*A21))*INDIRECT("data!AC"&amp;MATCH(selected_table,table_names,0)&amp;":AN"&amp;MATCH(selected_table,table_names,0)),INDIRECT("data!AO"&amp;MATCH(selected_table,table_names,0)&amp;":AZ"&amp;MATCH(selected_table,table_names,0))),0)</f>
        <v>#DIV/0!</v>
      </c>
      <c r="C21" s="36">
        <f ca="1"/>
        <v>0</v>
      </c>
      <c r="D21" s="36" t="e" cm="1">
        <f t="array" aca="1" ref="D21" ca="1">ROUND(INDIRECT("data!E"&amp;MATCH(selected_table,table_names,0))*(B21+C21),0)</f>
        <v>#DIV/0!</v>
      </c>
      <c r="E21" s="37" t="e">
        <f t="shared" ca="1" si="0"/>
        <v>#DIV/0!</v>
      </c>
      <c r="F21" s="36" t="e">
        <f t="shared" ca="1" si="1"/>
        <v>#DIV/0!</v>
      </c>
      <c r="G21" s="36" t="e">
        <f t="shared" ca="1" si="2"/>
        <v>#DIV/0!</v>
      </c>
      <c r="H21" s="37" t="e">
        <f t="shared" ca="1" si="3"/>
        <v>#DIV/0!</v>
      </c>
      <c r="I21" s="38">
        <f t="shared" si="4"/>
        <v>4000000</v>
      </c>
      <c r="J21" s="39">
        <f ca="1"/>
        <v>0</v>
      </c>
      <c r="K21" s="40" t="e" cm="1">
        <f t="array" aca="1" ref="K21" ca="1">K$5-SUMPRODUCT(INDIRECT("data!AO"&amp;MATCH(selected_table,table_names,0)&amp;":AZ"&amp;MATCH(selected_table,table_names,0)), INDIRECT("data!AC"&amp;MATCH(selected_table,table_names,0)&amp;":AN"&amp;MATCH(selected_table,table_names,0))*K$6, EXP(-$I21/(INDIRECT("data!AC"&amp;MATCH(selected_table,table_names,0)&amp;":AN"&amp;MATCH(selected_table,table_names,0))*K$6)) )</f>
        <v>#DIV/0!</v>
      </c>
      <c r="L21" s="41" t="e" cm="1">
        <f t="array" aca="1" ref="L21" ca="1">L$5-SUMPRODUCT(INDIRECT("data!AO"&amp;MATCH(selected_table,table_names,0)&amp;":AZ"&amp;MATCH(selected_table,table_names,0)), INDIRECT("data!AC"&amp;MATCH(selected_table,table_names,0)&amp;":AN"&amp;MATCH(selected_table,table_names,0))*L$6, EXP(-$I21/(INDIRECT("data!AC"&amp;MATCH(selected_table,table_names,0)&amp;":AN"&amp;MATCH(selected_table,table_names,0))*L$6)) )</f>
        <v>#DIV/0!</v>
      </c>
      <c r="M21" s="42" t="e" cm="1">
        <f t="array" aca="1" ref="M21" ca="1">M$5-SUMPRODUCT(INDIRECT("data!AO"&amp;MATCH(selected_table,table_names,0)&amp;":AZ"&amp;MATCH(selected_table,table_names,0)), INDIRECT("data!AC"&amp;MATCH(selected_table,table_names,0)&amp;":AN"&amp;MATCH(selected_table,table_names,0))*M$6, EXP(-$I21/(INDIRECT("data!AC"&amp;MATCH(selected_table,table_names,0)&amp;":AN"&amp;MATCH(selected_table,table_names,0))*M$6)) )</f>
        <v>#DIV/0!</v>
      </c>
      <c r="N21" s="43" t="e" cm="1">
        <f t="array" aca="1" ref="N21" ca="1">N$5-2*SUMPRODUCT(INDIRECT("data!AO"&amp;MATCH(selected_table,table_names,0)&amp;":AZ"&amp;MATCH(selected_table,table_names,0)),INDIRECT("data!AC"&amp;MATCH(selected_table,table_names,0)&amp;":AN"&amp;MATCH(selected_table,table_names,0))*N$6,INDIRECT("data!AC"&amp;MATCH(selected_table,table_names,0)&amp;":AN"&amp;MATCH(selected_table,table_names,0))*N$6+$I21,EXP(-$I21/(INDIRECT("data!AC"&amp;MATCH(selected_table,table_names,0)&amp;":AN"&amp;MATCH(selected_table,table_names,0))*N$6)))</f>
        <v>#DIV/0!</v>
      </c>
      <c r="O21" s="44" t="e" cm="1">
        <f t="array" aca="1" ref="O21" ca="1">O$5-2*SUMPRODUCT(INDIRECT("data!AO"&amp;MATCH(selected_table,table_names,0)&amp;":AZ"&amp;MATCH(selected_table,table_names,0)),INDIRECT("data!AC"&amp;MATCH(selected_table,table_names,0)&amp;":AN"&amp;MATCH(selected_table,table_names,0))*O$6,INDIRECT("data!AC"&amp;MATCH(selected_table,table_names,0)&amp;":AN"&amp;MATCH(selected_table,table_names,0))*O$6+$I21,EXP(-$I21/(INDIRECT("data!AC"&amp;MATCH(selected_table,table_names,0)&amp;":AN"&amp;MATCH(selected_table,table_names,0))*O$6)))</f>
        <v>#DIV/0!</v>
      </c>
      <c r="P21" s="45" t="e" cm="1">
        <f t="array" aca="1" ref="P21" ca="1">P$5-2*SUMPRODUCT(INDIRECT("data!AO"&amp;MATCH(selected_table,table_names,0)&amp;":AZ"&amp;MATCH(selected_table,table_names,0)),INDIRECT("data!AC"&amp;MATCH(selected_table,table_names,0)&amp;":AN"&amp;MATCH(selected_table,table_names,0))*P$6,INDIRECT("data!AC"&amp;MATCH(selected_table,table_names,0)&amp;":AN"&amp;MATCH(selected_table,table_names,0))*P$6+$I21,EXP(-$I21/(INDIRECT("data!AC"&amp;MATCH(selected_table,table_names,0)&amp;":AN"&amp;MATCH(selected_table,table_names,0))*P$6)))</f>
        <v>#DIV/0!</v>
      </c>
      <c r="Q21" s="46" t="e" cm="1">
        <f t="array" aca="1" ref="Q21" ca="1">INDIRECT("data!M"&amp;MATCH(selected_table,table_names,0))*0.0000001*(($N21+4*$O21+$P21)+INDIRECT("data!F"&amp;MATCH(selected_table,table_names,0))*($K21^2+4*$L21^2+$M21^2))/6</f>
        <v>#DIV/0!</v>
      </c>
      <c r="R21" s="47" t="e" cm="1">
        <f t="array" aca="1" ref="R21" ca="1">2*INDIRECT("data!J"&amp;MATCH(selected_table,table_names,0))*INDIRECT("data!L"&amp;MATCH(selected_table,table_names,0))*INDIRECT("data!M"&amp;MATCH(selected_table,table_names,0))*0.0000001*($K21*$K$24+4*$L21*$L$24+$M21*$M$24)/6</f>
        <v>#DIV/0!</v>
      </c>
      <c r="S21" s="48" t="e" cm="1">
        <f t="array" aca="1" ref="S21" ca="1">2*INDIRECT("data!H"&amp;MATCH(selected_table,table_names,0))*INDIRECT("data!M"&amp;MATCH(selected_table,table_names,0))*0.0000001* (($K21*$K$24+4*$L21*$L$24+$M21*$M$24)/6-(K21+4*L21+M21)/6*GHAvgSev)</f>
        <v>#DIV/0!</v>
      </c>
    </row>
    <row r="22" spans="1:19" x14ac:dyDescent="0.25">
      <c r="A22" s="34">
        <v>5000</v>
      </c>
      <c r="B22" s="35" t="e" cm="1">
        <f t="array" aca="1" ref="B22" ca="1">ROUND(SUMPRODUCT((1-EXP((-1/INDIRECT("data!AC"&amp;MATCH(selected_table,table_names,0)&amp;":AN"&amp;MATCH(selected_table,table_names,0)))*1000*A22))*INDIRECT("data!AC"&amp;MATCH(selected_table,table_names,0)&amp;":AN"&amp;MATCH(selected_table,table_names,0)),INDIRECT("data!AO"&amp;MATCH(selected_table,table_names,0)&amp;":AZ"&amp;MATCH(selected_table,table_names,0))),0)</f>
        <v>#DIV/0!</v>
      </c>
      <c r="C22" s="36">
        <f ca="1"/>
        <v>0</v>
      </c>
      <c r="D22" s="36" t="e" cm="1">
        <f t="array" aca="1" ref="D22" ca="1">ROUND(INDIRECT("data!E"&amp;MATCH(selected_table,table_names,0))*(B22+C22),0)</f>
        <v>#DIV/0!</v>
      </c>
      <c r="E22" s="37" t="e">
        <f t="shared" ca="1" si="0"/>
        <v>#DIV/0!</v>
      </c>
      <c r="F22" s="36" t="e">
        <f t="shared" ca="1" si="1"/>
        <v>#DIV/0!</v>
      </c>
      <c r="G22" s="36" t="e">
        <f t="shared" ca="1" si="2"/>
        <v>#DIV/0!</v>
      </c>
      <c r="H22" s="37" t="e">
        <f t="shared" ca="1" si="3"/>
        <v>#DIV/0!</v>
      </c>
      <c r="I22" s="38">
        <f t="shared" si="4"/>
        <v>5000000</v>
      </c>
      <c r="J22" s="39">
        <f ca="1"/>
        <v>0</v>
      </c>
      <c r="K22" s="40" t="e" cm="1">
        <f t="array" aca="1" ref="K22" ca="1">K$5-SUMPRODUCT(INDIRECT("data!AO"&amp;MATCH(selected_table,table_names,0)&amp;":AZ"&amp;MATCH(selected_table,table_names,0)), INDIRECT("data!AC"&amp;MATCH(selected_table,table_names,0)&amp;":AN"&amp;MATCH(selected_table,table_names,0))*K$6, EXP(-$I22/(INDIRECT("data!AC"&amp;MATCH(selected_table,table_names,0)&amp;":AN"&amp;MATCH(selected_table,table_names,0))*K$6)) )</f>
        <v>#DIV/0!</v>
      </c>
      <c r="L22" s="41" t="e" cm="1">
        <f t="array" aca="1" ref="L22" ca="1">L$5-SUMPRODUCT(INDIRECT("data!AO"&amp;MATCH(selected_table,table_names,0)&amp;":AZ"&amp;MATCH(selected_table,table_names,0)), INDIRECT("data!AC"&amp;MATCH(selected_table,table_names,0)&amp;":AN"&amp;MATCH(selected_table,table_names,0))*L$6, EXP(-$I22/(INDIRECT("data!AC"&amp;MATCH(selected_table,table_names,0)&amp;":AN"&amp;MATCH(selected_table,table_names,0))*L$6)) )</f>
        <v>#DIV/0!</v>
      </c>
      <c r="M22" s="42" t="e" cm="1">
        <f t="array" aca="1" ref="M22" ca="1">M$5-SUMPRODUCT(INDIRECT("data!AO"&amp;MATCH(selected_table,table_names,0)&amp;":AZ"&amp;MATCH(selected_table,table_names,0)), INDIRECT("data!AC"&amp;MATCH(selected_table,table_names,0)&amp;":AN"&amp;MATCH(selected_table,table_names,0))*M$6, EXP(-$I22/(INDIRECT("data!AC"&amp;MATCH(selected_table,table_names,0)&amp;":AN"&amp;MATCH(selected_table,table_names,0))*M$6)) )</f>
        <v>#DIV/0!</v>
      </c>
      <c r="N22" s="43" t="e" cm="1">
        <f t="array" aca="1" ref="N22" ca="1">N$5-2*SUMPRODUCT(INDIRECT("data!AO"&amp;MATCH(selected_table,table_names,0)&amp;":AZ"&amp;MATCH(selected_table,table_names,0)),INDIRECT("data!AC"&amp;MATCH(selected_table,table_names,0)&amp;":AN"&amp;MATCH(selected_table,table_names,0))*N$6,INDIRECT("data!AC"&amp;MATCH(selected_table,table_names,0)&amp;":AN"&amp;MATCH(selected_table,table_names,0))*N$6+$I22,EXP(-$I22/(INDIRECT("data!AC"&amp;MATCH(selected_table,table_names,0)&amp;":AN"&amp;MATCH(selected_table,table_names,0))*N$6)))</f>
        <v>#DIV/0!</v>
      </c>
      <c r="O22" s="44" t="e" cm="1">
        <f t="array" aca="1" ref="O22" ca="1">O$5-2*SUMPRODUCT(INDIRECT("data!AO"&amp;MATCH(selected_table,table_names,0)&amp;":AZ"&amp;MATCH(selected_table,table_names,0)),INDIRECT("data!AC"&amp;MATCH(selected_table,table_names,0)&amp;":AN"&amp;MATCH(selected_table,table_names,0))*O$6,INDIRECT("data!AC"&amp;MATCH(selected_table,table_names,0)&amp;":AN"&amp;MATCH(selected_table,table_names,0))*O$6+$I22,EXP(-$I22/(INDIRECT("data!AC"&amp;MATCH(selected_table,table_names,0)&amp;":AN"&amp;MATCH(selected_table,table_names,0))*O$6)))</f>
        <v>#DIV/0!</v>
      </c>
      <c r="P22" s="45" t="e" cm="1">
        <f t="array" aca="1" ref="P22" ca="1">P$5-2*SUMPRODUCT(INDIRECT("data!AO"&amp;MATCH(selected_table,table_names,0)&amp;":AZ"&amp;MATCH(selected_table,table_names,0)),INDIRECT("data!AC"&amp;MATCH(selected_table,table_names,0)&amp;":AN"&amp;MATCH(selected_table,table_names,0))*P$6,INDIRECT("data!AC"&amp;MATCH(selected_table,table_names,0)&amp;":AN"&amp;MATCH(selected_table,table_names,0))*P$6+$I22,EXP(-$I22/(INDIRECT("data!AC"&amp;MATCH(selected_table,table_names,0)&amp;":AN"&amp;MATCH(selected_table,table_names,0))*P$6)))</f>
        <v>#DIV/0!</v>
      </c>
      <c r="Q22" s="46" t="e" cm="1">
        <f t="array" aca="1" ref="Q22" ca="1">INDIRECT("data!M"&amp;MATCH(selected_table,table_names,0))*0.0000001*(($N22+4*$O22+$P22)+INDIRECT("data!F"&amp;MATCH(selected_table,table_names,0))*($K22^2+4*$L22^2+$M22^2))/6</f>
        <v>#DIV/0!</v>
      </c>
      <c r="R22" s="47" t="e" cm="1">
        <f t="array" aca="1" ref="R22" ca="1">2*INDIRECT("data!J"&amp;MATCH(selected_table,table_names,0))*INDIRECT("data!L"&amp;MATCH(selected_table,table_names,0))*INDIRECT("data!M"&amp;MATCH(selected_table,table_names,0))*0.0000001*($K22*$K$24+4*$L22*$L$24+$M22*$M$24)/6</f>
        <v>#DIV/0!</v>
      </c>
      <c r="S22" s="48" t="e" cm="1">
        <f t="array" aca="1" ref="S22" ca="1">2*INDIRECT("data!H"&amp;MATCH(selected_table,table_names,0))*INDIRECT("data!M"&amp;MATCH(selected_table,table_names,0))*0.0000001* (($K22*$K$24+4*$L22*$L$24+$M22*$M$24)/6-(K22+4*L22+M22)/6*GHAvgSev)</f>
        <v>#DIV/0!</v>
      </c>
    </row>
    <row r="23" spans="1:19" x14ac:dyDescent="0.25">
      <c r="A23" s="34">
        <v>10000</v>
      </c>
      <c r="B23" s="35" t="e" cm="1">
        <f t="array" aca="1" ref="B23" ca="1">ROUND(SUMPRODUCT((1-EXP((-1/INDIRECT("data!AC"&amp;MATCH(selected_table,table_names,0)&amp;":AN"&amp;MATCH(selected_table,table_names,0)))*1000*A23))*INDIRECT("data!AC"&amp;MATCH(selected_table,table_names,0)&amp;":AN"&amp;MATCH(selected_table,table_names,0)),INDIRECT("data!AO"&amp;MATCH(selected_table,table_names,0)&amp;":AZ"&amp;MATCH(selected_table,table_names,0))),0)</f>
        <v>#DIV/0!</v>
      </c>
      <c r="C23" s="36">
        <f ca="1"/>
        <v>0</v>
      </c>
      <c r="D23" s="36" t="e" cm="1">
        <f t="array" aca="1" ref="D23" ca="1">ROUND(INDIRECT("data!E"&amp;MATCH(selected_table,table_names,0))*(B23+C23),0)</f>
        <v>#DIV/0!</v>
      </c>
      <c r="E23" s="37" t="e">
        <f t="shared" ca="1" si="0"/>
        <v>#DIV/0!</v>
      </c>
      <c r="F23" s="36" t="e">
        <f t="shared" ca="1" si="1"/>
        <v>#DIV/0!</v>
      </c>
      <c r="G23" s="36" t="e">
        <f t="shared" ca="1" si="2"/>
        <v>#DIV/0!</v>
      </c>
      <c r="H23" s="37" t="e">
        <f t="shared" ca="1" si="3"/>
        <v>#DIV/0!</v>
      </c>
      <c r="I23" s="38">
        <f t="shared" si="4"/>
        <v>10000000</v>
      </c>
      <c r="J23" s="39">
        <f ca="1"/>
        <v>0</v>
      </c>
      <c r="K23" s="40" t="e" cm="1">
        <f t="array" aca="1" ref="K23" ca="1">K$5-SUMPRODUCT(INDIRECT("data!AO"&amp;MATCH(selected_table,table_names,0)&amp;":AZ"&amp;MATCH(selected_table,table_names,0)), INDIRECT("data!AC"&amp;MATCH(selected_table,table_names,0)&amp;":AN"&amp;MATCH(selected_table,table_names,0))*K$6, EXP(-$I23/(INDIRECT("data!AC"&amp;MATCH(selected_table,table_names,0)&amp;":AN"&amp;MATCH(selected_table,table_names,0))*K$6)) )</f>
        <v>#DIV/0!</v>
      </c>
      <c r="L23" s="41" t="e" cm="1">
        <f t="array" aca="1" ref="L23" ca="1">L$5-SUMPRODUCT(INDIRECT("data!AO"&amp;MATCH(selected_table,table_names,0)&amp;":AZ"&amp;MATCH(selected_table,table_names,0)), INDIRECT("data!AC"&amp;MATCH(selected_table,table_names,0)&amp;":AN"&amp;MATCH(selected_table,table_names,0))*L$6, EXP(-$I23/(INDIRECT("data!AC"&amp;MATCH(selected_table,table_names,0)&amp;":AN"&amp;MATCH(selected_table,table_names,0))*L$6)) )</f>
        <v>#DIV/0!</v>
      </c>
      <c r="M23" s="42" t="e" cm="1">
        <f t="array" aca="1" ref="M23" ca="1">M$5-SUMPRODUCT(INDIRECT("data!AO"&amp;MATCH(selected_table,table_names,0)&amp;":AZ"&amp;MATCH(selected_table,table_names,0)), INDIRECT("data!AC"&amp;MATCH(selected_table,table_names,0)&amp;":AN"&amp;MATCH(selected_table,table_names,0))*M$6, EXP(-$I23/(INDIRECT("data!AC"&amp;MATCH(selected_table,table_names,0)&amp;":AN"&amp;MATCH(selected_table,table_names,0))*M$6)) )</f>
        <v>#DIV/0!</v>
      </c>
      <c r="N23" s="43" t="e" cm="1">
        <f t="array" aca="1" ref="N23" ca="1">N$5-2*SUMPRODUCT(INDIRECT("data!AO"&amp;MATCH(selected_table,table_names,0)&amp;":AZ"&amp;MATCH(selected_table,table_names,0)),INDIRECT("data!AC"&amp;MATCH(selected_table,table_names,0)&amp;":AN"&amp;MATCH(selected_table,table_names,0))*N$6,INDIRECT("data!AC"&amp;MATCH(selected_table,table_names,0)&amp;":AN"&amp;MATCH(selected_table,table_names,0))*N$6+$I23,EXP(-$I23/(INDIRECT("data!AC"&amp;MATCH(selected_table,table_names,0)&amp;":AN"&amp;MATCH(selected_table,table_names,0))*N$6)))</f>
        <v>#DIV/0!</v>
      </c>
      <c r="O23" s="44" t="e" cm="1">
        <f t="array" aca="1" ref="O23" ca="1">O$5-2*SUMPRODUCT(INDIRECT("data!AO"&amp;MATCH(selected_table,table_names,0)&amp;":AZ"&amp;MATCH(selected_table,table_names,0)),INDIRECT("data!AC"&amp;MATCH(selected_table,table_names,0)&amp;":AN"&amp;MATCH(selected_table,table_names,0))*O$6,INDIRECT("data!AC"&amp;MATCH(selected_table,table_names,0)&amp;":AN"&amp;MATCH(selected_table,table_names,0))*O$6+$I23,EXP(-$I23/(INDIRECT("data!AC"&amp;MATCH(selected_table,table_names,0)&amp;":AN"&amp;MATCH(selected_table,table_names,0))*O$6)))</f>
        <v>#DIV/0!</v>
      </c>
      <c r="P23" s="45" t="e" cm="1">
        <f t="array" aca="1" ref="P23" ca="1">P$5-2*SUMPRODUCT(INDIRECT("data!AO"&amp;MATCH(selected_table,table_names,0)&amp;":AZ"&amp;MATCH(selected_table,table_names,0)),INDIRECT("data!AC"&amp;MATCH(selected_table,table_names,0)&amp;":AN"&amp;MATCH(selected_table,table_names,0))*P$6,INDIRECT("data!AC"&amp;MATCH(selected_table,table_names,0)&amp;":AN"&amp;MATCH(selected_table,table_names,0))*P$6+$I23,EXP(-$I23/(INDIRECT("data!AC"&amp;MATCH(selected_table,table_names,0)&amp;":AN"&amp;MATCH(selected_table,table_names,0))*P$6)))</f>
        <v>#DIV/0!</v>
      </c>
      <c r="Q23" s="64" t="e" cm="1">
        <f t="array" aca="1" ref="Q23" ca="1">INDIRECT("data!M"&amp;MATCH(selected_table,table_names,0))*0.0000001*(($N23+4*$O23+$P23)+INDIRECT("data!F"&amp;MATCH(selected_table,table_names,0))*($K23^2+4*$L23^2+$M23^2))/6</f>
        <v>#DIV/0!</v>
      </c>
      <c r="R23" s="49" t="e" cm="1">
        <f t="array" aca="1" ref="R23" ca="1">2*INDIRECT("data!J"&amp;MATCH(selected_table,table_names,0))*INDIRECT("data!L"&amp;MATCH(selected_table,table_names,0))*INDIRECT("data!M"&amp;MATCH(selected_table,table_names,0))*0.0000001*($K23*$K$24+4*$L23*$L$24+$M23*$M$24)/6</f>
        <v>#DIV/0!</v>
      </c>
      <c r="S23" s="50" t="e" cm="1">
        <f t="array" aca="1" ref="S23" ca="1">2*INDIRECT("data!H"&amp;MATCH(selected_table,table_names,0))*INDIRECT("data!M"&amp;MATCH(selected_table,table_names,0))*0.0000001* (($K23*$K$24+4*$L23*$L$24+$M23*$M$24)/6-(K23+4*L23+M23)/6*GHAvgSev)</f>
        <v>#DIV/0!</v>
      </c>
    </row>
    <row r="24" spans="1:19" x14ac:dyDescent="0.25">
      <c r="A24" s="35"/>
      <c r="B24" s="35"/>
      <c r="C24" s="35"/>
      <c r="D24" s="35"/>
      <c r="E24" s="51"/>
      <c r="F24" s="35"/>
      <c r="G24" s="35"/>
      <c r="H24" s="51"/>
      <c r="I24" s="52" t="s">
        <v>22</v>
      </c>
      <c r="J24" s="53">
        <f ca="1">SUMPRODUCT(BlLossWt)</f>
        <v>0</v>
      </c>
      <c r="K24" s="7" t="e">
        <f ca="1">SUMPRODUCT(BlLossWt,K10:K23)/$J24</f>
        <v>#DIV/0!</v>
      </c>
      <c r="L24" s="7" t="e">
        <f ca="1">SUMPRODUCT(BlLossWt,L10:L23)/$J24</f>
        <v>#DIV/0!</v>
      </c>
      <c r="M24" s="7" t="e">
        <f ca="1">SUMPRODUCT(BlLossWt,M10:M23)/$J24</f>
        <v>#DIV/0!</v>
      </c>
      <c r="N24" s="54" t="s">
        <v>42</v>
      </c>
      <c r="O24" s="55" t="e">
        <f ca="1">(K$24+4*L$24+M$24)/6</f>
        <v>#DIV/0!</v>
      </c>
      <c r="P24" s="56"/>
      <c r="Q24" s="57"/>
      <c r="R24" s="58"/>
      <c r="S24" s="59"/>
    </row>
    <row r="25" spans="1:19" x14ac:dyDescent="0.25">
      <c r="A25" s="17"/>
      <c r="B25" s="17"/>
      <c r="C25" s="4"/>
      <c r="D25" s="4"/>
      <c r="E25" s="4"/>
      <c r="F25" s="4"/>
      <c r="G25" s="17"/>
      <c r="H25" s="17"/>
      <c r="I25" s="60"/>
    </row>
  </sheetData>
  <mergeCells count="2">
    <mergeCell ref="C2:F2"/>
    <mergeCell ref="A4:H4"/>
  </mergeCells>
  <printOptions horizontalCentered="1" gridLinesSet="0"/>
  <pageMargins left="0.63" right="0.63" top="1" bottom="1" header="0.5" footer="0.5"/>
  <pageSetup scale="99" firstPageNumber="0" orientation="portrait" useFirstPageNumber="1" r:id="rId1"/>
  <headerFooter alignWithMargins="0">
    <oddHeader>&amp;L&amp;"Arial,Regular"VERISK&amp;R&amp;"Arial,Regular"EXHIBIT 3
Sheet 1 of 57</oddHeader>
    <oddFooter>&amp;C&amp;"Arial,Regular"&amp;10© Insurance Services Office, Inc., 2023&amp;R&amp;"Arial,Regular"&amp;10Page &amp;P+82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9299F5A-6221-4A89-8970-00A64BF7BB54}">
          <x14:formula1>
            <xm:f>data!$A$2:$A$118</xm:f>
          </x14:formula1>
          <xm:sqref>C2:F2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7D6A7-EB84-4366-B3D1-B42C16295641}">
  <dimension ref="A1:BB140"/>
  <sheetViews>
    <sheetView workbookViewId="0">
      <selection activeCell="K1" sqref="K1:K1048576"/>
    </sheetView>
  </sheetViews>
  <sheetFormatPr defaultRowHeight="15" x14ac:dyDescent="0.25"/>
  <cols>
    <col min="1" max="1" width="44.42578125" bestFit="1" customWidth="1"/>
    <col min="2" max="2" width="46.85546875" bestFit="1" customWidth="1"/>
    <col min="3" max="3" width="8.42578125" bestFit="1" customWidth="1"/>
    <col min="4" max="4" width="6.85546875" bestFit="1" customWidth="1"/>
    <col min="5" max="5" width="6.7109375" bestFit="1" customWidth="1"/>
    <col min="6" max="6" width="5" bestFit="1" customWidth="1"/>
    <col min="7" max="7" width="6" bestFit="1" customWidth="1"/>
    <col min="8" max="9" width="7" bestFit="1" customWidth="1"/>
    <col min="10" max="10" width="5.7109375" bestFit="1" customWidth="1"/>
    <col min="11" max="11" width="10.7109375" customWidth="1"/>
    <col min="12" max="12" width="6" bestFit="1" customWidth="1"/>
    <col min="13" max="13" width="9.42578125" bestFit="1" customWidth="1"/>
    <col min="14" max="14" width="12.140625" bestFit="1" customWidth="1"/>
    <col min="15" max="20" width="9.85546875" bestFit="1" customWidth="1"/>
    <col min="21" max="27" width="11.5703125" bestFit="1" customWidth="1"/>
    <col min="28" max="28" width="12.7109375" bestFit="1" customWidth="1"/>
  </cols>
  <sheetData>
    <row r="1" spans="1:54" x14ac:dyDescent="0.25">
      <c r="A1" s="65" t="s">
        <v>43</v>
      </c>
      <c r="B1" s="65" t="s">
        <v>44</v>
      </c>
      <c r="C1" s="65" t="s">
        <v>45</v>
      </c>
      <c r="D1" s="65" t="s">
        <v>46</v>
      </c>
      <c r="E1" s="65" t="s">
        <v>47</v>
      </c>
      <c r="F1" s="65" t="s">
        <v>0</v>
      </c>
      <c r="G1" s="65" t="s">
        <v>3</v>
      </c>
      <c r="H1" s="65" t="s">
        <v>48</v>
      </c>
      <c r="I1" s="65" t="s">
        <v>49</v>
      </c>
      <c r="J1" s="65" t="s">
        <v>4</v>
      </c>
      <c r="K1" s="65" t="s">
        <v>50</v>
      </c>
      <c r="L1" s="65" t="s">
        <v>2</v>
      </c>
      <c r="M1" s="65" t="s">
        <v>51</v>
      </c>
      <c r="N1" s="65" t="s">
        <v>52</v>
      </c>
      <c r="O1" s="66">
        <v>100000</v>
      </c>
      <c r="P1" s="66">
        <v>250000</v>
      </c>
      <c r="Q1" s="66">
        <v>300000</v>
      </c>
      <c r="R1" s="66">
        <v>400000</v>
      </c>
      <c r="S1" s="66">
        <v>500000</v>
      </c>
      <c r="T1" s="66">
        <v>750000</v>
      </c>
      <c r="U1" s="66">
        <v>1000000</v>
      </c>
      <c r="V1" s="66">
        <v>1500000</v>
      </c>
      <c r="W1" s="66">
        <v>2000000</v>
      </c>
      <c r="X1" s="66">
        <v>2500000</v>
      </c>
      <c r="Y1" s="66">
        <v>3000000</v>
      </c>
      <c r="Z1" s="66">
        <v>5000000</v>
      </c>
      <c r="AA1" s="66">
        <v>7500000</v>
      </c>
      <c r="AB1" s="66">
        <v>10000000</v>
      </c>
      <c r="AC1" s="65" t="s">
        <v>300</v>
      </c>
      <c r="AD1" s="65" t="s">
        <v>299</v>
      </c>
      <c r="AE1" s="65" t="s">
        <v>298</v>
      </c>
      <c r="AF1" s="65" t="s">
        <v>297</v>
      </c>
      <c r="AG1" s="65" t="s">
        <v>296</v>
      </c>
      <c r="AH1" s="65" t="s">
        <v>295</v>
      </c>
      <c r="AI1" s="65" t="s">
        <v>294</v>
      </c>
      <c r="AJ1" s="65" t="s">
        <v>293</v>
      </c>
      <c r="AK1" s="65" t="s">
        <v>292</v>
      </c>
      <c r="AL1" s="65" t="s">
        <v>291</v>
      </c>
      <c r="AM1" s="65" t="s">
        <v>290</v>
      </c>
      <c r="AN1" s="65" t="s">
        <v>289</v>
      </c>
      <c r="AO1" s="65" t="s">
        <v>288</v>
      </c>
      <c r="AP1" s="65" t="s">
        <v>287</v>
      </c>
      <c r="AQ1" s="65" t="s">
        <v>286</v>
      </c>
      <c r="AR1" s="65" t="s">
        <v>285</v>
      </c>
      <c r="AS1" s="65" t="s">
        <v>284</v>
      </c>
      <c r="AT1" s="65" t="s">
        <v>283</v>
      </c>
      <c r="AU1" s="65" t="s">
        <v>282</v>
      </c>
      <c r="AV1" s="65" t="s">
        <v>281</v>
      </c>
      <c r="AW1" s="65" t="s">
        <v>280</v>
      </c>
      <c r="AX1" s="65" t="s">
        <v>279</v>
      </c>
      <c r="AY1" s="65" t="s">
        <v>278</v>
      </c>
      <c r="AZ1" s="65" t="s">
        <v>277</v>
      </c>
    </row>
    <row r="2" spans="1:54" x14ac:dyDescent="0.25">
      <c r="A2" t="s">
        <v>53</v>
      </c>
      <c r="B2" t="s">
        <v>53</v>
      </c>
      <c r="C2" t="b">
        <v>0</v>
      </c>
      <c r="D2" t="s">
        <v>54</v>
      </c>
      <c r="E2">
        <v>0.08</v>
      </c>
      <c r="F2">
        <v>1.72</v>
      </c>
      <c r="G2">
        <v>1E-3</v>
      </c>
      <c r="H2">
        <v>162.9</v>
      </c>
      <c r="I2">
        <v>4109</v>
      </c>
      <c r="J2">
        <v>350</v>
      </c>
      <c r="K2" s="62">
        <v>45261</v>
      </c>
      <c r="L2">
        <v>5.0000000000000001E-3</v>
      </c>
      <c r="M2">
        <v>1.48</v>
      </c>
      <c r="N2">
        <v>1.06</v>
      </c>
      <c r="O2">
        <v>1E-4</v>
      </c>
      <c r="P2">
        <v>0</v>
      </c>
      <c r="Q2">
        <v>0</v>
      </c>
      <c r="R2">
        <v>1E-3</v>
      </c>
      <c r="S2">
        <v>7.7999999999999996E-3</v>
      </c>
      <c r="T2">
        <v>3.0999999999999999E-3</v>
      </c>
      <c r="U2">
        <v>0.8871</v>
      </c>
      <c r="V2">
        <v>4.0000000000000002E-4</v>
      </c>
      <c r="W2">
        <v>9.7299999999999998E-2</v>
      </c>
      <c r="X2">
        <v>0</v>
      </c>
      <c r="Y2">
        <v>0</v>
      </c>
      <c r="Z2">
        <v>0</v>
      </c>
      <c r="AA2">
        <v>5.0000000000000001E-4</v>
      </c>
      <c r="AB2">
        <v>2.7000000000000001E-3</v>
      </c>
      <c r="AC2">
        <v>1498</v>
      </c>
      <c r="AD2">
        <v>8837</v>
      </c>
      <c r="AE2">
        <v>44565</v>
      </c>
      <c r="AF2">
        <v>163110</v>
      </c>
      <c r="AG2">
        <v>580463</v>
      </c>
      <c r="AH2">
        <v>2325457</v>
      </c>
      <c r="AI2">
        <v>7082146</v>
      </c>
      <c r="AJ2">
        <v>20752334</v>
      </c>
      <c r="AK2">
        <v>100000000</v>
      </c>
      <c r="AL2">
        <v>1</v>
      </c>
      <c r="AM2">
        <v>1</v>
      </c>
      <c r="AN2">
        <v>1</v>
      </c>
      <c r="AO2">
        <v>0.46540399999999998</v>
      </c>
      <c r="AP2">
        <v>0.36874699999999999</v>
      </c>
      <c r="AQ2">
        <v>0.119048</v>
      </c>
      <c r="AR2">
        <v>3.9371000000000003E-2</v>
      </c>
      <c r="AS2">
        <v>5.9589999999999999E-3</v>
      </c>
      <c r="AT2">
        <v>1.1620000000000001E-3</v>
      </c>
      <c r="AU2">
        <v>2.31E-4</v>
      </c>
      <c r="AV2">
        <v>6.3E-5</v>
      </c>
      <c r="AW2">
        <v>1.5E-5</v>
      </c>
      <c r="AX2">
        <v>0</v>
      </c>
      <c r="AY2">
        <v>0</v>
      </c>
      <c r="AZ2">
        <v>0</v>
      </c>
      <c r="BB2">
        <f ca="1">RAND()</f>
        <v>0.68276168173623508</v>
      </c>
    </row>
    <row r="3" spans="1:54" x14ac:dyDescent="0.25">
      <c r="A3" t="s">
        <v>55</v>
      </c>
      <c r="B3" t="s">
        <v>55</v>
      </c>
      <c r="C3" t="b">
        <v>0</v>
      </c>
      <c r="D3" t="s">
        <v>54</v>
      </c>
      <c r="E3">
        <v>0.08</v>
      </c>
      <c r="F3">
        <v>1.72</v>
      </c>
      <c r="G3">
        <v>1E-3</v>
      </c>
      <c r="H3">
        <v>249.09</v>
      </c>
      <c r="I3">
        <v>7373</v>
      </c>
      <c r="J3">
        <v>350</v>
      </c>
      <c r="K3" s="62">
        <v>45261</v>
      </c>
      <c r="L3">
        <v>5.0000000000000001E-3</v>
      </c>
      <c r="M3">
        <v>1.48</v>
      </c>
      <c r="N3">
        <v>1.06</v>
      </c>
      <c r="O3">
        <v>2.3999999999999998E-3</v>
      </c>
      <c r="P3">
        <v>5.0000000000000001E-4</v>
      </c>
      <c r="Q3">
        <v>2.0000000000000001E-4</v>
      </c>
      <c r="R3">
        <v>1.2999999999999999E-3</v>
      </c>
      <c r="S3">
        <v>7.7000000000000002E-3</v>
      </c>
      <c r="T3">
        <v>1.6999999999999999E-3</v>
      </c>
      <c r="U3">
        <v>0.92349999999999999</v>
      </c>
      <c r="V3">
        <v>6.9999999999999999E-4</v>
      </c>
      <c r="W3">
        <v>5.2999999999999999E-2</v>
      </c>
      <c r="X3">
        <v>0</v>
      </c>
      <c r="Y3">
        <v>2.9999999999999997E-4</v>
      </c>
      <c r="Z3">
        <v>0</v>
      </c>
      <c r="AA3">
        <v>5.1999999999999998E-3</v>
      </c>
      <c r="AB3">
        <v>3.5000000000000001E-3</v>
      </c>
      <c r="AC3">
        <v>1819</v>
      </c>
      <c r="AD3">
        <v>7863</v>
      </c>
      <c r="AE3">
        <v>31097</v>
      </c>
      <c r="AF3">
        <v>118291</v>
      </c>
      <c r="AG3">
        <v>617073</v>
      </c>
      <c r="AH3">
        <v>2644974</v>
      </c>
      <c r="AI3">
        <v>7779851</v>
      </c>
      <c r="AJ3">
        <v>21179820</v>
      </c>
      <c r="AK3">
        <v>100000000</v>
      </c>
      <c r="AL3">
        <v>1</v>
      </c>
      <c r="AM3">
        <v>1</v>
      </c>
      <c r="AN3">
        <v>1</v>
      </c>
      <c r="AO3">
        <v>0.33050400000000002</v>
      </c>
      <c r="AP3">
        <v>0.41423100000000002</v>
      </c>
      <c r="AQ3">
        <v>0.16075400000000001</v>
      </c>
      <c r="AR3">
        <v>7.7259999999999995E-2</v>
      </c>
      <c r="AS3">
        <v>1.4540000000000001E-2</v>
      </c>
      <c r="AT3">
        <v>2.1159999999999998E-3</v>
      </c>
      <c r="AU3">
        <v>4.28E-4</v>
      </c>
      <c r="AV3">
        <v>1.3200000000000001E-4</v>
      </c>
      <c r="AW3">
        <v>3.4999999999999997E-5</v>
      </c>
      <c r="AX3">
        <v>0</v>
      </c>
      <c r="AY3">
        <v>0</v>
      </c>
      <c r="AZ3">
        <v>0</v>
      </c>
    </row>
    <row r="4" spans="1:54" x14ac:dyDescent="0.25">
      <c r="A4" t="s">
        <v>56</v>
      </c>
      <c r="B4" t="s">
        <v>56</v>
      </c>
      <c r="C4" t="b">
        <v>0</v>
      </c>
      <c r="D4" t="s">
        <v>54</v>
      </c>
      <c r="E4">
        <v>0.08</v>
      </c>
      <c r="F4">
        <v>1.72</v>
      </c>
      <c r="G4">
        <v>1E-3</v>
      </c>
      <c r="H4">
        <v>50.92</v>
      </c>
      <c r="I4">
        <v>12011</v>
      </c>
      <c r="J4">
        <v>350</v>
      </c>
      <c r="K4" s="62">
        <v>45261</v>
      </c>
      <c r="L4">
        <v>5.0000000000000001E-3</v>
      </c>
      <c r="M4">
        <v>1.48</v>
      </c>
      <c r="N4">
        <v>1.06</v>
      </c>
      <c r="O4">
        <v>1.6000000000000001E-3</v>
      </c>
      <c r="P4">
        <v>0</v>
      </c>
      <c r="Q4">
        <v>8.9999999999999998E-4</v>
      </c>
      <c r="R4">
        <v>1.6000000000000001E-3</v>
      </c>
      <c r="S4">
        <v>8.5000000000000006E-3</v>
      </c>
      <c r="T4">
        <v>2.0000000000000001E-4</v>
      </c>
      <c r="U4">
        <v>0.93340000000000001</v>
      </c>
      <c r="V4">
        <v>1E-4</v>
      </c>
      <c r="W4">
        <v>4.41E-2</v>
      </c>
      <c r="X4">
        <v>0</v>
      </c>
      <c r="Y4">
        <v>2.0000000000000001E-4</v>
      </c>
      <c r="Z4">
        <v>0</v>
      </c>
      <c r="AA4">
        <v>8.0000000000000004E-4</v>
      </c>
      <c r="AB4">
        <v>8.6E-3</v>
      </c>
      <c r="AC4">
        <v>4833</v>
      </c>
      <c r="AD4">
        <v>20870</v>
      </c>
      <c r="AE4">
        <v>115603</v>
      </c>
      <c r="AF4">
        <v>752852</v>
      </c>
      <c r="AG4">
        <v>2955767</v>
      </c>
      <c r="AH4">
        <v>9010904</v>
      </c>
      <c r="AI4">
        <v>22962002</v>
      </c>
      <c r="AJ4">
        <v>100000000</v>
      </c>
      <c r="AK4">
        <v>1</v>
      </c>
      <c r="AL4">
        <v>1</v>
      </c>
      <c r="AM4">
        <v>1</v>
      </c>
      <c r="AN4">
        <v>1</v>
      </c>
      <c r="AO4">
        <v>0.53842000000000001</v>
      </c>
      <c r="AP4">
        <v>0.30045699999999997</v>
      </c>
      <c r="AQ4">
        <v>0.12482500000000001</v>
      </c>
      <c r="AR4">
        <v>3.1097E-2</v>
      </c>
      <c r="AS4">
        <v>4.0940000000000004E-3</v>
      </c>
      <c r="AT4">
        <v>7.85E-4</v>
      </c>
      <c r="AU4">
        <v>2.42E-4</v>
      </c>
      <c r="AV4">
        <v>8.0000000000000007E-5</v>
      </c>
      <c r="AW4">
        <v>0</v>
      </c>
      <c r="AX4">
        <v>0</v>
      </c>
      <c r="AY4">
        <v>0</v>
      </c>
      <c r="AZ4">
        <v>0</v>
      </c>
    </row>
    <row r="5" spans="1:54" x14ac:dyDescent="0.25">
      <c r="A5" t="s">
        <v>57</v>
      </c>
      <c r="B5" t="s">
        <v>57</v>
      </c>
      <c r="C5" t="b">
        <v>0</v>
      </c>
      <c r="D5" t="s">
        <v>54</v>
      </c>
      <c r="K5" s="62"/>
    </row>
    <row r="6" spans="1:54" x14ac:dyDescent="0.25">
      <c r="A6" t="s">
        <v>58</v>
      </c>
      <c r="B6" t="s">
        <v>58</v>
      </c>
      <c r="C6" t="b">
        <v>0</v>
      </c>
      <c r="D6" t="s">
        <v>54</v>
      </c>
      <c r="K6" s="62"/>
    </row>
    <row r="7" spans="1:54" x14ac:dyDescent="0.25">
      <c r="A7" t="s">
        <v>59</v>
      </c>
      <c r="B7" t="s">
        <v>59</v>
      </c>
      <c r="C7" t="b">
        <v>0</v>
      </c>
      <c r="D7" t="s">
        <v>54</v>
      </c>
      <c r="K7" s="62"/>
    </row>
    <row r="8" spans="1:54" x14ac:dyDescent="0.25">
      <c r="A8" t="s">
        <v>60</v>
      </c>
      <c r="B8" t="s">
        <v>60</v>
      </c>
      <c r="C8" t="b">
        <v>0</v>
      </c>
      <c r="D8" t="s">
        <v>54</v>
      </c>
      <c r="K8" s="62"/>
    </row>
    <row r="9" spans="1:54" x14ac:dyDescent="0.25">
      <c r="A9" t="s">
        <v>61</v>
      </c>
      <c r="B9" t="s">
        <v>61</v>
      </c>
      <c r="C9" t="b">
        <v>0</v>
      </c>
      <c r="D9" t="s">
        <v>54</v>
      </c>
      <c r="K9" s="62"/>
    </row>
    <row r="10" spans="1:54" x14ac:dyDescent="0.25">
      <c r="A10" t="s">
        <v>62</v>
      </c>
      <c r="B10" t="s">
        <v>62</v>
      </c>
      <c r="C10" t="b">
        <v>0</v>
      </c>
      <c r="D10" t="s">
        <v>54</v>
      </c>
      <c r="K10" s="62"/>
    </row>
    <row r="11" spans="1:54" x14ac:dyDescent="0.25">
      <c r="A11" t="s">
        <v>63</v>
      </c>
      <c r="B11" t="s">
        <v>63</v>
      </c>
      <c r="C11" t="b">
        <v>0</v>
      </c>
      <c r="D11" t="s">
        <v>54</v>
      </c>
      <c r="K11" s="62"/>
    </row>
    <row r="12" spans="1:54" x14ac:dyDescent="0.25">
      <c r="A12" t="s">
        <v>64</v>
      </c>
      <c r="B12" t="s">
        <v>64</v>
      </c>
      <c r="C12" t="b">
        <v>0</v>
      </c>
      <c r="D12" t="s">
        <v>54</v>
      </c>
      <c r="K12" s="62"/>
    </row>
    <row r="13" spans="1:54" x14ac:dyDescent="0.25">
      <c r="A13" t="s">
        <v>65</v>
      </c>
      <c r="B13" t="s">
        <v>65</v>
      </c>
      <c r="C13" t="b">
        <v>0</v>
      </c>
      <c r="D13" t="s">
        <v>54</v>
      </c>
      <c r="K13" s="62"/>
    </row>
    <row r="14" spans="1:54" x14ac:dyDescent="0.25">
      <c r="A14" t="s">
        <v>66</v>
      </c>
      <c r="B14" t="s">
        <v>66</v>
      </c>
      <c r="C14" t="b">
        <v>0</v>
      </c>
      <c r="D14" t="s">
        <v>54</v>
      </c>
      <c r="K14" s="62"/>
    </row>
    <row r="15" spans="1:54" x14ac:dyDescent="0.25">
      <c r="A15" t="s">
        <v>67</v>
      </c>
      <c r="B15" t="s">
        <v>67</v>
      </c>
      <c r="C15" t="b">
        <v>0</v>
      </c>
      <c r="D15" t="s">
        <v>54</v>
      </c>
      <c r="K15" s="62"/>
    </row>
    <row r="16" spans="1:54" x14ac:dyDescent="0.25">
      <c r="A16" t="s">
        <v>68</v>
      </c>
      <c r="B16" t="s">
        <v>68</v>
      </c>
      <c r="C16" t="b">
        <v>0</v>
      </c>
      <c r="D16" t="s">
        <v>54</v>
      </c>
      <c r="K16" s="62"/>
    </row>
    <row r="17" spans="1:11" x14ac:dyDescent="0.25">
      <c r="A17" t="s">
        <v>69</v>
      </c>
      <c r="B17" t="s">
        <v>69</v>
      </c>
      <c r="C17" t="b">
        <v>0</v>
      </c>
      <c r="D17" t="s">
        <v>54</v>
      </c>
      <c r="K17" s="62"/>
    </row>
    <row r="18" spans="1:11" x14ac:dyDescent="0.25">
      <c r="A18" t="s">
        <v>70</v>
      </c>
      <c r="B18" t="s">
        <v>70</v>
      </c>
      <c r="C18" t="b">
        <v>0</v>
      </c>
      <c r="D18" t="s">
        <v>54</v>
      </c>
      <c r="K18" s="62"/>
    </row>
    <row r="19" spans="1:11" x14ac:dyDescent="0.25">
      <c r="A19" t="s">
        <v>71</v>
      </c>
      <c r="B19" t="s">
        <v>71</v>
      </c>
      <c r="C19" t="b">
        <v>0</v>
      </c>
      <c r="D19" t="s">
        <v>54</v>
      </c>
      <c r="K19" s="62"/>
    </row>
    <row r="20" spans="1:11" x14ac:dyDescent="0.25">
      <c r="A20" t="s">
        <v>72</v>
      </c>
      <c r="B20" t="s">
        <v>72</v>
      </c>
      <c r="C20" t="b">
        <v>0</v>
      </c>
      <c r="D20" t="s">
        <v>54</v>
      </c>
      <c r="K20" s="62"/>
    </row>
    <row r="21" spans="1:11" x14ac:dyDescent="0.25">
      <c r="A21" t="s">
        <v>73</v>
      </c>
      <c r="B21" t="s">
        <v>73</v>
      </c>
      <c r="C21" t="b">
        <v>0</v>
      </c>
      <c r="D21" t="s">
        <v>54</v>
      </c>
      <c r="K21" s="62"/>
    </row>
    <row r="22" spans="1:11" x14ac:dyDescent="0.25">
      <c r="A22" t="s">
        <v>74</v>
      </c>
      <c r="B22" t="s">
        <v>74</v>
      </c>
      <c r="C22" t="b">
        <v>0</v>
      </c>
      <c r="D22" t="s">
        <v>54</v>
      </c>
      <c r="K22" s="62"/>
    </row>
    <row r="23" spans="1:11" x14ac:dyDescent="0.25">
      <c r="A23" t="s">
        <v>75</v>
      </c>
      <c r="B23" t="s">
        <v>75</v>
      </c>
      <c r="C23" t="b">
        <v>0</v>
      </c>
      <c r="D23" t="s">
        <v>54</v>
      </c>
      <c r="K23" s="62"/>
    </row>
    <row r="24" spans="1:11" x14ac:dyDescent="0.25">
      <c r="A24" t="s">
        <v>76</v>
      </c>
      <c r="B24" t="s">
        <v>76</v>
      </c>
      <c r="C24" t="b">
        <v>0</v>
      </c>
      <c r="D24" t="s">
        <v>54</v>
      </c>
      <c r="K24" s="62"/>
    </row>
    <row r="25" spans="1:11" x14ac:dyDescent="0.25">
      <c r="A25" t="s">
        <v>77</v>
      </c>
      <c r="B25" t="s">
        <v>77</v>
      </c>
      <c r="C25" t="b">
        <v>0</v>
      </c>
      <c r="D25" t="s">
        <v>54</v>
      </c>
      <c r="K25" s="62"/>
    </row>
    <row r="26" spans="1:11" x14ac:dyDescent="0.25">
      <c r="A26" t="s">
        <v>78</v>
      </c>
      <c r="B26" t="s">
        <v>78</v>
      </c>
      <c r="C26" t="b">
        <v>0</v>
      </c>
      <c r="D26" t="s">
        <v>54</v>
      </c>
      <c r="K26" s="62"/>
    </row>
    <row r="27" spans="1:11" x14ac:dyDescent="0.25">
      <c r="A27" t="s">
        <v>79</v>
      </c>
      <c r="B27" t="s">
        <v>79</v>
      </c>
      <c r="C27" t="b">
        <v>0</v>
      </c>
      <c r="D27" t="s">
        <v>54</v>
      </c>
      <c r="K27" s="62"/>
    </row>
    <row r="28" spans="1:11" x14ac:dyDescent="0.25">
      <c r="A28" t="s">
        <v>80</v>
      </c>
      <c r="B28" t="s">
        <v>80</v>
      </c>
      <c r="C28" t="b">
        <v>0</v>
      </c>
      <c r="D28" t="s">
        <v>54</v>
      </c>
      <c r="K28" s="62"/>
    </row>
    <row r="29" spans="1:11" x14ac:dyDescent="0.25">
      <c r="A29" t="s">
        <v>81</v>
      </c>
      <c r="B29" t="s">
        <v>81</v>
      </c>
      <c r="C29" t="b">
        <v>0</v>
      </c>
      <c r="D29" t="s">
        <v>54</v>
      </c>
      <c r="K29" s="62"/>
    </row>
    <row r="30" spans="1:11" x14ac:dyDescent="0.25">
      <c r="A30" t="s">
        <v>82</v>
      </c>
      <c r="B30" t="s">
        <v>82</v>
      </c>
      <c r="C30" t="b">
        <v>0</v>
      </c>
      <c r="D30" t="s">
        <v>54</v>
      </c>
      <c r="K30" s="62"/>
    </row>
    <row r="31" spans="1:11" x14ac:dyDescent="0.25">
      <c r="A31" t="s">
        <v>83</v>
      </c>
      <c r="B31" t="s">
        <v>83</v>
      </c>
      <c r="C31" t="b">
        <v>0</v>
      </c>
      <c r="D31" t="s">
        <v>54</v>
      </c>
      <c r="K31" s="62"/>
    </row>
    <row r="32" spans="1:11" x14ac:dyDescent="0.25">
      <c r="A32" t="s">
        <v>84</v>
      </c>
      <c r="B32" t="s">
        <v>84</v>
      </c>
      <c r="C32" t="b">
        <v>0</v>
      </c>
      <c r="D32" t="s">
        <v>54</v>
      </c>
      <c r="K32" s="62"/>
    </row>
    <row r="33" spans="1:11" x14ac:dyDescent="0.25">
      <c r="A33" t="s">
        <v>85</v>
      </c>
      <c r="B33" t="s">
        <v>85</v>
      </c>
      <c r="C33" t="b">
        <v>0</v>
      </c>
      <c r="D33" t="s">
        <v>54</v>
      </c>
      <c r="K33" s="62"/>
    </row>
    <row r="34" spans="1:11" x14ac:dyDescent="0.25">
      <c r="A34" t="s">
        <v>86</v>
      </c>
      <c r="B34" t="s">
        <v>86</v>
      </c>
      <c r="C34" t="b">
        <v>0</v>
      </c>
      <c r="D34" t="s">
        <v>54</v>
      </c>
      <c r="K34" s="62"/>
    </row>
    <row r="35" spans="1:11" x14ac:dyDescent="0.25">
      <c r="A35" t="s">
        <v>87</v>
      </c>
      <c r="B35" t="s">
        <v>87</v>
      </c>
      <c r="C35" t="b">
        <v>0</v>
      </c>
      <c r="D35" t="s">
        <v>54</v>
      </c>
      <c r="K35" s="62"/>
    </row>
    <row r="36" spans="1:11" x14ac:dyDescent="0.25">
      <c r="A36" t="s">
        <v>88</v>
      </c>
      <c r="B36" t="s">
        <v>88</v>
      </c>
      <c r="C36" t="b">
        <v>0</v>
      </c>
      <c r="D36" t="s">
        <v>54</v>
      </c>
      <c r="K36" s="62"/>
    </row>
    <row r="37" spans="1:11" x14ac:dyDescent="0.25">
      <c r="A37" t="s">
        <v>89</v>
      </c>
      <c r="B37" t="s">
        <v>89</v>
      </c>
      <c r="C37" t="b">
        <v>0</v>
      </c>
      <c r="D37" t="s">
        <v>54</v>
      </c>
      <c r="K37" s="62"/>
    </row>
    <row r="38" spans="1:11" x14ac:dyDescent="0.25">
      <c r="A38" t="s">
        <v>90</v>
      </c>
      <c r="B38" t="s">
        <v>90</v>
      </c>
      <c r="C38" t="b">
        <v>0</v>
      </c>
      <c r="D38" t="s">
        <v>54</v>
      </c>
      <c r="K38" s="62"/>
    </row>
    <row r="39" spans="1:11" x14ac:dyDescent="0.25">
      <c r="A39" t="s">
        <v>91</v>
      </c>
      <c r="B39" t="s">
        <v>91</v>
      </c>
      <c r="C39" t="b">
        <v>0</v>
      </c>
      <c r="D39" t="s">
        <v>54</v>
      </c>
      <c r="K39" s="62"/>
    </row>
    <row r="40" spans="1:11" x14ac:dyDescent="0.25">
      <c r="A40" t="s">
        <v>92</v>
      </c>
      <c r="B40" t="s">
        <v>92</v>
      </c>
      <c r="C40" t="b">
        <v>0</v>
      </c>
      <c r="D40" t="s">
        <v>54</v>
      </c>
      <c r="K40" s="62"/>
    </row>
    <row r="41" spans="1:11" x14ac:dyDescent="0.25">
      <c r="A41" t="s">
        <v>93</v>
      </c>
      <c r="B41" t="s">
        <v>93</v>
      </c>
      <c r="C41" t="b">
        <v>0</v>
      </c>
      <c r="D41" t="s">
        <v>54</v>
      </c>
      <c r="K41" s="62"/>
    </row>
    <row r="42" spans="1:11" x14ac:dyDescent="0.25">
      <c r="A42" t="s">
        <v>94</v>
      </c>
      <c r="B42" t="s">
        <v>94</v>
      </c>
      <c r="C42" t="b">
        <v>0</v>
      </c>
      <c r="D42" t="s">
        <v>54</v>
      </c>
      <c r="K42" s="62"/>
    </row>
    <row r="43" spans="1:11" x14ac:dyDescent="0.25">
      <c r="A43" t="s">
        <v>95</v>
      </c>
      <c r="B43" t="s">
        <v>95</v>
      </c>
      <c r="C43" t="b">
        <v>0</v>
      </c>
      <c r="D43" t="s">
        <v>54</v>
      </c>
      <c r="K43" s="62"/>
    </row>
    <row r="44" spans="1:11" x14ac:dyDescent="0.25">
      <c r="A44" t="s">
        <v>96</v>
      </c>
      <c r="B44" t="s">
        <v>96</v>
      </c>
      <c r="C44" t="b">
        <v>0</v>
      </c>
      <c r="D44" t="s">
        <v>54</v>
      </c>
      <c r="K44" s="62"/>
    </row>
    <row r="45" spans="1:11" x14ac:dyDescent="0.25">
      <c r="A45" t="s">
        <v>97</v>
      </c>
      <c r="B45" t="s">
        <v>97</v>
      </c>
      <c r="C45" t="b">
        <v>0</v>
      </c>
      <c r="D45" t="s">
        <v>54</v>
      </c>
      <c r="K45" s="62"/>
    </row>
    <row r="46" spans="1:11" x14ac:dyDescent="0.25">
      <c r="A46" t="s">
        <v>98</v>
      </c>
      <c r="B46" t="s">
        <v>98</v>
      </c>
      <c r="C46" t="b">
        <v>0</v>
      </c>
      <c r="D46" t="s">
        <v>54</v>
      </c>
      <c r="K46" s="62"/>
    </row>
    <row r="47" spans="1:11" x14ac:dyDescent="0.25">
      <c r="A47" t="s">
        <v>99</v>
      </c>
      <c r="B47" t="s">
        <v>99</v>
      </c>
      <c r="C47" t="b">
        <v>0</v>
      </c>
      <c r="D47" t="s">
        <v>54</v>
      </c>
      <c r="K47" s="62"/>
    </row>
    <row r="48" spans="1:11" x14ac:dyDescent="0.25">
      <c r="A48" t="s">
        <v>100</v>
      </c>
      <c r="B48" t="s">
        <v>100</v>
      </c>
      <c r="C48" t="b">
        <v>0</v>
      </c>
      <c r="D48" t="s">
        <v>54</v>
      </c>
      <c r="K48" s="62"/>
    </row>
    <row r="49" spans="1:11" x14ac:dyDescent="0.25">
      <c r="A49" t="s">
        <v>101</v>
      </c>
      <c r="B49" t="s">
        <v>101</v>
      </c>
      <c r="C49" t="b">
        <v>0</v>
      </c>
      <c r="D49" t="s">
        <v>54</v>
      </c>
      <c r="K49" s="62"/>
    </row>
    <row r="50" spans="1:11" x14ac:dyDescent="0.25">
      <c r="A50" t="s">
        <v>102</v>
      </c>
      <c r="B50" t="s">
        <v>102</v>
      </c>
      <c r="C50" t="b">
        <v>0</v>
      </c>
      <c r="D50" t="s">
        <v>54</v>
      </c>
      <c r="K50" s="62"/>
    </row>
    <row r="51" spans="1:11" x14ac:dyDescent="0.25">
      <c r="A51" t="s">
        <v>103</v>
      </c>
      <c r="B51" t="s">
        <v>103</v>
      </c>
      <c r="C51" t="b">
        <v>0</v>
      </c>
      <c r="D51" t="s">
        <v>54</v>
      </c>
      <c r="K51" s="62"/>
    </row>
    <row r="52" spans="1:11" x14ac:dyDescent="0.25">
      <c r="A52" t="s">
        <v>104</v>
      </c>
      <c r="B52" t="s">
        <v>104</v>
      </c>
      <c r="C52" t="b">
        <v>0</v>
      </c>
      <c r="D52" t="s">
        <v>54</v>
      </c>
      <c r="K52" s="62"/>
    </row>
    <row r="53" spans="1:11" x14ac:dyDescent="0.25">
      <c r="A53" t="s">
        <v>105</v>
      </c>
      <c r="B53" t="s">
        <v>105</v>
      </c>
      <c r="C53" t="b">
        <v>0</v>
      </c>
      <c r="D53" t="s">
        <v>54</v>
      </c>
      <c r="K53" s="62"/>
    </row>
    <row r="54" spans="1:11" x14ac:dyDescent="0.25">
      <c r="A54" t="s">
        <v>106</v>
      </c>
      <c r="B54" t="s">
        <v>106</v>
      </c>
      <c r="C54" t="b">
        <v>0</v>
      </c>
      <c r="D54" t="s">
        <v>54</v>
      </c>
      <c r="K54" s="62"/>
    </row>
    <row r="55" spans="1:11" x14ac:dyDescent="0.25">
      <c r="A55" t="s">
        <v>107</v>
      </c>
      <c r="B55" t="s">
        <v>107</v>
      </c>
      <c r="C55" t="b">
        <v>0</v>
      </c>
      <c r="D55" t="s">
        <v>54</v>
      </c>
      <c r="K55" s="62"/>
    </row>
    <row r="56" spans="1:11" x14ac:dyDescent="0.25">
      <c r="A56" t="s">
        <v>108</v>
      </c>
      <c r="B56" t="s">
        <v>108</v>
      </c>
      <c r="C56" t="b">
        <v>0</v>
      </c>
      <c r="D56" t="s">
        <v>54</v>
      </c>
      <c r="K56" s="62"/>
    </row>
    <row r="57" spans="1:11" x14ac:dyDescent="0.25">
      <c r="A57" t="s">
        <v>109</v>
      </c>
      <c r="B57" t="s">
        <v>109</v>
      </c>
      <c r="C57" t="b">
        <v>0</v>
      </c>
      <c r="D57" t="s">
        <v>54</v>
      </c>
      <c r="K57" s="62"/>
    </row>
    <row r="58" spans="1:11" x14ac:dyDescent="0.25">
      <c r="A58" t="s">
        <v>110</v>
      </c>
      <c r="B58" t="s">
        <v>110</v>
      </c>
      <c r="C58" t="b">
        <v>0</v>
      </c>
      <c r="D58" t="s">
        <v>54</v>
      </c>
      <c r="K58" s="62"/>
    </row>
    <row r="59" spans="1:11" x14ac:dyDescent="0.25">
      <c r="A59" t="s">
        <v>111</v>
      </c>
      <c r="B59" t="s">
        <v>112</v>
      </c>
      <c r="C59" t="b">
        <v>0</v>
      </c>
      <c r="D59" t="s">
        <v>54</v>
      </c>
      <c r="K59" s="62"/>
    </row>
    <row r="60" spans="1:11" x14ac:dyDescent="0.25">
      <c r="A60" t="s">
        <v>113</v>
      </c>
      <c r="B60" t="s">
        <v>114</v>
      </c>
      <c r="C60" t="b">
        <v>0</v>
      </c>
      <c r="D60" t="s">
        <v>54</v>
      </c>
      <c r="K60" s="62"/>
    </row>
    <row r="61" spans="1:11" x14ac:dyDescent="0.25">
      <c r="A61" t="s">
        <v>115</v>
      </c>
      <c r="B61" t="s">
        <v>116</v>
      </c>
      <c r="C61" t="b">
        <v>0</v>
      </c>
      <c r="D61" t="s">
        <v>54</v>
      </c>
      <c r="K61" s="62"/>
    </row>
    <row r="62" spans="1:11" x14ac:dyDescent="0.25">
      <c r="A62" t="s">
        <v>117</v>
      </c>
      <c r="B62" t="s">
        <v>118</v>
      </c>
      <c r="C62" t="b">
        <v>0</v>
      </c>
      <c r="D62" t="s">
        <v>54</v>
      </c>
      <c r="K62" s="62"/>
    </row>
    <row r="63" spans="1:11" x14ac:dyDescent="0.25">
      <c r="A63" t="s">
        <v>119</v>
      </c>
      <c r="B63" t="s">
        <v>120</v>
      </c>
      <c r="C63" t="b">
        <v>0</v>
      </c>
      <c r="D63" t="s">
        <v>54</v>
      </c>
      <c r="K63" s="62"/>
    </row>
    <row r="64" spans="1:11" x14ac:dyDescent="0.25">
      <c r="A64" t="s">
        <v>121</v>
      </c>
      <c r="B64" t="s">
        <v>122</v>
      </c>
      <c r="C64" t="b">
        <v>0</v>
      </c>
      <c r="D64" t="s">
        <v>54</v>
      </c>
      <c r="K64" s="62"/>
    </row>
    <row r="65" spans="1:11" x14ac:dyDescent="0.25">
      <c r="A65" t="s">
        <v>123</v>
      </c>
      <c r="B65" t="s">
        <v>124</v>
      </c>
      <c r="C65" t="b">
        <v>0</v>
      </c>
      <c r="D65" t="s">
        <v>54</v>
      </c>
      <c r="K65" s="62"/>
    </row>
    <row r="66" spans="1:11" x14ac:dyDescent="0.25">
      <c r="A66" t="s">
        <v>125</v>
      </c>
      <c r="B66" t="s">
        <v>126</v>
      </c>
      <c r="C66" t="b">
        <v>0</v>
      </c>
      <c r="D66" t="s">
        <v>54</v>
      </c>
      <c r="K66" s="62"/>
    </row>
    <row r="67" spans="1:11" x14ac:dyDescent="0.25">
      <c r="A67" t="s">
        <v>127</v>
      </c>
      <c r="B67" t="s">
        <v>128</v>
      </c>
      <c r="C67" t="b">
        <v>0</v>
      </c>
      <c r="D67" t="s">
        <v>54</v>
      </c>
      <c r="K67" s="62"/>
    </row>
    <row r="68" spans="1:11" x14ac:dyDescent="0.25">
      <c r="A68" t="s">
        <v>129</v>
      </c>
      <c r="B68" t="s">
        <v>130</v>
      </c>
      <c r="C68" t="b">
        <v>1</v>
      </c>
      <c r="D68" t="s">
        <v>54</v>
      </c>
      <c r="K68" s="62"/>
    </row>
    <row r="69" spans="1:11" x14ac:dyDescent="0.25">
      <c r="A69" t="s">
        <v>131</v>
      </c>
      <c r="B69" t="s">
        <v>132</v>
      </c>
      <c r="C69" t="b">
        <v>0</v>
      </c>
      <c r="D69" t="s">
        <v>133</v>
      </c>
      <c r="K69" s="62"/>
    </row>
    <row r="70" spans="1:11" x14ac:dyDescent="0.25">
      <c r="A70" t="s">
        <v>134</v>
      </c>
      <c r="B70" t="s">
        <v>135</v>
      </c>
      <c r="C70" t="b">
        <v>0</v>
      </c>
      <c r="D70" t="s">
        <v>133</v>
      </c>
      <c r="K70" s="62"/>
    </row>
    <row r="71" spans="1:11" x14ac:dyDescent="0.25">
      <c r="A71" t="s">
        <v>136</v>
      </c>
      <c r="B71" t="s">
        <v>137</v>
      </c>
      <c r="C71" t="b">
        <v>0</v>
      </c>
      <c r="D71" t="s">
        <v>133</v>
      </c>
      <c r="K71" s="62"/>
    </row>
    <row r="72" spans="1:11" x14ac:dyDescent="0.25">
      <c r="A72" t="s">
        <v>138</v>
      </c>
      <c r="B72" t="s">
        <v>139</v>
      </c>
      <c r="C72" t="b">
        <v>1</v>
      </c>
      <c r="D72" t="s">
        <v>133</v>
      </c>
      <c r="K72" s="62"/>
    </row>
    <row r="73" spans="1:11" x14ac:dyDescent="0.25">
      <c r="A73" t="s">
        <v>140</v>
      </c>
      <c r="B73" t="s">
        <v>141</v>
      </c>
      <c r="C73" t="b">
        <v>1</v>
      </c>
      <c r="D73" t="s">
        <v>142</v>
      </c>
      <c r="K73" s="62"/>
    </row>
    <row r="74" spans="1:11" x14ac:dyDescent="0.25">
      <c r="A74" t="s">
        <v>143</v>
      </c>
      <c r="B74" t="s">
        <v>144</v>
      </c>
      <c r="C74" t="b">
        <v>0</v>
      </c>
      <c r="D74" t="s">
        <v>145</v>
      </c>
      <c r="K74" s="62"/>
    </row>
    <row r="75" spans="1:11" x14ac:dyDescent="0.25">
      <c r="A75" t="s">
        <v>146</v>
      </c>
      <c r="B75" t="s">
        <v>147</v>
      </c>
      <c r="C75" t="b">
        <v>0</v>
      </c>
      <c r="D75" t="s">
        <v>145</v>
      </c>
      <c r="K75" s="62"/>
    </row>
    <row r="76" spans="1:11" x14ac:dyDescent="0.25">
      <c r="A76" t="s">
        <v>148</v>
      </c>
      <c r="B76" t="s">
        <v>149</v>
      </c>
      <c r="C76" t="b">
        <v>0</v>
      </c>
      <c r="D76" t="s">
        <v>145</v>
      </c>
      <c r="K76" s="62"/>
    </row>
    <row r="77" spans="1:11" x14ac:dyDescent="0.25">
      <c r="A77" t="s">
        <v>150</v>
      </c>
      <c r="B77" t="s">
        <v>151</v>
      </c>
      <c r="C77" t="b">
        <v>0</v>
      </c>
      <c r="D77" t="s">
        <v>145</v>
      </c>
      <c r="K77" s="62"/>
    </row>
    <row r="78" spans="1:11" x14ac:dyDescent="0.25">
      <c r="A78" t="s">
        <v>152</v>
      </c>
      <c r="B78" t="s">
        <v>153</v>
      </c>
      <c r="C78" t="b">
        <v>0</v>
      </c>
      <c r="D78" t="s">
        <v>145</v>
      </c>
      <c r="K78" s="62"/>
    </row>
    <row r="79" spans="1:11" x14ac:dyDescent="0.25">
      <c r="A79" t="s">
        <v>154</v>
      </c>
      <c r="B79" t="s">
        <v>155</v>
      </c>
      <c r="C79" t="b">
        <v>0</v>
      </c>
      <c r="D79" t="s">
        <v>145</v>
      </c>
      <c r="K79" s="62"/>
    </row>
    <row r="80" spans="1:11" x14ac:dyDescent="0.25">
      <c r="A80" t="s">
        <v>156</v>
      </c>
      <c r="B80" t="s">
        <v>157</v>
      </c>
      <c r="C80" t="b">
        <v>0</v>
      </c>
      <c r="D80" t="s">
        <v>145</v>
      </c>
      <c r="K80" s="62"/>
    </row>
    <row r="81" spans="1:11" x14ac:dyDescent="0.25">
      <c r="A81" t="s">
        <v>158</v>
      </c>
      <c r="B81" t="s">
        <v>159</v>
      </c>
      <c r="C81" t="b">
        <v>0</v>
      </c>
      <c r="D81" t="s">
        <v>145</v>
      </c>
      <c r="K81" s="62"/>
    </row>
    <row r="82" spans="1:11" x14ac:dyDescent="0.25">
      <c r="A82" t="s">
        <v>160</v>
      </c>
      <c r="B82" t="s">
        <v>161</v>
      </c>
      <c r="C82" t="b">
        <v>0</v>
      </c>
      <c r="D82" t="s">
        <v>145</v>
      </c>
      <c r="K82" s="62"/>
    </row>
    <row r="83" spans="1:11" x14ac:dyDescent="0.25">
      <c r="A83" t="s">
        <v>162</v>
      </c>
      <c r="B83" t="s">
        <v>163</v>
      </c>
      <c r="C83" t="b">
        <v>0</v>
      </c>
      <c r="D83" t="s">
        <v>145</v>
      </c>
      <c r="K83" s="62"/>
    </row>
    <row r="84" spans="1:11" x14ac:dyDescent="0.25">
      <c r="A84" t="s">
        <v>164</v>
      </c>
      <c r="B84" t="s">
        <v>165</v>
      </c>
      <c r="C84" t="b">
        <v>0</v>
      </c>
      <c r="D84" t="s">
        <v>145</v>
      </c>
      <c r="K84" s="62"/>
    </row>
    <row r="85" spans="1:11" x14ac:dyDescent="0.25">
      <c r="A85" t="s">
        <v>166</v>
      </c>
      <c r="B85" t="s">
        <v>167</v>
      </c>
      <c r="C85" t="b">
        <v>0</v>
      </c>
      <c r="D85" t="s">
        <v>145</v>
      </c>
      <c r="K85" s="62"/>
    </row>
    <row r="86" spans="1:11" x14ac:dyDescent="0.25">
      <c r="A86" t="s">
        <v>168</v>
      </c>
      <c r="B86" t="s">
        <v>169</v>
      </c>
      <c r="C86" t="b">
        <v>0</v>
      </c>
      <c r="D86" t="s">
        <v>145</v>
      </c>
      <c r="K86" s="62"/>
    </row>
    <row r="87" spans="1:11" x14ac:dyDescent="0.25">
      <c r="A87" t="s">
        <v>170</v>
      </c>
      <c r="B87" t="s">
        <v>171</v>
      </c>
      <c r="C87" t="b">
        <v>0</v>
      </c>
      <c r="D87" t="s">
        <v>145</v>
      </c>
      <c r="K87" s="62"/>
    </row>
    <row r="88" spans="1:11" x14ac:dyDescent="0.25">
      <c r="A88" t="s">
        <v>172</v>
      </c>
      <c r="B88" t="s">
        <v>173</v>
      </c>
      <c r="C88" t="b">
        <v>0</v>
      </c>
      <c r="D88" t="s">
        <v>145</v>
      </c>
      <c r="K88" s="62"/>
    </row>
    <row r="89" spans="1:11" x14ac:dyDescent="0.25">
      <c r="A89" t="s">
        <v>174</v>
      </c>
      <c r="B89" t="s">
        <v>175</v>
      </c>
      <c r="C89" t="b">
        <v>0</v>
      </c>
      <c r="D89" t="s">
        <v>145</v>
      </c>
      <c r="K89" s="62"/>
    </row>
    <row r="90" spans="1:11" x14ac:dyDescent="0.25">
      <c r="A90" t="s">
        <v>176</v>
      </c>
      <c r="B90" t="s">
        <v>177</v>
      </c>
      <c r="C90" t="b">
        <v>0</v>
      </c>
      <c r="D90" t="s">
        <v>145</v>
      </c>
      <c r="K90" s="62"/>
    </row>
    <row r="91" spans="1:11" x14ac:dyDescent="0.25">
      <c r="A91" t="s">
        <v>178</v>
      </c>
      <c r="B91" t="s">
        <v>179</v>
      </c>
      <c r="C91" t="b">
        <v>0</v>
      </c>
      <c r="D91" t="s">
        <v>145</v>
      </c>
      <c r="K91" s="62"/>
    </row>
    <row r="92" spans="1:11" x14ac:dyDescent="0.25">
      <c r="A92" t="s">
        <v>180</v>
      </c>
      <c r="B92" t="s">
        <v>181</v>
      </c>
      <c r="C92" t="b">
        <v>0</v>
      </c>
      <c r="D92" t="s">
        <v>145</v>
      </c>
      <c r="K92" s="62"/>
    </row>
    <row r="93" spans="1:11" x14ac:dyDescent="0.25">
      <c r="A93" t="s">
        <v>182</v>
      </c>
      <c r="B93" t="s">
        <v>183</v>
      </c>
      <c r="C93" t="b">
        <v>0</v>
      </c>
      <c r="D93" t="s">
        <v>145</v>
      </c>
      <c r="K93" s="62"/>
    </row>
    <row r="94" spans="1:11" x14ac:dyDescent="0.25">
      <c r="A94" t="s">
        <v>184</v>
      </c>
      <c r="B94" t="s">
        <v>185</v>
      </c>
      <c r="C94" t="b">
        <v>0</v>
      </c>
      <c r="D94" t="s">
        <v>145</v>
      </c>
      <c r="K94" s="62"/>
    </row>
    <row r="95" spans="1:11" x14ac:dyDescent="0.25">
      <c r="A95" t="s">
        <v>186</v>
      </c>
      <c r="B95" t="s">
        <v>187</v>
      </c>
      <c r="C95" t="b">
        <v>0</v>
      </c>
      <c r="D95" t="s">
        <v>145</v>
      </c>
      <c r="K95" s="62"/>
    </row>
    <row r="96" spans="1:11" x14ac:dyDescent="0.25">
      <c r="A96" t="s">
        <v>188</v>
      </c>
      <c r="B96" t="s">
        <v>189</v>
      </c>
      <c r="C96" t="b">
        <v>0</v>
      </c>
      <c r="D96" t="s">
        <v>145</v>
      </c>
      <c r="K96" s="62"/>
    </row>
    <row r="97" spans="1:11" x14ac:dyDescent="0.25">
      <c r="A97" t="s">
        <v>190</v>
      </c>
      <c r="B97" t="s">
        <v>191</v>
      </c>
      <c r="C97" t="b">
        <v>0</v>
      </c>
      <c r="D97" t="s">
        <v>145</v>
      </c>
      <c r="K97" s="62"/>
    </row>
    <row r="98" spans="1:11" x14ac:dyDescent="0.25">
      <c r="A98" t="s">
        <v>192</v>
      </c>
      <c r="B98" t="s">
        <v>193</v>
      </c>
      <c r="C98" t="b">
        <v>0</v>
      </c>
      <c r="D98" t="s">
        <v>145</v>
      </c>
      <c r="K98" s="62"/>
    </row>
    <row r="99" spans="1:11" x14ac:dyDescent="0.25">
      <c r="A99" t="s">
        <v>194</v>
      </c>
      <c r="B99" t="s">
        <v>195</v>
      </c>
      <c r="C99" t="b">
        <v>0</v>
      </c>
      <c r="D99" t="s">
        <v>145</v>
      </c>
      <c r="K99" s="62"/>
    </row>
    <row r="100" spans="1:11" x14ac:dyDescent="0.25">
      <c r="A100" t="s">
        <v>196</v>
      </c>
      <c r="B100" t="s">
        <v>197</v>
      </c>
      <c r="C100" t="b">
        <v>0</v>
      </c>
      <c r="D100" t="s">
        <v>145</v>
      </c>
      <c r="K100" s="62"/>
    </row>
    <row r="101" spans="1:11" x14ac:dyDescent="0.25">
      <c r="A101" t="s">
        <v>198</v>
      </c>
      <c r="B101" t="s">
        <v>199</v>
      </c>
      <c r="C101" t="b">
        <v>0</v>
      </c>
      <c r="D101" t="s">
        <v>145</v>
      </c>
      <c r="K101" s="62"/>
    </row>
    <row r="102" spans="1:11" x14ac:dyDescent="0.25">
      <c r="A102" t="s">
        <v>200</v>
      </c>
      <c r="B102" t="s">
        <v>201</v>
      </c>
      <c r="C102" t="b">
        <v>0</v>
      </c>
      <c r="D102" t="s">
        <v>145</v>
      </c>
      <c r="K102" s="62"/>
    </row>
    <row r="103" spans="1:11" x14ac:dyDescent="0.25">
      <c r="A103" t="s">
        <v>202</v>
      </c>
      <c r="B103" t="s">
        <v>203</v>
      </c>
      <c r="C103" t="b">
        <v>0</v>
      </c>
      <c r="D103" t="s">
        <v>145</v>
      </c>
      <c r="K103" s="62"/>
    </row>
    <row r="104" spans="1:11" x14ac:dyDescent="0.25">
      <c r="A104" t="s">
        <v>204</v>
      </c>
      <c r="B104" t="s">
        <v>205</v>
      </c>
      <c r="C104" t="b">
        <v>0</v>
      </c>
      <c r="D104" t="s">
        <v>145</v>
      </c>
      <c r="K104" s="62"/>
    </row>
    <row r="105" spans="1:11" x14ac:dyDescent="0.25">
      <c r="A105" t="s">
        <v>206</v>
      </c>
      <c r="B105" t="s">
        <v>207</v>
      </c>
      <c r="C105" t="b">
        <v>0</v>
      </c>
      <c r="D105" t="s">
        <v>145</v>
      </c>
      <c r="K105" s="62"/>
    </row>
    <row r="106" spans="1:11" x14ac:dyDescent="0.25">
      <c r="A106" t="s">
        <v>208</v>
      </c>
      <c r="B106" t="s">
        <v>209</v>
      </c>
      <c r="C106" t="b">
        <v>0</v>
      </c>
      <c r="D106" t="s">
        <v>145</v>
      </c>
      <c r="K106" s="62"/>
    </row>
    <row r="107" spans="1:11" x14ac:dyDescent="0.25">
      <c r="A107" t="s">
        <v>210</v>
      </c>
      <c r="B107" t="s">
        <v>211</v>
      </c>
      <c r="C107" t="b">
        <v>0</v>
      </c>
      <c r="D107" t="s">
        <v>145</v>
      </c>
      <c r="K107" s="62"/>
    </row>
    <row r="108" spans="1:11" x14ac:dyDescent="0.25">
      <c r="A108" t="s">
        <v>212</v>
      </c>
      <c r="B108" t="s">
        <v>213</v>
      </c>
      <c r="C108" t="b">
        <v>0</v>
      </c>
      <c r="D108" t="s">
        <v>145</v>
      </c>
      <c r="K108" s="62"/>
    </row>
    <row r="109" spans="1:11" x14ac:dyDescent="0.25">
      <c r="A109" t="s">
        <v>214</v>
      </c>
      <c r="B109" t="s">
        <v>215</v>
      </c>
      <c r="C109" t="b">
        <v>0</v>
      </c>
      <c r="D109" t="s">
        <v>145</v>
      </c>
      <c r="K109" s="62"/>
    </row>
    <row r="110" spans="1:11" x14ac:dyDescent="0.25">
      <c r="A110" t="s">
        <v>216</v>
      </c>
      <c r="B110" t="s">
        <v>217</v>
      </c>
      <c r="C110" t="b">
        <v>0</v>
      </c>
      <c r="D110" t="s">
        <v>145</v>
      </c>
      <c r="K110" s="62"/>
    </row>
    <row r="111" spans="1:11" x14ac:dyDescent="0.25">
      <c r="A111" t="s">
        <v>218</v>
      </c>
      <c r="B111" t="s">
        <v>219</v>
      </c>
      <c r="C111" t="b">
        <v>0</v>
      </c>
      <c r="D111" t="s">
        <v>145</v>
      </c>
      <c r="K111" s="62"/>
    </row>
    <row r="112" spans="1:11" x14ac:dyDescent="0.25">
      <c r="A112" t="s">
        <v>220</v>
      </c>
      <c r="B112" t="s">
        <v>221</v>
      </c>
      <c r="C112" t="b">
        <v>0</v>
      </c>
      <c r="D112" t="s">
        <v>145</v>
      </c>
      <c r="K112" s="62"/>
    </row>
    <row r="113" spans="1:11" x14ac:dyDescent="0.25">
      <c r="A113" t="s">
        <v>222</v>
      </c>
      <c r="B113" t="s">
        <v>223</v>
      </c>
      <c r="C113" t="b">
        <v>0</v>
      </c>
      <c r="D113" t="s">
        <v>145</v>
      </c>
      <c r="K113" s="62"/>
    </row>
    <row r="114" spans="1:11" x14ac:dyDescent="0.25">
      <c r="A114" t="s">
        <v>224</v>
      </c>
      <c r="B114" t="s">
        <v>225</v>
      </c>
      <c r="C114" t="b">
        <v>0</v>
      </c>
      <c r="D114" t="s">
        <v>145</v>
      </c>
      <c r="K114" s="62"/>
    </row>
    <row r="115" spans="1:11" x14ac:dyDescent="0.25">
      <c r="A115" t="s">
        <v>226</v>
      </c>
      <c r="B115" t="s">
        <v>227</v>
      </c>
      <c r="C115" t="b">
        <v>0</v>
      </c>
      <c r="D115" t="s">
        <v>145</v>
      </c>
      <c r="K115" s="62"/>
    </row>
    <row r="116" spans="1:11" x14ac:dyDescent="0.25">
      <c r="A116" t="s">
        <v>228</v>
      </c>
      <c r="B116" t="s">
        <v>229</v>
      </c>
      <c r="C116" t="b">
        <v>0</v>
      </c>
      <c r="D116" t="s">
        <v>145</v>
      </c>
      <c r="K116" s="62"/>
    </row>
    <row r="117" spans="1:11" x14ac:dyDescent="0.25">
      <c r="A117" t="s">
        <v>230</v>
      </c>
      <c r="B117" t="s">
        <v>231</v>
      </c>
      <c r="C117" t="b">
        <v>0</v>
      </c>
      <c r="D117" t="s">
        <v>145</v>
      </c>
      <c r="K117" s="62"/>
    </row>
    <row r="118" spans="1:11" x14ac:dyDescent="0.25">
      <c r="A118" t="s">
        <v>232</v>
      </c>
      <c r="B118" t="s">
        <v>233</v>
      </c>
      <c r="C118" t="b">
        <v>0</v>
      </c>
      <c r="D118" t="s">
        <v>145</v>
      </c>
      <c r="K118" s="62"/>
    </row>
    <row r="119" spans="1:11" x14ac:dyDescent="0.25">
      <c r="A119" t="s">
        <v>234</v>
      </c>
      <c r="B119" t="s">
        <v>235</v>
      </c>
      <c r="C119" t="b">
        <v>1</v>
      </c>
      <c r="D119" t="s">
        <v>145</v>
      </c>
      <c r="K119" s="62"/>
    </row>
    <row r="120" spans="1:11" x14ac:dyDescent="0.25">
      <c r="A120" t="s">
        <v>236</v>
      </c>
      <c r="B120" t="s">
        <v>237</v>
      </c>
      <c r="C120" t="b">
        <v>0</v>
      </c>
      <c r="D120" t="s">
        <v>238</v>
      </c>
      <c r="K120" s="62"/>
    </row>
    <row r="121" spans="1:11" x14ac:dyDescent="0.25">
      <c r="A121" t="s">
        <v>239</v>
      </c>
      <c r="B121" t="s">
        <v>240</v>
      </c>
      <c r="C121" t="b">
        <v>0</v>
      </c>
      <c r="D121" t="s">
        <v>238</v>
      </c>
      <c r="K121" s="62"/>
    </row>
    <row r="122" spans="1:11" x14ac:dyDescent="0.25">
      <c r="A122" t="s">
        <v>241</v>
      </c>
      <c r="B122" t="s">
        <v>242</v>
      </c>
      <c r="C122" t="b">
        <v>0</v>
      </c>
      <c r="D122" t="s">
        <v>238</v>
      </c>
      <c r="K122" s="62"/>
    </row>
    <row r="123" spans="1:11" x14ac:dyDescent="0.25">
      <c r="A123" t="s">
        <v>243</v>
      </c>
      <c r="B123" t="s">
        <v>244</v>
      </c>
      <c r="C123" t="b">
        <v>0</v>
      </c>
      <c r="D123" t="s">
        <v>245</v>
      </c>
      <c r="K123" s="62"/>
    </row>
    <row r="124" spans="1:11" x14ac:dyDescent="0.25">
      <c r="A124" t="s">
        <v>246</v>
      </c>
      <c r="B124" t="s">
        <v>247</v>
      </c>
      <c r="C124" t="b">
        <v>0</v>
      </c>
      <c r="D124" t="s">
        <v>245</v>
      </c>
      <c r="K124" s="62"/>
    </row>
    <row r="125" spans="1:11" x14ac:dyDescent="0.25">
      <c r="A125" t="s">
        <v>248</v>
      </c>
      <c r="B125" t="s">
        <v>249</v>
      </c>
      <c r="C125" t="b">
        <v>0</v>
      </c>
      <c r="D125" t="s">
        <v>245</v>
      </c>
      <c r="K125" s="62"/>
    </row>
    <row r="126" spans="1:11" x14ac:dyDescent="0.25">
      <c r="A126" t="s">
        <v>250</v>
      </c>
      <c r="B126" t="s">
        <v>251</v>
      </c>
      <c r="C126" t="b">
        <v>0</v>
      </c>
      <c r="D126" t="s">
        <v>245</v>
      </c>
      <c r="K126" s="62"/>
    </row>
    <row r="127" spans="1:11" x14ac:dyDescent="0.25">
      <c r="A127" t="s">
        <v>252</v>
      </c>
      <c r="B127" t="s">
        <v>253</v>
      </c>
      <c r="C127" t="b">
        <v>0</v>
      </c>
      <c r="D127" t="s">
        <v>254</v>
      </c>
      <c r="K127" s="62"/>
    </row>
    <row r="128" spans="1:11" x14ac:dyDescent="0.25">
      <c r="A128" t="s">
        <v>255</v>
      </c>
      <c r="B128" t="s">
        <v>256</v>
      </c>
      <c r="C128" t="b">
        <v>0</v>
      </c>
      <c r="D128" t="s">
        <v>254</v>
      </c>
      <c r="K128" s="62"/>
    </row>
    <row r="129" spans="1:11" x14ac:dyDescent="0.25">
      <c r="A129" t="s">
        <v>257</v>
      </c>
      <c r="B129" t="s">
        <v>258</v>
      </c>
      <c r="C129" t="b">
        <v>0</v>
      </c>
      <c r="D129" t="s">
        <v>254</v>
      </c>
      <c r="K129" s="62"/>
    </row>
    <row r="130" spans="1:11" x14ac:dyDescent="0.25">
      <c r="A130" t="s">
        <v>259</v>
      </c>
      <c r="B130" t="s">
        <v>260</v>
      </c>
      <c r="C130" t="b">
        <v>0</v>
      </c>
      <c r="D130" t="s">
        <v>254</v>
      </c>
      <c r="K130" s="62"/>
    </row>
    <row r="131" spans="1:11" x14ac:dyDescent="0.25">
      <c r="A131" t="s">
        <v>261</v>
      </c>
      <c r="B131" t="s">
        <v>262</v>
      </c>
      <c r="C131" t="b">
        <v>1</v>
      </c>
      <c r="D131" t="s">
        <v>263</v>
      </c>
      <c r="K131" s="62"/>
    </row>
    <row r="132" spans="1:11" x14ac:dyDescent="0.25">
      <c r="A132" t="s">
        <v>264</v>
      </c>
      <c r="B132" t="s">
        <v>265</v>
      </c>
      <c r="C132" t="b">
        <v>0</v>
      </c>
      <c r="D132" t="s">
        <v>263</v>
      </c>
      <c r="K132" s="62"/>
    </row>
    <row r="133" spans="1:11" x14ac:dyDescent="0.25">
      <c r="A133" t="s">
        <v>266</v>
      </c>
      <c r="B133" t="s">
        <v>267</v>
      </c>
      <c r="C133" t="b">
        <v>0</v>
      </c>
      <c r="D133" t="s">
        <v>263</v>
      </c>
      <c r="K133" s="62"/>
    </row>
    <row r="134" spans="1:11" x14ac:dyDescent="0.25">
      <c r="A134" t="s">
        <v>268</v>
      </c>
      <c r="B134" t="s">
        <v>269</v>
      </c>
      <c r="C134" t="b">
        <v>0</v>
      </c>
      <c r="D134" t="s">
        <v>263</v>
      </c>
      <c r="K134" s="62"/>
    </row>
    <row r="135" spans="1:11" x14ac:dyDescent="0.25">
      <c r="A135" t="s">
        <v>270</v>
      </c>
      <c r="B135" t="s">
        <v>270</v>
      </c>
      <c r="C135" t="b">
        <v>0</v>
      </c>
      <c r="D135" t="s">
        <v>271</v>
      </c>
      <c r="K135" s="62"/>
    </row>
    <row r="136" spans="1:11" x14ac:dyDescent="0.25">
      <c r="A136" t="s">
        <v>272</v>
      </c>
      <c r="B136" t="s">
        <v>272</v>
      </c>
      <c r="C136" t="b">
        <v>0</v>
      </c>
      <c r="D136" t="s">
        <v>271</v>
      </c>
      <c r="K136" s="62"/>
    </row>
    <row r="137" spans="1:11" x14ac:dyDescent="0.25">
      <c r="A137" t="s">
        <v>273</v>
      </c>
      <c r="B137" t="s">
        <v>273</v>
      </c>
      <c r="C137" t="b">
        <v>0</v>
      </c>
      <c r="D137" t="s">
        <v>271</v>
      </c>
      <c r="K137" s="62"/>
    </row>
    <row r="138" spans="1:11" x14ac:dyDescent="0.25">
      <c r="A138" t="s">
        <v>274</v>
      </c>
      <c r="B138" t="s">
        <v>274</v>
      </c>
      <c r="C138" t="b">
        <v>0</v>
      </c>
      <c r="D138" t="s">
        <v>271</v>
      </c>
      <c r="K138" s="62"/>
    </row>
    <row r="139" spans="1:11" x14ac:dyDescent="0.25">
      <c r="A139" t="s">
        <v>275</v>
      </c>
      <c r="B139" t="s">
        <v>275</v>
      </c>
      <c r="C139" t="b">
        <v>0</v>
      </c>
      <c r="D139" t="s">
        <v>271</v>
      </c>
      <c r="K139" s="62"/>
    </row>
    <row r="140" spans="1:11" x14ac:dyDescent="0.25">
      <c r="A140" t="s">
        <v>276</v>
      </c>
      <c r="B140" t="s">
        <v>276</v>
      </c>
      <c r="C140" t="b">
        <v>0</v>
      </c>
      <c r="D140" t="s">
        <v>271</v>
      </c>
      <c r="K140" s="62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b07dc1f-22e7-4be1-ac66-a88bf3550222}" enabled="0" method="" siteId="{3b07dc1f-22e7-4be1-ac66-a88bf3550222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2</vt:i4>
      </vt:variant>
      <vt:variant>
        <vt:lpstr>Nazwane zakresy</vt:lpstr>
      </vt:variant>
      <vt:variant>
        <vt:i4>4</vt:i4>
      </vt:variant>
    </vt:vector>
  </HeadingPairs>
  <TitlesOfParts>
    <vt:vector size="6" baseType="lpstr">
      <vt:lpstr>MILD calcs</vt:lpstr>
      <vt:lpstr>data</vt:lpstr>
      <vt:lpstr>'MILD calcs'!BlLossWt</vt:lpstr>
      <vt:lpstr>'MILD calcs'!GHAvgSev</vt:lpstr>
      <vt:lpstr>selected_table</vt:lpstr>
      <vt:lpstr>table_names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 Yahalom</dc:creator>
  <cp:lastModifiedBy>Tomasz Dębosz</cp:lastModifiedBy>
  <dcterms:created xsi:type="dcterms:W3CDTF">2023-12-18T18:19:06Z</dcterms:created>
  <dcterms:modified xsi:type="dcterms:W3CDTF">2025-02-20T12:47:06Z</dcterms:modified>
</cp:coreProperties>
</file>