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sr\Desktop\Programming\Data Science Bootcamp by DATAROCKIE\Sprint 7 - Intro to Business Statistics\STAT103 - Linear Regression and Correlation\"/>
    </mc:Choice>
  </mc:AlternateContent>
  <xr:revisionPtr revIDLastSave="0" documentId="13_ncr:1_{E976EEC6-5B97-4DBE-A9F5-109D93727FEE}" xr6:coauthVersionLast="47" xr6:coauthVersionMax="47" xr10:uidLastSave="{00000000-0000-0000-0000-000000000000}"/>
  <bookViews>
    <workbookView xWindow="-118" yWindow="-118" windowWidth="25370" windowHeight="13667" activeTab="3" xr2:uid="{00000000-000D-0000-FFFF-FFFF00000000}"/>
  </bookViews>
  <sheets>
    <sheet name="Scatter Plot" sheetId="2" r:id="rId1"/>
    <sheet name="mtcars" sheetId="1" r:id="rId2"/>
    <sheet name="SLR" sheetId="3" r:id="rId3"/>
    <sheet name="MLR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N34" i="4"/>
  <c r="Q12" i="4"/>
  <c r="Q11" i="4"/>
  <c r="M6" i="4" l="1"/>
  <c r="D30" i="3"/>
  <c r="H12" i="3"/>
  <c r="H11" i="3"/>
  <c r="E6" i="3"/>
  <c r="E5" i="3"/>
  <c r="F6" i="3"/>
  <c r="F5" i="3"/>
  <c r="E3" i="4" l="1"/>
  <c r="F3" i="4" s="1"/>
  <c r="G3" i="4" s="1"/>
  <c r="E15" i="4"/>
  <c r="F15" i="4" s="1"/>
  <c r="G15" i="4" s="1"/>
  <c r="E27" i="4"/>
  <c r="F27" i="4" s="1"/>
  <c r="G27" i="4" s="1"/>
  <c r="E28" i="4"/>
  <c r="F28" i="4" s="1"/>
  <c r="G28" i="4" s="1"/>
  <c r="E18" i="4"/>
  <c r="F18" i="4" s="1"/>
  <c r="G18" i="4" s="1"/>
  <c r="E19" i="4"/>
  <c r="F19" i="4" s="1"/>
  <c r="G19" i="4" s="1"/>
  <c r="E31" i="4"/>
  <c r="F31" i="4" s="1"/>
  <c r="G31" i="4" s="1"/>
  <c r="E20" i="4"/>
  <c r="F20" i="4" s="1"/>
  <c r="G20" i="4" s="1"/>
  <c r="E9" i="4"/>
  <c r="F9" i="4" s="1"/>
  <c r="G9" i="4" s="1"/>
  <c r="E22" i="4"/>
  <c r="F22" i="4" s="1"/>
  <c r="G22" i="4" s="1"/>
  <c r="E23" i="4"/>
  <c r="F23" i="4" s="1"/>
  <c r="G23" i="4" s="1"/>
  <c r="E12" i="4"/>
  <c r="F12" i="4" s="1"/>
  <c r="G12" i="4" s="1"/>
  <c r="E4" i="4"/>
  <c r="F4" i="4" s="1"/>
  <c r="G4" i="4" s="1"/>
  <c r="E16" i="4"/>
  <c r="F16" i="4" s="1"/>
  <c r="G16" i="4" s="1"/>
  <c r="E30" i="4"/>
  <c r="F30" i="4" s="1"/>
  <c r="G30" i="4" s="1"/>
  <c r="E8" i="4"/>
  <c r="F8" i="4" s="1"/>
  <c r="G8" i="4" s="1"/>
  <c r="E21" i="4"/>
  <c r="F21" i="4" s="1"/>
  <c r="G21" i="4" s="1"/>
  <c r="E5" i="4"/>
  <c r="F5" i="4" s="1"/>
  <c r="G5" i="4" s="1"/>
  <c r="E17" i="4"/>
  <c r="F17" i="4" s="1"/>
  <c r="G17" i="4" s="1"/>
  <c r="E29" i="4"/>
  <c r="F29" i="4" s="1"/>
  <c r="G29" i="4" s="1"/>
  <c r="E32" i="4"/>
  <c r="F32" i="4" s="1"/>
  <c r="G32" i="4" s="1"/>
  <c r="E10" i="4"/>
  <c r="F10" i="4" s="1"/>
  <c r="G10" i="4" s="1"/>
  <c r="E2" i="4"/>
  <c r="F2" i="4" s="1"/>
  <c r="G2" i="4" s="1"/>
  <c r="E13" i="4"/>
  <c r="F13" i="4" s="1"/>
  <c r="G13" i="4" s="1"/>
  <c r="E26" i="4"/>
  <c r="F26" i="4" s="1"/>
  <c r="G26" i="4" s="1"/>
  <c r="E6" i="4"/>
  <c r="F6" i="4" s="1"/>
  <c r="G6" i="4" s="1"/>
  <c r="E25" i="4"/>
  <c r="F25" i="4" s="1"/>
  <c r="G25" i="4" s="1"/>
  <c r="E7" i="4"/>
  <c r="F7" i="4" s="1"/>
  <c r="G7" i="4" s="1"/>
  <c r="E11" i="4"/>
  <c r="F11" i="4" s="1"/>
  <c r="G11" i="4" s="1"/>
  <c r="E24" i="4"/>
  <c r="F24" i="4" s="1"/>
  <c r="G24" i="4" s="1"/>
  <c r="E33" i="4"/>
  <c r="F33" i="4" s="1"/>
  <c r="G33" i="4" s="1"/>
  <c r="E14" i="4"/>
  <c r="F14" i="4" s="1"/>
  <c r="G14" i="4" s="1"/>
  <c r="M2" i="1"/>
  <c r="J2" i="4" l="1"/>
  <c r="P11" i="4"/>
  <c r="P12" i="4" s="1"/>
</calcChain>
</file>

<file path=xl/sharedStrings.xml><?xml version="1.0" encoding="utf-8"?>
<sst xmlns="http://schemas.openxmlformats.org/spreadsheetml/2006/main" count="132" uniqueCount="65">
  <si>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</si>
  <si>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</si>
  <si>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</si>
  <si>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</si>
  <si>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</si>
  <si>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</si>
  <si>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</si>
  <si>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</si>
  <si>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</si>
  <si>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</si>
  <si>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</si>
  <si>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mpg=f(hp)</t>
  </si>
  <si>
    <t>mpg=b0+b1*hp</t>
  </si>
  <si>
    <t>Intercept</t>
  </si>
  <si>
    <t>Slope</t>
  </si>
  <si>
    <t>SUMMARY OUTPUT</t>
  </si>
  <si>
    <t>Regression Statistics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</si>
  <si>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</si>
  <si>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</si>
  <si>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</si>
  <si>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</si>
  <si>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</si>
  <si>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</si>
  <si>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</si>
  <si>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</si>
  <si>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</si>
  <si>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</si>
  <si>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</si>
  <si>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</si>
  <si>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</si>
  <si>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</si>
  <si>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</si>
  <si>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</si>
  <si>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</si>
  <si>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</si>
  <si>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Multiple R (Cor)</t>
  </si>
  <si>
    <t>Correlation</t>
  </si>
  <si>
    <t>Correlation^2</t>
  </si>
  <si>
    <t>Explained Variances</t>
  </si>
  <si>
    <t>Overall Significance of the Model</t>
  </si>
  <si>
    <t>&lt;0.05</t>
  </si>
  <si>
    <t>Significance</t>
  </si>
  <si>
    <t>MPG = 30.10 + (-0.07)*HP</t>
  </si>
  <si>
    <t>HP=200</t>
  </si>
  <si>
    <t>Predicted MPG</t>
  </si>
  <si>
    <t>MPG = f(hp, wt, am)</t>
  </si>
  <si>
    <t>MPG = b0 + b1*hp+b2*wt+b3*am</t>
  </si>
  <si>
    <t>Multiple R</t>
  </si>
  <si>
    <t>0=Auto</t>
  </si>
  <si>
    <t>1=Manual</t>
  </si>
  <si>
    <t>Siginificance</t>
  </si>
  <si>
    <t>มีตัวแปรต้นอย่างน้อย 1 ตัวที่ significant ที่สามารถทำนายค่า MPG(y) ได้อย่างมีนัยสำคัญทางสถิติ</t>
  </si>
  <si>
    <t>MPG = 34.0029 + (-0.03)*HP + (-2.87)*WT + 2.08*AM</t>
  </si>
  <si>
    <t>HP</t>
  </si>
  <si>
    <t>WT</t>
  </si>
  <si>
    <t>AM</t>
  </si>
  <si>
    <t>Objectives that we run model</t>
  </si>
  <si>
    <t>1. Prediction</t>
  </si>
  <si>
    <t>2. Inference (Why)</t>
  </si>
  <si>
    <t>predicted_mpg</t>
  </si>
  <si>
    <t>error</t>
  </si>
  <si>
    <t>error^2</t>
  </si>
  <si>
    <t>sum squared error</t>
  </si>
  <si>
    <t>Minimize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</si>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</sst>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  <xf numFmtId="0" fontId="18" fillId="0" borderId="11" xfId="0" applyFont="1" applyFill="1" applyBorder="1" applyAlignment="1">
      <alignment horizontal="centerContinuous"/>
    </xf>
    <xf numFmtId="0" fontId="0" fillId="33" borderId="0" xfId="0" applyFill="1"/>
    <xf numFmtId="2" fontId="0" fillId="33" borderId="0" xfId="0" applyNumberFormat="1" applyFill="1"/>
    <xf numFmtId="0" fontId="0" fillId="33" borderId="0" xfId="0" applyFill="1" applyBorder="1" applyAlignment="1"/>
    <xf numFmtId="0" fontId="0" fillId="33" borderId="10" xfId="0" applyFill="1" applyBorder="1" applyAlignment="1"/>
    <xf numFmtId="10" fontId="0" fillId="34" borderId="0" xfId="43" applyNumberFormat="1" applyFont="1" applyFill="1" applyBorder="1" applyAlignment="1"/>
    <xf numFmtId="0" fontId="0" fillId="34" borderId="0" xfId="0" applyFill="1"/>
    <xf numFmtId="0" fontId="16" fillId="0" borderId="0" xfId="0" applyFont="1"/>
    <xf numFmtId="164" fontId="0" fillId="0" borderId="0" xfId="42" applyNumberFormat="1" applyFont="1" applyFill="1" applyBorder="1" applyAlignment="1"/>
    <xf numFmtId="43" fontId="0" fillId="0" borderId="0" xfId="42" applyFont="1" applyFill="1" applyBorder="1" applyAlignment="1"/>
    <xf numFmtId="0" fontId="0" fillId="35" borderId="0" xfId="0" applyFill="1"/>
    <xf numFmtId="164" fontId="0" fillId="36" borderId="10" xfId="42" applyNumberFormat="1" applyFont="1" applyFill="1" applyBorder="1" applyAlignment="1"/>
    <xf numFmtId="164" fontId="0" fillId="37" borderId="0" xfId="42" applyNumberFormat="1" applyFont="1" applyFill="1" applyBorder="1" applyAlignment="1"/>
    <xf numFmtId="0" fontId="0" fillId="37" borderId="0" xfId="0" applyFill="1" applyBorder="1" applyAlignment="1"/>
    <xf numFmtId="0" fontId="0" fillId="37" borderId="0" xfId="0" applyFill="1"/>
    <xf numFmtId="43" fontId="0" fillId="0" borderId="0" xfId="42" applyFont="1"/>
    <xf numFmtId="43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mtcars!$B$1</c:f>
              <c:strCache>
                <c:ptCount val="1"/>
                <c:pt idx="0">
                  <c:v>mpg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mtcars!$A$2:$A$33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C-478A-A1B9-AD8781E9E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49480"/>
        <c:axId val="573352432"/>
      </c:scatterChart>
      <c:valAx>
        <c:axId val="57334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Horse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52432"/>
        <c:crosses val="autoZero"/>
        <c:crossBetween val="midCat"/>
      </c:valAx>
      <c:valAx>
        <c:axId val="573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4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E06903-996F-4329-8EC0-F1B29571D6D4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079" cy="62797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D32F-EFED-477C-8BF1-63D44F7032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workbookViewId="0">
      <selection activeCell="I1" activeCellId="2" sqref="A1:B1048576 F1:F1048576 I1:I1048576"/>
    </sheetView>
  </sheetViews>
  <sheetFormatPr defaultRowHeight="15.05" x14ac:dyDescent="0.3"/>
  <cols>
    <col min="2" max="4" width="8.88671875" customWidth="1"/>
  </cols>
  <sheetData>
    <row r="1" spans="1:24" ht="14.4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4" ht="14.4" x14ac:dyDescent="0.3">
      <c r="A2">
        <v>110</v>
      </c>
      <c r="B2">
        <v>21</v>
      </c>
      <c r="C2">
        <v>6</v>
      </c>
      <c r="D2">
        <v>160</v>
      </c>
      <c r="E2">
        <v>3.9</v>
      </c>
      <c r="F2">
        <v>2.62</v>
      </c>
      <c r="G2">
        <v>16.46</v>
      </c>
      <c r="H2">
        <v>0</v>
      </c>
      <c r="I2">
        <v>1</v>
      </c>
      <c r="J2">
        <v>4</v>
      </c>
      <c r="K2">
        <v>4</v>
      </c>
      <c r="M2">
        <f>CORREL(B2:B33, A2:A33)</f>
        <v>-0.77616837182658638</v>
      </c>
    </row>
    <row r="3" spans="1:24" ht="15.75" thickBot="1" x14ac:dyDescent="0.35">
      <c r="A3">
        <v>110</v>
      </c>
      <c r="B3">
        <v>21</v>
      </c>
      <c r="C3">
        <v>6</v>
      </c>
      <c r="D3">
        <v>160</v>
      </c>
      <c r="E3">
        <v>3.9</v>
      </c>
      <c r="F3">
        <v>2.875</v>
      </c>
      <c r="G3">
        <v>17.02</v>
      </c>
      <c r="H3">
        <v>0</v>
      </c>
      <c r="I3">
        <v>1</v>
      </c>
      <c r="J3">
        <v>4</v>
      </c>
      <c r="K3">
        <v>4</v>
      </c>
    </row>
    <row r="4" spans="1:24" x14ac:dyDescent="0.3">
      <c r="A4">
        <v>93</v>
      </c>
      <c r="B4">
        <v>22.8</v>
      </c>
      <c r="C4">
        <v>4</v>
      </c>
      <c r="D4">
        <v>108</v>
      </c>
      <c r="E4">
        <v>3.85</v>
      </c>
      <c r="F4">
        <v>2.3199999999999998</v>
      </c>
      <c r="G4">
        <v>18.61</v>
      </c>
      <c r="H4">
        <v>1</v>
      </c>
      <c r="I4">
        <v>1</v>
      </c>
      <c r="J4">
        <v>4</v>
      </c>
      <c r="K4">
        <v>1</v>
      </c>
      <c r="M4" s="3"/>
      <c r="N4" s="3" t="s">
        <v>3</v>
      </c>
      <c r="O4" s="3" t="s">
        <v>0</v>
      </c>
    </row>
    <row r="5" spans="1:24" x14ac:dyDescent="0.3">
      <c r="A5">
        <v>110</v>
      </c>
      <c r="B5">
        <v>21.4</v>
      </c>
      <c r="C5">
        <v>6</v>
      </c>
      <c r="D5">
        <v>258</v>
      </c>
      <c r="E5">
        <v>3.08</v>
      </c>
      <c r="F5">
        <v>3.2149999999999999</v>
      </c>
      <c r="G5">
        <v>19.440000000000001</v>
      </c>
      <c r="H5">
        <v>1</v>
      </c>
      <c r="I5">
        <v>0</v>
      </c>
      <c r="J5">
        <v>3</v>
      </c>
      <c r="K5">
        <v>1</v>
      </c>
      <c r="M5" s="1" t="s">
        <v>3</v>
      </c>
      <c r="N5" s="1">
        <v>1</v>
      </c>
      <c r="O5" s="1"/>
    </row>
    <row r="6" spans="1:24" ht="15.75" thickBot="1" x14ac:dyDescent="0.35">
      <c r="A6">
        <v>175</v>
      </c>
      <c r="B6">
        <v>18.7</v>
      </c>
      <c r="C6">
        <v>8</v>
      </c>
      <c r="D6">
        <v>360</v>
      </c>
      <c r="E6">
        <v>3.15</v>
      </c>
      <c r="F6">
        <v>3.44</v>
      </c>
      <c r="G6">
        <v>17.02</v>
      </c>
      <c r="H6">
        <v>0</v>
      </c>
      <c r="I6">
        <v>0</v>
      </c>
      <c r="J6">
        <v>3</v>
      </c>
      <c r="K6">
        <v>2</v>
      </c>
      <c r="M6" s="2" t="s">
        <v>0</v>
      </c>
      <c r="N6" s="2">
        <v>-0.77616837182658638</v>
      </c>
      <c r="O6" s="2">
        <v>1</v>
      </c>
    </row>
    <row r="7" spans="1:24" ht="15.75" thickBot="1" x14ac:dyDescent="0.35">
      <c r="A7">
        <v>105</v>
      </c>
      <c r="B7">
        <v>18.100000000000001</v>
      </c>
      <c r="C7">
        <v>6</v>
      </c>
      <c r="D7">
        <v>225</v>
      </c>
      <c r="E7">
        <v>2.76</v>
      </c>
      <c r="F7">
        <v>3.46</v>
      </c>
      <c r="G7">
        <v>20.22</v>
      </c>
      <c r="H7">
        <v>1</v>
      </c>
      <c r="I7">
        <v>0</v>
      </c>
      <c r="J7">
        <v>3</v>
      </c>
      <c r="K7">
        <v>1</v>
      </c>
    </row>
    <row r="8" spans="1:24" x14ac:dyDescent="0.3">
      <c r="A8">
        <v>245</v>
      </c>
      <c r="B8">
        <v>14.3</v>
      </c>
      <c r="C8">
        <v>8</v>
      </c>
      <c r="D8">
        <v>360</v>
      </c>
      <c r="E8">
        <v>3.21</v>
      </c>
      <c r="F8">
        <v>3.57</v>
      </c>
      <c r="G8">
        <v>15.84</v>
      </c>
      <c r="H8">
        <v>0</v>
      </c>
      <c r="I8">
        <v>0</v>
      </c>
      <c r="J8">
        <v>3</v>
      </c>
      <c r="K8">
        <v>4</v>
      </c>
      <c r="M8" s="3"/>
      <c r="N8" s="3" t="s">
        <v>3</v>
      </c>
      <c r="O8" s="3" t="s">
        <v>0</v>
      </c>
      <c r="P8" s="3" t="s">
        <v>1</v>
      </c>
      <c r="Q8" s="3" t="s">
        <v>2</v>
      </c>
      <c r="R8" s="3" t="s">
        <v>4</v>
      </c>
      <c r="S8" s="3" t="s">
        <v>5</v>
      </c>
      <c r="T8" s="3" t="s">
        <v>6</v>
      </c>
      <c r="U8" s="3" t="s">
        <v>7</v>
      </c>
      <c r="V8" s="3" t="s">
        <v>8</v>
      </c>
      <c r="W8" s="3" t="s">
        <v>9</v>
      </c>
      <c r="X8" s="3" t="s">
        <v>10</v>
      </c>
    </row>
    <row r="9" spans="1:24" x14ac:dyDescent="0.3">
      <c r="A9">
        <v>62</v>
      </c>
      <c r="B9">
        <v>24.4</v>
      </c>
      <c r="C9">
        <v>4</v>
      </c>
      <c r="D9">
        <v>146.69999999999999</v>
      </c>
      <c r="E9">
        <v>3.69</v>
      </c>
      <c r="F9">
        <v>3.19</v>
      </c>
      <c r="G9">
        <v>20</v>
      </c>
      <c r="H9">
        <v>1</v>
      </c>
      <c r="I9">
        <v>0</v>
      </c>
      <c r="J9">
        <v>4</v>
      </c>
      <c r="K9">
        <v>2</v>
      </c>
      <c r="M9" s="1" t="s">
        <v>3</v>
      </c>
      <c r="N9" s="4">
        <v>1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3">
      <c r="A10">
        <v>95</v>
      </c>
      <c r="B10">
        <v>22.8</v>
      </c>
      <c r="C10">
        <v>4</v>
      </c>
      <c r="D10">
        <v>140.80000000000001</v>
      </c>
      <c r="E10">
        <v>3.92</v>
      </c>
      <c r="F10">
        <v>3.15</v>
      </c>
      <c r="G10">
        <v>22.9</v>
      </c>
      <c r="H10">
        <v>1</v>
      </c>
      <c r="I10">
        <v>0</v>
      </c>
      <c r="J10">
        <v>4</v>
      </c>
      <c r="K10">
        <v>2</v>
      </c>
      <c r="M10" s="1" t="s">
        <v>0</v>
      </c>
      <c r="N10" s="4">
        <v>-0.77616837182658638</v>
      </c>
      <c r="O10" s="4">
        <v>1</v>
      </c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3">
      <c r="A11">
        <v>123</v>
      </c>
      <c r="B11">
        <v>19.2</v>
      </c>
      <c r="C11">
        <v>6</v>
      </c>
      <c r="D11">
        <v>167.6</v>
      </c>
      <c r="E11">
        <v>3.92</v>
      </c>
      <c r="F11">
        <v>3.44</v>
      </c>
      <c r="G11">
        <v>18.3</v>
      </c>
      <c r="H11">
        <v>1</v>
      </c>
      <c r="I11">
        <v>0</v>
      </c>
      <c r="J11">
        <v>4</v>
      </c>
      <c r="K11">
        <v>4</v>
      </c>
      <c r="M11" s="1" t="s">
        <v>1</v>
      </c>
      <c r="N11" s="4">
        <v>0.83244745272181953</v>
      </c>
      <c r="O11" s="4">
        <v>-0.8521619594266131</v>
      </c>
      <c r="P11" s="4">
        <v>1</v>
      </c>
      <c r="Q11" s="4"/>
      <c r="R11" s="4"/>
      <c r="S11" s="4"/>
      <c r="T11" s="4"/>
      <c r="U11" s="4"/>
      <c r="V11" s="4"/>
      <c r="W11" s="4"/>
      <c r="X11" s="4"/>
    </row>
    <row r="12" spans="1:24" x14ac:dyDescent="0.3">
      <c r="A12">
        <v>123</v>
      </c>
      <c r="B12">
        <v>17.8</v>
      </c>
      <c r="C12">
        <v>6</v>
      </c>
      <c r="D12">
        <v>167.6</v>
      </c>
      <c r="E12">
        <v>3.92</v>
      </c>
      <c r="F12">
        <v>3.44</v>
      </c>
      <c r="G12">
        <v>18.899999999999999</v>
      </c>
      <c r="H12">
        <v>1</v>
      </c>
      <c r="I12">
        <v>0</v>
      </c>
      <c r="J12">
        <v>4</v>
      </c>
      <c r="K12">
        <v>4</v>
      </c>
      <c r="M12" s="1" t="s">
        <v>2</v>
      </c>
      <c r="N12" s="4">
        <v>0.79094858636980647</v>
      </c>
      <c r="O12" s="4">
        <v>-0.84755137926247848</v>
      </c>
      <c r="P12" s="4">
        <v>0.9020328721469989</v>
      </c>
      <c r="Q12" s="4">
        <v>1</v>
      </c>
      <c r="R12" s="4"/>
      <c r="S12" s="4"/>
      <c r="T12" s="4"/>
      <c r="U12" s="4"/>
      <c r="V12" s="4"/>
      <c r="W12" s="4"/>
      <c r="X12" s="4"/>
    </row>
    <row r="13" spans="1:24" x14ac:dyDescent="0.3">
      <c r="A13">
        <v>180</v>
      </c>
      <c r="B13">
        <v>16.399999999999999</v>
      </c>
      <c r="C13">
        <v>8</v>
      </c>
      <c r="D13">
        <v>275.8</v>
      </c>
      <c r="E13">
        <v>3.07</v>
      </c>
      <c r="F13">
        <v>4.07</v>
      </c>
      <c r="G13">
        <v>17.399999999999999</v>
      </c>
      <c r="H13">
        <v>0</v>
      </c>
      <c r="I13">
        <v>0</v>
      </c>
      <c r="J13">
        <v>3</v>
      </c>
      <c r="K13">
        <v>3</v>
      </c>
      <c r="M13" s="1" t="s">
        <v>4</v>
      </c>
      <c r="N13" s="4">
        <v>-0.44875911687291947</v>
      </c>
      <c r="O13" s="4">
        <v>0.68117190780674908</v>
      </c>
      <c r="P13" s="4">
        <v>-0.69993811382876991</v>
      </c>
      <c r="Q13" s="4">
        <v>-0.71021392716927001</v>
      </c>
      <c r="R13" s="4">
        <v>1</v>
      </c>
      <c r="S13" s="4"/>
      <c r="T13" s="4"/>
      <c r="U13" s="4"/>
      <c r="V13" s="4"/>
      <c r="W13" s="4"/>
      <c r="X13" s="4"/>
    </row>
    <row r="14" spans="1:24" x14ac:dyDescent="0.3">
      <c r="A14">
        <v>180</v>
      </c>
      <c r="B14">
        <v>17.3</v>
      </c>
      <c r="C14">
        <v>8</v>
      </c>
      <c r="D14">
        <v>275.8</v>
      </c>
      <c r="E14">
        <v>3.07</v>
      </c>
      <c r="F14">
        <v>3.73</v>
      </c>
      <c r="G14">
        <v>17.600000000000001</v>
      </c>
      <c r="H14">
        <v>0</v>
      </c>
      <c r="I14">
        <v>0</v>
      </c>
      <c r="J14">
        <v>3</v>
      </c>
      <c r="K14">
        <v>3</v>
      </c>
      <c r="M14" s="1" t="s">
        <v>5</v>
      </c>
      <c r="N14" s="4">
        <v>0.6587478873447592</v>
      </c>
      <c r="O14" s="4">
        <v>-0.8676593765172278</v>
      </c>
      <c r="P14" s="4">
        <v>0.78249579446324091</v>
      </c>
      <c r="Q14" s="4">
        <v>0.8879799220581378</v>
      </c>
      <c r="R14" s="4">
        <v>-0.71244064669737173</v>
      </c>
      <c r="S14" s="4">
        <v>1</v>
      </c>
      <c r="T14" s="4"/>
      <c r="U14" s="4"/>
      <c r="V14" s="4"/>
      <c r="W14" s="4"/>
      <c r="X14" s="4"/>
    </row>
    <row r="15" spans="1:24" x14ac:dyDescent="0.3">
      <c r="A15">
        <v>180</v>
      </c>
      <c r="B15">
        <v>15.2</v>
      </c>
      <c r="C15">
        <v>8</v>
      </c>
      <c r="D15">
        <v>275.8</v>
      </c>
      <c r="E15">
        <v>3.07</v>
      </c>
      <c r="F15">
        <v>3.78</v>
      </c>
      <c r="G15">
        <v>18</v>
      </c>
      <c r="H15">
        <v>0</v>
      </c>
      <c r="I15">
        <v>0</v>
      </c>
      <c r="J15">
        <v>3</v>
      </c>
      <c r="K15">
        <v>3</v>
      </c>
      <c r="M15" s="1" t="s">
        <v>6</v>
      </c>
      <c r="N15" s="4">
        <v>-0.70822338886195324</v>
      </c>
      <c r="O15" s="4">
        <v>0.41868403392177822</v>
      </c>
      <c r="P15" s="4">
        <v>-0.59124207376886861</v>
      </c>
      <c r="Q15" s="4">
        <v>-0.4336978808110139</v>
      </c>
      <c r="R15" s="4">
        <v>9.1204759651182993E-2</v>
      </c>
      <c r="S15" s="4">
        <v>-0.17471587871340488</v>
      </c>
      <c r="T15" s="4">
        <v>1</v>
      </c>
      <c r="U15" s="4"/>
      <c r="V15" s="4"/>
      <c r="W15" s="4"/>
      <c r="X15" s="4"/>
    </row>
    <row r="16" spans="1:24" x14ac:dyDescent="0.3">
      <c r="A16">
        <v>205</v>
      </c>
      <c r="B16">
        <v>10.4</v>
      </c>
      <c r="C16">
        <v>8</v>
      </c>
      <c r="D16">
        <v>472</v>
      </c>
      <c r="E16">
        <v>2.93</v>
      </c>
      <c r="F16">
        <v>5.25</v>
      </c>
      <c r="G16">
        <v>17.98</v>
      </c>
      <c r="H16">
        <v>0</v>
      </c>
      <c r="I16">
        <v>0</v>
      </c>
      <c r="J16">
        <v>3</v>
      </c>
      <c r="K16">
        <v>4</v>
      </c>
      <c r="M16" s="1" t="s">
        <v>7</v>
      </c>
      <c r="N16" s="4">
        <v>-0.72309673735244961</v>
      </c>
      <c r="O16" s="4">
        <v>0.66403891912759294</v>
      </c>
      <c r="P16" s="4">
        <v>-0.81081179608300535</v>
      </c>
      <c r="Q16" s="4">
        <v>-0.71041589079060019</v>
      </c>
      <c r="R16" s="4">
        <v>0.44027846495534917</v>
      </c>
      <c r="S16" s="4">
        <v>-0.55491567766399397</v>
      </c>
      <c r="T16" s="4">
        <v>0.74453544352625423</v>
      </c>
      <c r="U16" s="4">
        <v>1</v>
      </c>
      <c r="V16" s="4"/>
      <c r="W16" s="4"/>
      <c r="X16" s="4"/>
    </row>
    <row r="17" spans="1:24" x14ac:dyDescent="0.3">
      <c r="A17">
        <v>215</v>
      </c>
      <c r="B17">
        <v>10.4</v>
      </c>
      <c r="C17">
        <v>8</v>
      </c>
      <c r="D17">
        <v>460</v>
      </c>
      <c r="E17">
        <v>3</v>
      </c>
      <c r="F17">
        <v>5.4240000000000004</v>
      </c>
      <c r="G17">
        <v>17.82</v>
      </c>
      <c r="H17">
        <v>0</v>
      </c>
      <c r="I17">
        <v>0</v>
      </c>
      <c r="J17">
        <v>3</v>
      </c>
      <c r="K17">
        <v>4</v>
      </c>
      <c r="M17" s="1" t="s">
        <v>8</v>
      </c>
      <c r="N17" s="4">
        <v>-0.24320425718585106</v>
      </c>
      <c r="O17" s="4">
        <v>0.59983242945464765</v>
      </c>
      <c r="P17" s="4">
        <v>-0.52260704690067539</v>
      </c>
      <c r="Q17" s="4">
        <v>-0.59122704006394744</v>
      </c>
      <c r="R17" s="4">
        <v>0.71271112722626973</v>
      </c>
      <c r="S17" s="4">
        <v>-0.69249525883948415</v>
      </c>
      <c r="T17" s="4">
        <v>-0.22986086218488297</v>
      </c>
      <c r="U17" s="4">
        <v>0.16834512458535861</v>
      </c>
      <c r="V17" s="4">
        <v>1</v>
      </c>
      <c r="W17" s="4"/>
      <c r="X17" s="4"/>
    </row>
    <row r="18" spans="1:24" x14ac:dyDescent="0.3">
      <c r="A18">
        <v>230</v>
      </c>
      <c r="B18">
        <v>14.7</v>
      </c>
      <c r="C18">
        <v>8</v>
      </c>
      <c r="D18">
        <v>440</v>
      </c>
      <c r="E18">
        <v>3.23</v>
      </c>
      <c r="F18">
        <v>5.3449999999999998</v>
      </c>
      <c r="G18">
        <v>17.420000000000002</v>
      </c>
      <c r="H18">
        <v>0</v>
      </c>
      <c r="I18">
        <v>0</v>
      </c>
      <c r="J18">
        <v>3</v>
      </c>
      <c r="K18">
        <v>4</v>
      </c>
      <c r="M18" s="1" t="s">
        <v>9</v>
      </c>
      <c r="N18" s="4">
        <v>-0.12570425822547418</v>
      </c>
      <c r="O18" s="4">
        <v>0.48028475733884218</v>
      </c>
      <c r="P18" s="4">
        <v>-0.49268659938947124</v>
      </c>
      <c r="Q18" s="4">
        <v>-0.55556919856248266</v>
      </c>
      <c r="R18" s="4">
        <v>0.6996101319346647</v>
      </c>
      <c r="S18" s="4">
        <v>-0.58328699653664795</v>
      </c>
      <c r="T18" s="4">
        <v>-0.21268222972036493</v>
      </c>
      <c r="U18" s="4">
        <v>0.20602334873357925</v>
      </c>
      <c r="V18" s="4">
        <v>0.79405876025634348</v>
      </c>
      <c r="W18" s="4">
        <v>1</v>
      </c>
      <c r="X18" s="4"/>
    </row>
    <row r="19" spans="1:24" ht="15.75" thickBot="1" x14ac:dyDescent="0.35">
      <c r="A19">
        <v>66</v>
      </c>
      <c r="B19">
        <v>32.4</v>
      </c>
      <c r="C19">
        <v>4</v>
      </c>
      <c r="D19">
        <v>78.7</v>
      </c>
      <c r="E19">
        <v>4.08</v>
      </c>
      <c r="F19">
        <v>2.2000000000000002</v>
      </c>
      <c r="G19">
        <v>19.47</v>
      </c>
      <c r="H19">
        <v>1</v>
      </c>
      <c r="I19">
        <v>1</v>
      </c>
      <c r="J19">
        <v>4</v>
      </c>
      <c r="K19">
        <v>1</v>
      </c>
      <c r="M19" s="2" t="s">
        <v>10</v>
      </c>
      <c r="N19" s="5">
        <v>0.74981247154911024</v>
      </c>
      <c r="O19" s="5">
        <v>-0.55092507390245871</v>
      </c>
      <c r="P19" s="5">
        <v>0.52698829374964329</v>
      </c>
      <c r="Q19" s="5">
        <v>0.39497686486896932</v>
      </c>
      <c r="R19" s="5">
        <v>-9.0789798868867275E-2</v>
      </c>
      <c r="S19" s="5">
        <v>0.42760593773548722</v>
      </c>
      <c r="T19" s="5">
        <v>-0.65624922833805888</v>
      </c>
      <c r="U19" s="5">
        <v>-0.56960714100684262</v>
      </c>
      <c r="V19" s="5">
        <v>5.7534351070504114E-2</v>
      </c>
      <c r="W19" s="5">
        <v>0.27407283635752228</v>
      </c>
      <c r="X19" s="5">
        <v>1</v>
      </c>
    </row>
    <row r="20" spans="1:24" x14ac:dyDescent="0.3">
      <c r="A20">
        <v>52</v>
      </c>
      <c r="B20">
        <v>30.4</v>
      </c>
      <c r="C20">
        <v>4</v>
      </c>
      <c r="D20">
        <v>75.7</v>
      </c>
      <c r="E20">
        <v>4.93</v>
      </c>
      <c r="F20">
        <v>1.615</v>
      </c>
      <c r="G20">
        <v>18.52</v>
      </c>
      <c r="H20">
        <v>1</v>
      </c>
      <c r="I20">
        <v>1</v>
      </c>
      <c r="J20">
        <v>4</v>
      </c>
      <c r="K20">
        <v>2</v>
      </c>
    </row>
    <row r="21" spans="1:24" ht="14.4" x14ac:dyDescent="0.3">
      <c r="A21">
        <v>65</v>
      </c>
      <c r="B21">
        <v>33.9</v>
      </c>
      <c r="C21">
        <v>4</v>
      </c>
      <c r="D21">
        <v>71.099999999999994</v>
      </c>
      <c r="E21">
        <v>4.22</v>
      </c>
      <c r="F21">
        <v>1.835</v>
      </c>
      <c r="G21">
        <v>19.899999999999999</v>
      </c>
      <c r="H21">
        <v>1</v>
      </c>
      <c r="I21">
        <v>1</v>
      </c>
      <c r="J21">
        <v>4</v>
      </c>
      <c r="K21">
        <v>1</v>
      </c>
    </row>
    <row r="22" spans="1:24" ht="14.4" x14ac:dyDescent="0.3">
      <c r="A22">
        <v>97</v>
      </c>
      <c r="B22">
        <v>21.5</v>
      </c>
      <c r="C22">
        <v>4</v>
      </c>
      <c r="D22">
        <v>120.1</v>
      </c>
      <c r="E22">
        <v>3.7</v>
      </c>
      <c r="F22">
        <v>2.4649999999999999</v>
      </c>
      <c r="G22">
        <v>20.010000000000002</v>
      </c>
      <c r="H22">
        <v>1</v>
      </c>
      <c r="I22">
        <v>0</v>
      </c>
      <c r="J22">
        <v>3</v>
      </c>
      <c r="K22">
        <v>1</v>
      </c>
    </row>
    <row r="23" spans="1:24" ht="14.4" x14ac:dyDescent="0.3">
      <c r="A23">
        <v>150</v>
      </c>
      <c r="B23">
        <v>15.5</v>
      </c>
      <c r="C23">
        <v>8</v>
      </c>
      <c r="D23">
        <v>318</v>
      </c>
      <c r="E23">
        <v>2.76</v>
      </c>
      <c r="F23">
        <v>3.52</v>
      </c>
      <c r="G23">
        <v>16.87</v>
      </c>
      <c r="H23">
        <v>0</v>
      </c>
      <c r="I23">
        <v>0</v>
      </c>
      <c r="J23">
        <v>3</v>
      </c>
      <c r="K23">
        <v>2</v>
      </c>
    </row>
    <row r="24" spans="1:24" ht="14.4" x14ac:dyDescent="0.3">
      <c r="A24">
        <v>150</v>
      </c>
      <c r="B24">
        <v>15.2</v>
      </c>
      <c r="C24">
        <v>8</v>
      </c>
      <c r="D24">
        <v>304</v>
      </c>
      <c r="E24">
        <v>3.15</v>
      </c>
      <c r="F24">
        <v>3.4350000000000001</v>
      </c>
      <c r="G24">
        <v>17.3</v>
      </c>
      <c r="H24">
        <v>0</v>
      </c>
      <c r="I24">
        <v>0</v>
      </c>
      <c r="J24">
        <v>3</v>
      </c>
      <c r="K24">
        <v>2</v>
      </c>
    </row>
    <row r="25" spans="1:24" ht="14.4" x14ac:dyDescent="0.3">
      <c r="A25">
        <v>245</v>
      </c>
      <c r="B25">
        <v>13.3</v>
      </c>
      <c r="C25">
        <v>8</v>
      </c>
      <c r="D25">
        <v>350</v>
      </c>
      <c r="E25">
        <v>3.73</v>
      </c>
      <c r="F25">
        <v>3.84</v>
      </c>
      <c r="G25">
        <v>15.41</v>
      </c>
      <c r="H25">
        <v>0</v>
      </c>
      <c r="I25">
        <v>0</v>
      </c>
      <c r="J25">
        <v>3</v>
      </c>
      <c r="K25">
        <v>4</v>
      </c>
    </row>
    <row r="26" spans="1:24" ht="14.4" x14ac:dyDescent="0.3">
      <c r="A26">
        <v>175</v>
      </c>
      <c r="B26">
        <v>19.2</v>
      </c>
      <c r="C26">
        <v>8</v>
      </c>
      <c r="D26">
        <v>400</v>
      </c>
      <c r="E26">
        <v>3.08</v>
      </c>
      <c r="F26">
        <v>3.8450000000000002</v>
      </c>
      <c r="G26">
        <v>17.05</v>
      </c>
      <c r="H26">
        <v>0</v>
      </c>
      <c r="I26">
        <v>0</v>
      </c>
      <c r="J26">
        <v>3</v>
      </c>
      <c r="K26">
        <v>2</v>
      </c>
    </row>
    <row r="27" spans="1:24" ht="14.4" x14ac:dyDescent="0.3">
      <c r="A27">
        <v>66</v>
      </c>
      <c r="B27">
        <v>27.3</v>
      </c>
      <c r="C27">
        <v>4</v>
      </c>
      <c r="D27">
        <v>79</v>
      </c>
      <c r="E27">
        <v>4.08</v>
      </c>
      <c r="F27">
        <v>1.9350000000000001</v>
      </c>
      <c r="G27">
        <v>18.899999999999999</v>
      </c>
      <c r="H27">
        <v>1</v>
      </c>
      <c r="I27">
        <v>1</v>
      </c>
      <c r="J27">
        <v>4</v>
      </c>
      <c r="K27">
        <v>1</v>
      </c>
    </row>
    <row r="28" spans="1:24" ht="14.4" x14ac:dyDescent="0.3">
      <c r="A28">
        <v>91</v>
      </c>
      <c r="B28">
        <v>26</v>
      </c>
      <c r="C28">
        <v>4</v>
      </c>
      <c r="D28">
        <v>120.3</v>
      </c>
      <c r="E28">
        <v>4.43</v>
      </c>
      <c r="F28">
        <v>2.14</v>
      </c>
      <c r="G28">
        <v>16.7</v>
      </c>
      <c r="H28">
        <v>0</v>
      </c>
      <c r="I28">
        <v>1</v>
      </c>
      <c r="J28">
        <v>5</v>
      </c>
      <c r="K28">
        <v>2</v>
      </c>
    </row>
    <row r="29" spans="1:24" ht="14.4" x14ac:dyDescent="0.3">
      <c r="A29">
        <v>113</v>
      </c>
      <c r="B29">
        <v>30.4</v>
      </c>
      <c r="C29">
        <v>4</v>
      </c>
      <c r="D29">
        <v>95.1</v>
      </c>
      <c r="E29">
        <v>3.77</v>
      </c>
      <c r="F29">
        <v>1.5129999999999999</v>
      </c>
      <c r="G29">
        <v>16.899999999999999</v>
      </c>
      <c r="H29">
        <v>1</v>
      </c>
      <c r="I29">
        <v>1</v>
      </c>
      <c r="J29">
        <v>5</v>
      </c>
      <c r="K29">
        <v>2</v>
      </c>
    </row>
    <row r="30" spans="1:24" ht="14.4" x14ac:dyDescent="0.3">
      <c r="A30">
        <v>264</v>
      </c>
      <c r="B30">
        <v>15.8</v>
      </c>
      <c r="C30">
        <v>8</v>
      </c>
      <c r="D30">
        <v>351</v>
      </c>
      <c r="E30">
        <v>4.22</v>
      </c>
      <c r="F30">
        <v>3.17</v>
      </c>
      <c r="G30">
        <v>14.5</v>
      </c>
      <c r="H30">
        <v>0</v>
      </c>
      <c r="I30">
        <v>1</v>
      </c>
      <c r="J30">
        <v>5</v>
      </c>
      <c r="K30">
        <v>4</v>
      </c>
    </row>
    <row r="31" spans="1:24" ht="14.4" x14ac:dyDescent="0.3">
      <c r="A31">
        <v>175</v>
      </c>
      <c r="B31">
        <v>19.7</v>
      </c>
      <c r="C31">
        <v>6</v>
      </c>
      <c r="D31">
        <v>145</v>
      </c>
      <c r="E31">
        <v>3.62</v>
      </c>
      <c r="F31">
        <v>2.77</v>
      </c>
      <c r="G31">
        <v>15.5</v>
      </c>
      <c r="H31">
        <v>0</v>
      </c>
      <c r="I31">
        <v>1</v>
      </c>
      <c r="J31">
        <v>5</v>
      </c>
      <c r="K31">
        <v>6</v>
      </c>
    </row>
    <row r="32" spans="1:24" ht="14.4" x14ac:dyDescent="0.3">
      <c r="A32">
        <v>335</v>
      </c>
      <c r="B32">
        <v>15</v>
      </c>
      <c r="C32">
        <v>8</v>
      </c>
      <c r="D32">
        <v>301</v>
      </c>
      <c r="E32">
        <v>3.54</v>
      </c>
      <c r="F32">
        <v>3.57</v>
      </c>
      <c r="G32">
        <v>14.6</v>
      </c>
      <c r="H32">
        <v>0</v>
      </c>
      <c r="I32">
        <v>1</v>
      </c>
      <c r="J32">
        <v>5</v>
      </c>
      <c r="K32">
        <v>8</v>
      </c>
    </row>
    <row r="33" spans="1:11" ht="14.4" x14ac:dyDescent="0.3">
      <c r="A33">
        <v>109</v>
      </c>
      <c r="B33">
        <v>21.4</v>
      </c>
      <c r="C33">
        <v>4</v>
      </c>
      <c r="D33">
        <v>121</v>
      </c>
      <c r="E33">
        <v>4.1100000000000003</v>
      </c>
      <c r="F33">
        <v>2.78</v>
      </c>
      <c r="G33">
        <v>18.600000000000001</v>
      </c>
      <c r="H33">
        <v>1</v>
      </c>
      <c r="I33">
        <v>1</v>
      </c>
      <c r="J33">
        <v>4</v>
      </c>
      <c r="K33">
        <v>2</v>
      </c>
    </row>
  </sheetData>
  <conditionalFormatting sqref="N9:X1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DAD6-6127-4BC1-9A95-375F548D4A87}">
  <dimension ref="A1:K33"/>
  <sheetViews>
    <sheetView topLeftCell="A5" workbookViewId="0">
      <selection activeCell="R30" sqref="R30"/>
    </sheetView>
  </sheetViews>
  <sheetFormatPr defaultRowHeight="15.05" x14ac:dyDescent="0.3"/>
  <cols>
    <col min="4" max="4" width="16.44140625" bestFit="1" customWidth="1"/>
    <col min="6" max="6" width="8.88671875" customWidth="1"/>
    <col min="7" max="7" width="12.5546875" bestFit="1" customWidth="1"/>
    <col min="9" max="9" width="16.44140625" bestFit="1" customWidth="1"/>
    <col min="10" max="10" width="10.44140625" bestFit="1" customWidth="1"/>
  </cols>
  <sheetData>
    <row r="1" spans="1:9" x14ac:dyDescent="0.3">
      <c r="A1" t="s">
        <v>0</v>
      </c>
      <c r="B1" t="s">
        <v>3</v>
      </c>
    </row>
    <row r="2" spans="1:9" x14ac:dyDescent="0.3">
      <c r="A2">
        <v>21</v>
      </c>
      <c r="B2">
        <v>110</v>
      </c>
      <c r="D2" t="s">
        <v>11</v>
      </c>
    </row>
    <row r="3" spans="1:9" x14ac:dyDescent="0.3">
      <c r="A3">
        <v>21</v>
      </c>
      <c r="B3">
        <v>110</v>
      </c>
      <c r="D3" t="s">
        <v>12</v>
      </c>
    </row>
    <row r="4" spans="1:9" x14ac:dyDescent="0.3">
      <c r="A4">
        <v>22.8</v>
      </c>
      <c r="B4">
        <v>93</v>
      </c>
    </row>
    <row r="5" spans="1:9" x14ac:dyDescent="0.3">
      <c r="A5">
        <v>21.4</v>
      </c>
      <c r="B5">
        <v>110</v>
      </c>
      <c r="D5" t="s">
        <v>13</v>
      </c>
      <c r="E5" s="8">
        <f>INTERCEPT(A2:A33, B2:B33)</f>
        <v>30.098860539622493</v>
      </c>
      <c r="F5" t="str">
        <f ca="1">_xlfn.FORMULATEXT(E5)</f>
        <v>=INTERCEPT(A2:A33, B2:B33)</v>
      </c>
    </row>
    <row r="6" spans="1:9" x14ac:dyDescent="0.3">
      <c r="A6">
        <v>18.7</v>
      </c>
      <c r="B6">
        <v>175</v>
      </c>
      <c r="D6" t="s">
        <v>14</v>
      </c>
      <c r="E6" s="9">
        <f>SLOPE(A2:A33, B2:B33)</f>
        <v>-6.8228278071563661E-2</v>
      </c>
      <c r="F6" t="str">
        <f ca="1">_xlfn.FORMULATEXT(E6)</f>
        <v>=SLOPE(A2:A33, B2:B33)</v>
      </c>
    </row>
    <row r="7" spans="1:9" x14ac:dyDescent="0.3">
      <c r="A7">
        <v>18.100000000000001</v>
      </c>
      <c r="B7">
        <v>105</v>
      </c>
    </row>
    <row r="8" spans="1:9" x14ac:dyDescent="0.3">
      <c r="A8">
        <v>14.3</v>
      </c>
      <c r="B8">
        <v>245</v>
      </c>
      <c r="D8" t="s">
        <v>15</v>
      </c>
    </row>
    <row r="9" spans="1:9" ht="15.75" thickBot="1" x14ac:dyDescent="0.35">
      <c r="A9">
        <v>24.4</v>
      </c>
      <c r="B9">
        <v>62</v>
      </c>
    </row>
    <row r="10" spans="1:9" x14ac:dyDescent="0.3">
      <c r="A10">
        <v>22.8</v>
      </c>
      <c r="B10">
        <v>95</v>
      </c>
      <c r="D10" s="7" t="s">
        <v>16</v>
      </c>
      <c r="E10" s="7"/>
    </row>
    <row r="11" spans="1:9" x14ac:dyDescent="0.3">
      <c r="A11">
        <v>19.2</v>
      </c>
      <c r="B11">
        <v>123</v>
      </c>
      <c r="D11" s="1" t="s">
        <v>35</v>
      </c>
      <c r="E11" s="1">
        <v>0.77616837182658638</v>
      </c>
      <c r="G11" t="s">
        <v>36</v>
      </c>
      <c r="H11">
        <f>CORREL(A2:A33,B2:B33)</f>
        <v>-0.77616837182658638</v>
      </c>
    </row>
    <row r="12" spans="1:9" x14ac:dyDescent="0.3">
      <c r="A12">
        <v>17.8</v>
      </c>
      <c r="B12">
        <v>123</v>
      </c>
      <c r="D12" s="1" t="s">
        <v>17</v>
      </c>
      <c r="E12" s="12">
        <v>0.60243734142393413</v>
      </c>
      <c r="G12" t="s">
        <v>37</v>
      </c>
      <c r="H12" s="13">
        <f>H11^2</f>
        <v>0.60243734142393401</v>
      </c>
      <c r="I12" t="s">
        <v>38</v>
      </c>
    </row>
    <row r="13" spans="1:9" x14ac:dyDescent="0.3">
      <c r="A13">
        <v>16.399999999999999</v>
      </c>
      <c r="B13">
        <v>180</v>
      </c>
      <c r="D13" s="1" t="s">
        <v>18</v>
      </c>
      <c r="E13" s="1">
        <v>0.589185252804732</v>
      </c>
    </row>
    <row r="14" spans="1:9" x14ac:dyDescent="0.3">
      <c r="A14">
        <v>17.3</v>
      </c>
      <c r="B14">
        <v>180</v>
      </c>
      <c r="D14" s="1" t="s">
        <v>19</v>
      </c>
      <c r="E14" s="1">
        <v>3.8629622206479564</v>
      </c>
    </row>
    <row r="15" spans="1:9" ht="15.75" thickBot="1" x14ac:dyDescent="0.35">
      <c r="A15">
        <v>15.2</v>
      </c>
      <c r="B15">
        <v>180</v>
      </c>
      <c r="D15" s="2" t="s">
        <v>20</v>
      </c>
      <c r="E15" s="2">
        <v>32</v>
      </c>
    </row>
    <row r="16" spans="1:9" x14ac:dyDescent="0.3">
      <c r="A16">
        <v>10.4</v>
      </c>
      <c r="B16">
        <v>205</v>
      </c>
    </row>
    <row r="17" spans="1:11" ht="15.75" thickBot="1" x14ac:dyDescent="0.35">
      <c r="A17">
        <v>10.4</v>
      </c>
      <c r="B17">
        <v>215</v>
      </c>
      <c r="D17" t="s">
        <v>21</v>
      </c>
      <c r="E17" s="14" t="s">
        <v>39</v>
      </c>
      <c r="F17" s="14"/>
      <c r="G17" s="14"/>
    </row>
    <row r="18" spans="1:11" x14ac:dyDescent="0.3">
      <c r="A18">
        <v>14.7</v>
      </c>
      <c r="B18">
        <v>230</v>
      </c>
      <c r="D18" s="3"/>
      <c r="E18" s="3" t="s">
        <v>25</v>
      </c>
      <c r="F18" s="3" t="s">
        <v>26</v>
      </c>
      <c r="G18" s="3" t="s">
        <v>27</v>
      </c>
      <c r="H18" s="3" t="s">
        <v>28</v>
      </c>
      <c r="I18" s="3" t="s">
        <v>29</v>
      </c>
    </row>
    <row r="19" spans="1:11" x14ac:dyDescent="0.3">
      <c r="A19">
        <v>32.4</v>
      </c>
      <c r="B19">
        <v>66</v>
      </c>
      <c r="D19" s="1" t="s">
        <v>22</v>
      </c>
      <c r="E19" s="1">
        <v>1</v>
      </c>
      <c r="F19" s="1">
        <v>678.37287395539829</v>
      </c>
      <c r="G19" s="1">
        <v>678.37287395539829</v>
      </c>
      <c r="H19" s="1">
        <v>45.459803260823819</v>
      </c>
      <c r="I19" s="15">
        <v>1.7878352541210598E-7</v>
      </c>
      <c r="J19" t="s">
        <v>40</v>
      </c>
      <c r="K19" s="14" t="s">
        <v>41</v>
      </c>
    </row>
    <row r="20" spans="1:11" x14ac:dyDescent="0.3">
      <c r="A20">
        <v>30.4</v>
      </c>
      <c r="B20">
        <v>52</v>
      </c>
      <c r="D20" s="1" t="s">
        <v>23</v>
      </c>
      <c r="E20" s="1">
        <v>30</v>
      </c>
      <c r="F20" s="1">
        <v>447.67431354460172</v>
      </c>
      <c r="G20" s="1">
        <v>14.92247711815339</v>
      </c>
      <c r="H20" s="1"/>
      <c r="I20" s="1"/>
    </row>
    <row r="21" spans="1:11" ht="15.75" thickBot="1" x14ac:dyDescent="0.35">
      <c r="A21">
        <v>33.9</v>
      </c>
      <c r="B21">
        <v>65</v>
      </c>
      <c r="D21" s="2" t="s">
        <v>24</v>
      </c>
      <c r="E21" s="2">
        <v>31</v>
      </c>
      <c r="F21" s="2">
        <v>1126.0471875000001</v>
      </c>
      <c r="G21" s="2"/>
      <c r="H21" s="2"/>
      <c r="I21" s="2"/>
    </row>
    <row r="22" spans="1:11" ht="15.75" thickBot="1" x14ac:dyDescent="0.35">
      <c r="A22">
        <v>21.5</v>
      </c>
      <c r="B22">
        <v>97</v>
      </c>
    </row>
    <row r="23" spans="1:11" x14ac:dyDescent="0.3">
      <c r="A23">
        <v>15.5</v>
      </c>
      <c r="B23">
        <v>150</v>
      </c>
      <c r="D23" s="3"/>
      <c r="E23" s="3" t="s">
        <v>30</v>
      </c>
      <c r="F23" s="3" t="s">
        <v>19</v>
      </c>
      <c r="G23" s="3" t="s">
        <v>31</v>
      </c>
      <c r="H23" s="3" t="s">
        <v>32</v>
      </c>
      <c r="I23" s="3" t="s">
        <v>33</v>
      </c>
      <c r="J23" s="3" t="s">
        <v>34</v>
      </c>
    </row>
    <row r="24" spans="1:11" x14ac:dyDescent="0.3">
      <c r="A24">
        <v>15.2</v>
      </c>
      <c r="B24">
        <v>150</v>
      </c>
      <c r="D24" s="1" t="s">
        <v>13</v>
      </c>
      <c r="E24" s="10">
        <v>30.098860539622493</v>
      </c>
      <c r="F24" s="1">
        <v>1.633920950302906</v>
      </c>
      <c r="G24" s="1">
        <v>18.421246470976815</v>
      </c>
      <c r="H24" s="1">
        <v>6.6427360304650858E-18</v>
      </c>
      <c r="I24" s="4">
        <v>26.761948787045323</v>
      </c>
      <c r="J24" s="4">
        <v>33.435772292199658</v>
      </c>
    </row>
    <row r="25" spans="1:11" ht="15.75" thickBot="1" x14ac:dyDescent="0.35">
      <c r="A25">
        <v>13.3</v>
      </c>
      <c r="B25">
        <v>245</v>
      </c>
      <c r="D25" s="2" t="s">
        <v>3</v>
      </c>
      <c r="E25" s="11">
        <v>-6.8228278071563689E-2</v>
      </c>
      <c r="F25" s="2">
        <v>1.0119303810422772E-2</v>
      </c>
      <c r="G25" s="2">
        <v>-6.7423885427067924</v>
      </c>
      <c r="H25" s="2">
        <v>1.7878352541210566E-7</v>
      </c>
      <c r="I25" s="5">
        <v>-8.8894653520534272E-2</v>
      </c>
      <c r="J25" s="5">
        <v>-4.7561902622593098E-2</v>
      </c>
    </row>
    <row r="26" spans="1:11" x14ac:dyDescent="0.3">
      <c r="A26">
        <v>19.2</v>
      </c>
      <c r="B26">
        <v>175</v>
      </c>
    </row>
    <row r="27" spans="1:11" x14ac:dyDescent="0.3">
      <c r="A27">
        <v>27.3</v>
      </c>
      <c r="B27">
        <v>66</v>
      </c>
      <c r="D27" t="s">
        <v>42</v>
      </c>
    </row>
    <row r="28" spans="1:11" x14ac:dyDescent="0.3">
      <c r="A28">
        <v>26</v>
      </c>
      <c r="B28">
        <v>91</v>
      </c>
    </row>
    <row r="29" spans="1:11" x14ac:dyDescent="0.3">
      <c r="A29">
        <v>30.4</v>
      </c>
      <c r="B29">
        <v>113</v>
      </c>
      <c r="D29" t="s">
        <v>43</v>
      </c>
    </row>
    <row r="30" spans="1:11" x14ac:dyDescent="0.3">
      <c r="A30">
        <v>15.8</v>
      </c>
      <c r="B30">
        <v>264</v>
      </c>
      <c r="D30" s="6">
        <f>E24+E25*200</f>
        <v>16.453204925309755</v>
      </c>
      <c r="E30" t="s">
        <v>44</v>
      </c>
    </row>
    <row r="31" spans="1:11" x14ac:dyDescent="0.3">
      <c r="A31">
        <v>19.7</v>
      </c>
      <c r="B31">
        <v>175</v>
      </c>
    </row>
    <row r="32" spans="1:11" x14ac:dyDescent="0.3">
      <c r="A32">
        <v>15</v>
      </c>
      <c r="B32">
        <v>335</v>
      </c>
    </row>
    <row r="33" spans="1:2" x14ac:dyDescent="0.3">
      <c r="A33">
        <v>21.4</v>
      </c>
      <c r="B33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66C4-3947-4B78-8373-876BB8DA5C23}">
  <dimension ref="A1:T34"/>
  <sheetViews>
    <sheetView tabSelected="1" workbookViewId="0">
      <selection activeCell="K18" sqref="K18"/>
    </sheetView>
  </sheetViews>
  <sheetFormatPr defaultRowHeight="15.05" x14ac:dyDescent="0.3"/>
  <cols>
    <col min="4" max="4" width="8.88671875" customWidth="1"/>
    <col min="5" max="5" width="12.6640625" bestFit="1" customWidth="1"/>
    <col min="6" max="8" width="12.6640625" customWidth="1"/>
    <col min="9" max="9" width="15.44140625" bestFit="1" customWidth="1"/>
    <col min="10" max="12" width="12.6640625" customWidth="1"/>
    <col min="13" max="13" width="18.5546875" customWidth="1"/>
  </cols>
  <sheetData>
    <row r="1" spans="1:18" x14ac:dyDescent="0.3">
      <c r="A1" t="s">
        <v>3</v>
      </c>
      <c r="B1" t="s">
        <v>5</v>
      </c>
      <c r="C1" t="s">
        <v>8</v>
      </c>
      <c r="D1" t="s">
        <v>0</v>
      </c>
      <c r="E1" t="s">
        <v>59</v>
      </c>
      <c r="F1" t="s">
        <v>60</v>
      </c>
      <c r="G1" t="s">
        <v>61</v>
      </c>
      <c r="I1" s="24"/>
      <c r="J1" s="25" t="s">
        <v>63</v>
      </c>
    </row>
    <row r="2" spans="1:18" x14ac:dyDescent="0.3">
      <c r="A2">
        <v>110</v>
      </c>
      <c r="B2">
        <v>2.62</v>
      </c>
      <c r="C2">
        <v>1</v>
      </c>
      <c r="D2">
        <v>21</v>
      </c>
      <c r="E2" s="6">
        <f>$P$6+$O$6*A2+$N$6*B2+$M$6*C2</f>
        <v>24.421930530323294</v>
      </c>
      <c r="F2" s="6">
        <f>D2-E2</f>
        <v>-3.4219305303232943</v>
      </c>
      <c r="G2" s="22">
        <f>F2^2</f>
        <v>11.709608554358661</v>
      </c>
      <c r="H2" s="22"/>
      <c r="I2" s="24" t="s">
        <v>62</v>
      </c>
      <c r="J2" s="27">
        <f>SUM(G2:G34)</f>
        <v>180.29107292288899</v>
      </c>
      <c r="K2" s="23"/>
      <c r="L2" s="23"/>
      <c r="M2" t="s">
        <v>45</v>
      </c>
    </row>
    <row r="3" spans="1:18" x14ac:dyDescent="0.3">
      <c r="A3">
        <v>110</v>
      </c>
      <c r="B3">
        <v>2.875</v>
      </c>
      <c r="C3">
        <v>1</v>
      </c>
      <c r="D3">
        <v>21</v>
      </c>
      <c r="E3" s="6">
        <f>$P$6+$O$6*A3+$N$6*B3+$M$6*C3</f>
        <v>23.687892630323297</v>
      </c>
      <c r="F3" s="6">
        <f t="shared" ref="F3:F33" si="0">D3-E3</f>
        <v>-2.6878926303232973</v>
      </c>
      <c r="G3" s="22">
        <f t="shared" ref="G3:G33" si="1">F3^2</f>
        <v>7.2247667921462932</v>
      </c>
      <c r="H3" s="22"/>
      <c r="I3" s="24"/>
      <c r="J3" s="24"/>
      <c r="M3" t="s">
        <v>46</v>
      </c>
    </row>
    <row r="4" spans="1:18" x14ac:dyDescent="0.3">
      <c r="A4">
        <v>93</v>
      </c>
      <c r="B4">
        <v>2.3199999999999998</v>
      </c>
      <c r="C4">
        <v>1</v>
      </c>
      <c r="D4">
        <v>22.8</v>
      </c>
      <c r="E4" s="6">
        <f>$P$6+$O$6*A4+$N$6*B4+$M$6*C4</f>
        <v>25.922664530323296</v>
      </c>
      <c r="F4" s="6">
        <f t="shared" si="0"/>
        <v>-3.1226645303232949</v>
      </c>
      <c r="G4" s="22">
        <f t="shared" si="1"/>
        <v>9.7510337689392035</v>
      </c>
      <c r="H4" s="22"/>
      <c r="I4" s="24" t="s">
        <v>64</v>
      </c>
      <c r="J4" s="26">
        <f>SQRT(AVERAGE(G2:G33))</f>
        <v>2.373625081776876</v>
      </c>
      <c r="R4" t="s">
        <v>8</v>
      </c>
    </row>
    <row r="5" spans="1:18" x14ac:dyDescent="0.3">
      <c r="A5">
        <v>110</v>
      </c>
      <c r="B5">
        <v>3.2149999999999999</v>
      </c>
      <c r="C5">
        <v>0</v>
      </c>
      <c r="D5">
        <v>21.4</v>
      </c>
      <c r="E5" s="6">
        <f>$P$6+$O$6*A5+$N$6*B5+$M$6*C5</f>
        <v>20.625465300000002</v>
      </c>
      <c r="F5" s="6">
        <f t="shared" si="0"/>
        <v>0.77453469999999669</v>
      </c>
      <c r="G5" s="22">
        <f t="shared" si="1"/>
        <v>0.59990400150408485</v>
      </c>
      <c r="H5" s="22"/>
      <c r="M5" t="s">
        <v>8</v>
      </c>
      <c r="N5" t="s">
        <v>5</v>
      </c>
      <c r="O5" t="s">
        <v>3</v>
      </c>
      <c r="P5" t="s">
        <v>13</v>
      </c>
      <c r="R5" t="s">
        <v>48</v>
      </c>
    </row>
    <row r="6" spans="1:18" x14ac:dyDescent="0.3">
      <c r="A6">
        <v>175</v>
      </c>
      <c r="B6">
        <v>3.44</v>
      </c>
      <c r="C6">
        <v>0</v>
      </c>
      <c r="D6">
        <v>18.7</v>
      </c>
      <c r="E6" s="6">
        <f>$P$6+$O$6*A6+$N$6*B6+$M$6*C6</f>
        <v>17.541584799999995</v>
      </c>
      <c r="F6" s="6">
        <f t="shared" si="0"/>
        <v>1.1584152000000039</v>
      </c>
      <c r="G6" s="22">
        <f t="shared" si="1"/>
        <v>1.341925775591049</v>
      </c>
      <c r="H6" s="22"/>
      <c r="M6" s="21">
        <f>LINEST(D2:D33, A2:C33)</f>
        <v>2.0837101303232957</v>
      </c>
      <c r="N6" s="21">
        <v>-2.8785799999999999</v>
      </c>
      <c r="O6" s="21">
        <v>-3.7479999999999999E-2</v>
      </c>
      <c r="P6" s="21">
        <v>34.002899999999997</v>
      </c>
      <c r="R6" t="s">
        <v>49</v>
      </c>
    </row>
    <row r="7" spans="1:18" x14ac:dyDescent="0.3">
      <c r="A7">
        <v>105</v>
      </c>
      <c r="B7">
        <v>3.46</v>
      </c>
      <c r="C7">
        <v>0</v>
      </c>
      <c r="D7">
        <v>18.100000000000001</v>
      </c>
      <c r="E7" s="6">
        <f>$P$6+$O$6*A7+$N$6*B7+$M$6*C7</f>
        <v>20.107613199999996</v>
      </c>
      <c r="F7" s="6">
        <f t="shared" si="0"/>
        <v>-2.0076131999999944</v>
      </c>
      <c r="G7" s="22">
        <f t="shared" si="1"/>
        <v>4.0305107608142174</v>
      </c>
      <c r="H7" s="22"/>
    </row>
    <row r="8" spans="1:18" x14ac:dyDescent="0.3">
      <c r="A8">
        <v>245</v>
      </c>
      <c r="B8">
        <v>3.57</v>
      </c>
      <c r="C8">
        <v>0</v>
      </c>
      <c r="D8">
        <v>14.3</v>
      </c>
      <c r="E8" s="6">
        <f>$P$6+$O$6*A8+$N$6*B8+$M$6*C8</f>
        <v>14.543769399999997</v>
      </c>
      <c r="F8" s="6">
        <f t="shared" si="0"/>
        <v>-0.24376939999999614</v>
      </c>
      <c r="G8" s="22">
        <f t="shared" si="1"/>
        <v>5.9423520376358119E-2</v>
      </c>
      <c r="H8" s="22"/>
      <c r="M8" t="s">
        <v>15</v>
      </c>
    </row>
    <row r="9" spans="1:18" ht="15.75" thickBot="1" x14ac:dyDescent="0.35">
      <c r="A9">
        <v>62</v>
      </c>
      <c r="B9">
        <v>3.19</v>
      </c>
      <c r="C9">
        <v>0</v>
      </c>
      <c r="D9">
        <v>24.4</v>
      </c>
      <c r="E9" s="6">
        <f>$P$6+$O$6*A9+$N$6*B9+$M$6*C9</f>
        <v>22.496469799999996</v>
      </c>
      <c r="F9" s="6">
        <f t="shared" si="0"/>
        <v>1.9035302000000023</v>
      </c>
      <c r="G9" s="22">
        <f t="shared" si="1"/>
        <v>3.6234272223120487</v>
      </c>
      <c r="H9" s="22"/>
    </row>
    <row r="10" spans="1:18" x14ac:dyDescent="0.3">
      <c r="A10">
        <v>95</v>
      </c>
      <c r="B10">
        <v>3.15</v>
      </c>
      <c r="C10">
        <v>0</v>
      </c>
      <c r="D10">
        <v>22.8</v>
      </c>
      <c r="E10" s="6">
        <f>$P$6+$O$6*A10+$N$6*B10+$M$6*C10</f>
        <v>21.374772999999998</v>
      </c>
      <c r="F10" s="6">
        <f t="shared" si="0"/>
        <v>1.4252270000000031</v>
      </c>
      <c r="G10" s="22">
        <f t="shared" si="1"/>
        <v>2.0312720015290089</v>
      </c>
      <c r="H10" s="22"/>
      <c r="M10" s="7" t="s">
        <v>16</v>
      </c>
      <c r="N10" s="7"/>
    </row>
    <row r="11" spans="1:18" x14ac:dyDescent="0.3">
      <c r="A11">
        <v>123</v>
      </c>
      <c r="B11">
        <v>3.44</v>
      </c>
      <c r="C11">
        <v>0</v>
      </c>
      <c r="D11">
        <v>19.2</v>
      </c>
      <c r="E11" s="6">
        <f>$P$6+$O$6*A11+$N$6*B11+$M$6*C11</f>
        <v>19.490544799999999</v>
      </c>
      <c r="F11" s="6">
        <f t="shared" si="0"/>
        <v>-0.29054479999999927</v>
      </c>
      <c r="G11" s="22">
        <f t="shared" si="1"/>
        <v>8.441628080703957E-2</v>
      </c>
      <c r="H11" s="22"/>
      <c r="M11" s="1" t="s">
        <v>47</v>
      </c>
      <c r="N11" s="1">
        <v>0.91645529354564448</v>
      </c>
      <c r="P11">
        <f>CORREL(D2:D33,E2:E33)</f>
        <v>0.91645529351489685</v>
      </c>
      <c r="Q11" t="str">
        <f ca="1">_xlfn.FORMULATEXT(P11)</f>
        <v>=CORREL(D2:D33,E2:E33)</v>
      </c>
    </row>
    <row r="12" spans="1:18" x14ac:dyDescent="0.3">
      <c r="A12">
        <v>123</v>
      </c>
      <c r="B12">
        <v>3.44</v>
      </c>
      <c r="C12">
        <v>0</v>
      </c>
      <c r="D12">
        <v>17.8</v>
      </c>
      <c r="E12" s="6">
        <f>$P$6+$O$6*A12+$N$6*B12+$M$6*C12</f>
        <v>19.490544799999999</v>
      </c>
      <c r="F12" s="6">
        <f t="shared" si="0"/>
        <v>-1.6905447999999978</v>
      </c>
      <c r="G12" s="22">
        <f t="shared" si="1"/>
        <v>2.8579417208070326</v>
      </c>
      <c r="H12" s="22"/>
      <c r="M12" s="1" t="s">
        <v>17</v>
      </c>
      <c r="N12" s="20">
        <v>0.83989030506783335</v>
      </c>
      <c r="P12">
        <f>P11^2</f>
        <v>0.83989030501147577</v>
      </c>
      <c r="Q12" t="str">
        <f ca="1">_xlfn.FORMULATEXT(P12)</f>
        <v>=P11^2</v>
      </c>
    </row>
    <row r="13" spans="1:18" x14ac:dyDescent="0.3">
      <c r="A13">
        <v>180</v>
      </c>
      <c r="B13">
        <v>4.07</v>
      </c>
      <c r="C13">
        <v>0</v>
      </c>
      <c r="D13">
        <v>16.399999999999999</v>
      </c>
      <c r="E13" s="6">
        <f>$P$6+$O$6*A13+$N$6*B13+$M$6*C13</f>
        <v>15.540679399999995</v>
      </c>
      <c r="F13" s="6">
        <f t="shared" si="0"/>
        <v>0.85932060000000376</v>
      </c>
      <c r="G13" s="22">
        <f t="shared" si="1"/>
        <v>0.73843189358436645</v>
      </c>
      <c r="H13" s="22"/>
      <c r="M13" s="1" t="s">
        <v>18</v>
      </c>
      <c r="N13" s="1">
        <v>0.82273569489652976</v>
      </c>
    </row>
    <row r="14" spans="1:18" x14ac:dyDescent="0.3">
      <c r="A14">
        <v>180</v>
      </c>
      <c r="B14">
        <v>3.73</v>
      </c>
      <c r="C14">
        <v>0</v>
      </c>
      <c r="D14">
        <v>17.3</v>
      </c>
      <c r="E14" s="6">
        <f>$P$6+$O$6*A14+$N$6*B14+$M$6*C14</f>
        <v>16.519396599999993</v>
      </c>
      <c r="F14" s="6">
        <f t="shared" si="0"/>
        <v>0.7806034000000075</v>
      </c>
      <c r="G14" s="22">
        <f t="shared" si="1"/>
        <v>0.60934166809157175</v>
      </c>
      <c r="H14" s="22"/>
      <c r="M14" s="1" t="s">
        <v>19</v>
      </c>
      <c r="N14" s="1">
        <v>2.5375119399426995</v>
      </c>
    </row>
    <row r="15" spans="1:18" ht="15.75" thickBot="1" x14ac:dyDescent="0.35">
      <c r="A15">
        <v>180</v>
      </c>
      <c r="B15">
        <v>3.78</v>
      </c>
      <c r="C15">
        <v>0</v>
      </c>
      <c r="D15">
        <v>15.2</v>
      </c>
      <c r="E15" s="6">
        <f>$P$6+$O$6*A15+$N$6*B15+$M$6*C15</f>
        <v>16.375467599999997</v>
      </c>
      <c r="F15" s="6">
        <f t="shared" si="0"/>
        <v>-1.1754675999999975</v>
      </c>
      <c r="G15" s="22">
        <f t="shared" si="1"/>
        <v>1.3817240786497542</v>
      </c>
      <c r="H15" s="22"/>
      <c r="M15" s="2" t="s">
        <v>20</v>
      </c>
      <c r="N15" s="2">
        <v>32</v>
      </c>
    </row>
    <row r="16" spans="1:18" x14ac:dyDescent="0.3">
      <c r="A16">
        <v>205</v>
      </c>
      <c r="B16">
        <v>5.25</v>
      </c>
      <c r="C16">
        <v>0</v>
      </c>
      <c r="D16">
        <v>10.4</v>
      </c>
      <c r="E16" s="6">
        <f>$P$6+$O$6*A16+$N$6*B16+$M$6*C16</f>
        <v>11.206954999999999</v>
      </c>
      <c r="F16" s="6">
        <f t="shared" si="0"/>
        <v>-0.80695499999999853</v>
      </c>
      <c r="G16" s="22">
        <f t="shared" si="1"/>
        <v>0.65117637202499767</v>
      </c>
      <c r="H16" s="22"/>
    </row>
    <row r="17" spans="1:20" ht="15.75" thickBot="1" x14ac:dyDescent="0.35">
      <c r="A17">
        <v>215</v>
      </c>
      <c r="B17">
        <v>5.4240000000000004</v>
      </c>
      <c r="C17">
        <v>0</v>
      </c>
      <c r="D17">
        <v>10.4</v>
      </c>
      <c r="E17" s="6">
        <f>$P$6+$O$6*A17+$N$6*B17+$M$6*C17</f>
        <v>10.331282079999998</v>
      </c>
      <c r="F17" s="6">
        <f t="shared" si="0"/>
        <v>6.8717920000002763E-2</v>
      </c>
      <c r="G17" s="22">
        <f t="shared" si="1"/>
        <v>4.72215252912678E-3</v>
      </c>
      <c r="H17" s="22"/>
      <c r="M17" t="s">
        <v>21</v>
      </c>
    </row>
    <row r="18" spans="1:20" x14ac:dyDescent="0.3">
      <c r="A18">
        <v>230</v>
      </c>
      <c r="B18">
        <v>5.3449999999999998</v>
      </c>
      <c r="C18">
        <v>0</v>
      </c>
      <c r="D18">
        <v>14.7</v>
      </c>
      <c r="E18" s="6">
        <f>$P$6+$O$6*A18+$N$6*B18+$M$6*C18</f>
        <v>9.9964898999999985</v>
      </c>
      <c r="F18" s="6">
        <f t="shared" si="0"/>
        <v>4.7035101000000008</v>
      </c>
      <c r="G18" s="22">
        <f t="shared" si="1"/>
        <v>22.123007260802016</v>
      </c>
      <c r="H18" s="22"/>
      <c r="M18" s="3"/>
      <c r="N18" s="3" t="s">
        <v>25</v>
      </c>
      <c r="O18" s="3" t="s">
        <v>26</v>
      </c>
      <c r="P18" s="3" t="s">
        <v>27</v>
      </c>
      <c r="Q18" s="3" t="s">
        <v>28</v>
      </c>
      <c r="R18" s="3" t="s">
        <v>29</v>
      </c>
    </row>
    <row r="19" spans="1:20" x14ac:dyDescent="0.3">
      <c r="A19">
        <v>66</v>
      </c>
      <c r="B19">
        <v>2.2000000000000002</v>
      </c>
      <c r="C19">
        <v>1</v>
      </c>
      <c r="D19">
        <v>32.4</v>
      </c>
      <c r="E19" s="6">
        <f>$P$6+$O$6*A19+$N$6*B19+$M$6*C19</f>
        <v>27.280054130323293</v>
      </c>
      <c r="F19" s="6">
        <f t="shared" si="0"/>
        <v>5.1199458696767053</v>
      </c>
      <c r="G19" s="22">
        <f t="shared" si="1"/>
        <v>26.213845708419555</v>
      </c>
      <c r="H19" s="22"/>
      <c r="M19" s="1" t="s">
        <v>22</v>
      </c>
      <c r="N19" s="1">
        <v>3</v>
      </c>
      <c r="O19" s="1">
        <v>945.75611583015075</v>
      </c>
      <c r="P19" s="1">
        <v>315.25203861005025</v>
      </c>
      <c r="Q19" s="1">
        <v>48.960034456091059</v>
      </c>
      <c r="R19" s="16">
        <v>2.9078715492971068E-11</v>
      </c>
      <c r="S19" s="14" t="s">
        <v>40</v>
      </c>
      <c r="T19" s="14" t="s">
        <v>50</v>
      </c>
    </row>
    <row r="20" spans="1:20" x14ac:dyDescent="0.3">
      <c r="A20">
        <v>52</v>
      </c>
      <c r="B20">
        <v>1.615</v>
      </c>
      <c r="C20">
        <v>1</v>
      </c>
      <c r="D20">
        <v>30.4</v>
      </c>
      <c r="E20" s="6">
        <f>$P$6+$O$6*A20+$N$6*B20+$M$6*C20</f>
        <v>29.488743430323296</v>
      </c>
      <c r="F20" s="6">
        <f t="shared" si="0"/>
        <v>0.9112565696767021</v>
      </c>
      <c r="G20" s="22">
        <f t="shared" si="1"/>
        <v>0.83038853577895022</v>
      </c>
      <c r="H20" s="22"/>
      <c r="M20" s="1" t="s">
        <v>23</v>
      </c>
      <c r="N20" s="1">
        <v>28</v>
      </c>
      <c r="O20" s="1">
        <v>180.29107166984934</v>
      </c>
      <c r="P20" s="1">
        <v>6.4389668453517626</v>
      </c>
      <c r="Q20" s="1"/>
      <c r="R20" s="1"/>
      <c r="S20" t="s">
        <v>51</v>
      </c>
    </row>
    <row r="21" spans="1:20" ht="15.75" thickBot="1" x14ac:dyDescent="0.35">
      <c r="A21">
        <v>65</v>
      </c>
      <c r="B21">
        <v>1.835</v>
      </c>
      <c r="C21">
        <v>1</v>
      </c>
      <c r="D21">
        <v>33.9</v>
      </c>
      <c r="E21" s="6">
        <f>$P$6+$O$6*A21+$N$6*B21+$M$6*C21</f>
        <v>28.368215830323294</v>
      </c>
      <c r="F21" s="6">
        <f t="shared" si="0"/>
        <v>5.5317841696767047</v>
      </c>
      <c r="G21" s="22">
        <f t="shared" si="1"/>
        <v>30.60063609988579</v>
      </c>
      <c r="H21" s="22"/>
      <c r="M21" s="2" t="s">
        <v>24</v>
      </c>
      <c r="N21" s="2">
        <v>31</v>
      </c>
      <c r="O21" s="2">
        <v>1126.0471875000001</v>
      </c>
      <c r="P21" s="2"/>
      <c r="Q21" s="2"/>
      <c r="R21" s="2"/>
    </row>
    <row r="22" spans="1:20" ht="15.75" thickBot="1" x14ac:dyDescent="0.35">
      <c r="A22">
        <v>97</v>
      </c>
      <c r="B22">
        <v>2.4649999999999999</v>
      </c>
      <c r="C22">
        <v>0</v>
      </c>
      <c r="D22">
        <v>21.5</v>
      </c>
      <c r="E22" s="6">
        <f>$P$6+$O$6*A22+$N$6*B22+$M$6*C22</f>
        <v>23.271640300000001</v>
      </c>
      <c r="F22" s="6">
        <f t="shared" si="0"/>
        <v>-1.7716403000000014</v>
      </c>
      <c r="G22" s="22">
        <f t="shared" si="1"/>
        <v>3.1387093525840948</v>
      </c>
      <c r="H22" s="22"/>
    </row>
    <row r="23" spans="1:20" x14ac:dyDescent="0.3">
      <c r="A23">
        <v>150</v>
      </c>
      <c r="B23">
        <v>3.52</v>
      </c>
      <c r="C23">
        <v>0</v>
      </c>
      <c r="D23">
        <v>15.5</v>
      </c>
      <c r="E23" s="6">
        <f>$P$6+$O$6*A23+$N$6*B23+$M$6*C23</f>
        <v>18.248298399999996</v>
      </c>
      <c r="F23" s="6">
        <f t="shared" si="0"/>
        <v>-2.7482983999999959</v>
      </c>
      <c r="G23" s="22">
        <f t="shared" si="1"/>
        <v>7.553144095442538</v>
      </c>
      <c r="H23" s="22"/>
      <c r="M23" s="3"/>
      <c r="N23" s="3" t="s">
        <v>30</v>
      </c>
      <c r="O23" s="3" t="s">
        <v>19</v>
      </c>
      <c r="P23" s="3" t="s">
        <v>31</v>
      </c>
      <c r="Q23" s="3" t="s">
        <v>32</v>
      </c>
      <c r="R23" s="3" t="s">
        <v>33</v>
      </c>
      <c r="S23" s="3" t="s">
        <v>34</v>
      </c>
    </row>
    <row r="24" spans="1:20" x14ac:dyDescent="0.3">
      <c r="A24">
        <v>150</v>
      </c>
      <c r="B24">
        <v>3.4350000000000001</v>
      </c>
      <c r="C24">
        <v>0</v>
      </c>
      <c r="D24">
        <v>15.2</v>
      </c>
      <c r="E24" s="6">
        <f>$P$6+$O$6*A24+$N$6*B24+$M$6*C24</f>
        <v>18.492977699999997</v>
      </c>
      <c r="F24" s="6">
        <f t="shared" si="0"/>
        <v>-3.292977699999998</v>
      </c>
      <c r="G24" s="22">
        <f t="shared" si="1"/>
        <v>10.843702132697278</v>
      </c>
      <c r="H24" s="22"/>
      <c r="M24" s="1" t="s">
        <v>13</v>
      </c>
      <c r="N24" s="1">
        <v>34.002875122914062</v>
      </c>
      <c r="O24" s="1">
        <v>2.6426593369900306</v>
      </c>
      <c r="P24" s="1">
        <v>12.866915779482603</v>
      </c>
      <c r="Q24" s="15">
        <v>2.8240301965831147E-13</v>
      </c>
      <c r="R24" s="1">
        <v>28.589632863691797</v>
      </c>
      <c r="S24" s="1">
        <v>39.416117382136328</v>
      </c>
    </row>
    <row r="25" spans="1:20" x14ac:dyDescent="0.3">
      <c r="A25">
        <v>245</v>
      </c>
      <c r="B25">
        <v>3.84</v>
      </c>
      <c r="C25">
        <v>0</v>
      </c>
      <c r="D25">
        <v>13.3</v>
      </c>
      <c r="E25" s="6">
        <f>$P$6+$O$6*A25+$N$6*B25+$M$6*C25</f>
        <v>13.766552799999996</v>
      </c>
      <c r="F25" s="6">
        <f t="shared" si="0"/>
        <v>-0.46655279999999522</v>
      </c>
      <c r="G25" s="22">
        <f t="shared" si="1"/>
        <v>0.21767151518783553</v>
      </c>
      <c r="H25" s="22"/>
      <c r="M25" s="1" t="s">
        <v>3</v>
      </c>
      <c r="N25" s="1">
        <v>-3.7478725953382114E-2</v>
      </c>
      <c r="O25" s="1">
        <v>9.6054221574033462E-3</v>
      </c>
      <c r="P25" s="1">
        <v>-3.90183016833836</v>
      </c>
      <c r="Q25" s="19">
        <v>5.4640226580877677E-4</v>
      </c>
      <c r="R25" s="1">
        <v>-5.7154541300565409E-2</v>
      </c>
      <c r="S25" s="1">
        <v>-1.7802910606198815E-2</v>
      </c>
    </row>
    <row r="26" spans="1:20" x14ac:dyDescent="0.3">
      <c r="A26">
        <v>175</v>
      </c>
      <c r="B26">
        <v>3.8450000000000002</v>
      </c>
      <c r="C26">
        <v>0</v>
      </c>
      <c r="D26">
        <v>19.2</v>
      </c>
      <c r="E26" s="6">
        <f>$P$6+$O$6*A26+$N$6*B26+$M$6*C26</f>
        <v>16.375759899999995</v>
      </c>
      <c r="F26" s="6">
        <f t="shared" si="0"/>
        <v>2.8242401000000044</v>
      </c>
      <c r="G26" s="22">
        <f t="shared" si="1"/>
        <v>7.9763321424480349</v>
      </c>
      <c r="H26" s="22"/>
      <c r="M26" s="1" t="s">
        <v>5</v>
      </c>
      <c r="N26" s="1">
        <v>-2.8785754138071864</v>
      </c>
      <c r="O26" s="1">
        <v>0.90497053803057714</v>
      </c>
      <c r="P26" s="1">
        <v>-3.1808498650924313</v>
      </c>
      <c r="Q26" s="19">
        <v>3.5740310794737246E-3</v>
      </c>
      <c r="R26" s="1">
        <v>-4.7323235270233059</v>
      </c>
      <c r="S26" s="1">
        <v>-1.0248273005910673</v>
      </c>
    </row>
    <row r="27" spans="1:20" ht="15.75" thickBot="1" x14ac:dyDescent="0.35">
      <c r="A27">
        <v>66</v>
      </c>
      <c r="B27">
        <v>1.9350000000000001</v>
      </c>
      <c r="C27">
        <v>1</v>
      </c>
      <c r="D27">
        <v>27.3</v>
      </c>
      <c r="E27" s="6">
        <f>$P$6+$O$6*A27+$N$6*B27+$M$6*C27</f>
        <v>28.042877830323292</v>
      </c>
      <c r="F27" s="6">
        <f t="shared" si="0"/>
        <v>-0.74287783032329102</v>
      </c>
      <c r="G27" s="22">
        <f t="shared" si="1"/>
        <v>0.55186747078584042</v>
      </c>
      <c r="H27" s="22"/>
      <c r="M27" s="2" t="s">
        <v>8</v>
      </c>
      <c r="N27" s="2">
        <v>2.0837101303232957</v>
      </c>
      <c r="O27" s="2">
        <v>1.3764201523049431</v>
      </c>
      <c r="P27" s="2">
        <v>1.5138619750909124</v>
      </c>
      <c r="Q27" s="18">
        <v>0.14126823673653088</v>
      </c>
      <c r="R27" s="2">
        <v>-0.73575873976904793</v>
      </c>
      <c r="S27" s="2">
        <v>4.9031790004156388</v>
      </c>
    </row>
    <row r="28" spans="1:20" x14ac:dyDescent="0.3">
      <c r="A28">
        <v>91</v>
      </c>
      <c r="B28">
        <v>2.14</v>
      </c>
      <c r="C28">
        <v>1</v>
      </c>
      <c r="D28">
        <v>26</v>
      </c>
      <c r="E28" s="6">
        <f>$P$6+$O$6*A28+$N$6*B28+$M$6*C28</f>
        <v>26.515768930323294</v>
      </c>
      <c r="F28" s="6">
        <f t="shared" si="0"/>
        <v>-0.51576893032329352</v>
      </c>
      <c r="G28" s="22">
        <f t="shared" si="1"/>
        <v>0.2660175894868344</v>
      </c>
      <c r="H28" s="22"/>
    </row>
    <row r="29" spans="1:20" x14ac:dyDescent="0.3">
      <c r="A29">
        <v>113</v>
      </c>
      <c r="B29">
        <v>1.5129999999999999</v>
      </c>
      <c r="C29">
        <v>1</v>
      </c>
      <c r="D29">
        <v>30.4</v>
      </c>
      <c r="E29" s="6">
        <f>$P$6+$O$6*A29+$N$6*B29+$M$6*C29</f>
        <v>27.496078590323293</v>
      </c>
      <c r="F29" s="6">
        <f t="shared" si="0"/>
        <v>2.9039214096767054</v>
      </c>
      <c r="G29" s="22">
        <f t="shared" si="1"/>
        <v>8.4327595535787445</v>
      </c>
      <c r="H29" s="22"/>
      <c r="M29" t="s">
        <v>52</v>
      </c>
    </row>
    <row r="30" spans="1:20" x14ac:dyDescent="0.3">
      <c r="A30">
        <v>264</v>
      </c>
      <c r="B30">
        <v>3.17</v>
      </c>
      <c r="C30">
        <v>1</v>
      </c>
      <c r="D30">
        <v>15.8</v>
      </c>
      <c r="E30" s="6">
        <f>$P$6+$O$6*A30+$N$6*B30+$M$6*C30</f>
        <v>17.066791530323293</v>
      </c>
      <c r="F30" s="6">
        <f t="shared" si="0"/>
        <v>-1.2667915303232924</v>
      </c>
      <c r="G30" s="22">
        <f t="shared" si="1"/>
        <v>1.6047607812988289</v>
      </c>
      <c r="H30" s="22"/>
    </row>
    <row r="31" spans="1:20" x14ac:dyDescent="0.3">
      <c r="A31">
        <v>175</v>
      </c>
      <c r="B31">
        <v>2.77</v>
      </c>
      <c r="C31">
        <v>1</v>
      </c>
      <c r="D31">
        <v>19.7</v>
      </c>
      <c r="E31" s="6">
        <f>$P$6+$O$6*A31+$N$6*B31+$M$6*C31</f>
        <v>21.553943530323295</v>
      </c>
      <c r="F31" s="6">
        <f t="shared" si="0"/>
        <v>-1.8539435303232956</v>
      </c>
      <c r="G31" s="22">
        <f t="shared" si="1"/>
        <v>3.4371066136276047</v>
      </c>
      <c r="H31" s="22"/>
      <c r="M31" t="s">
        <v>53</v>
      </c>
      <c r="N31">
        <v>200</v>
      </c>
    </row>
    <row r="32" spans="1:20" x14ac:dyDescent="0.3">
      <c r="A32">
        <v>335</v>
      </c>
      <c r="B32">
        <v>3.57</v>
      </c>
      <c r="C32">
        <v>1</v>
      </c>
      <c r="D32">
        <v>15</v>
      </c>
      <c r="E32" s="6">
        <f>$P$6+$O$6*A32+$N$6*B32+$M$6*C32</f>
        <v>13.254279530323295</v>
      </c>
      <c r="F32" s="6">
        <f t="shared" si="0"/>
        <v>1.745720469676705</v>
      </c>
      <c r="G32" s="22">
        <f t="shared" si="1"/>
        <v>3.0475399582482554</v>
      </c>
      <c r="H32" s="22"/>
      <c r="M32" t="s">
        <v>54</v>
      </c>
      <c r="N32">
        <v>3.5</v>
      </c>
      <c r="P32" t="s">
        <v>56</v>
      </c>
    </row>
    <row r="33" spans="1:16" x14ac:dyDescent="0.3">
      <c r="A33">
        <v>109</v>
      </c>
      <c r="B33">
        <v>2.78</v>
      </c>
      <c r="C33">
        <v>1</v>
      </c>
      <c r="D33">
        <v>21.4</v>
      </c>
      <c r="E33" s="6">
        <f>$P$6+$O$6*A33+$N$6*B33+$M$6*C33</f>
        <v>23.998837730323295</v>
      </c>
      <c r="F33" s="6">
        <f t="shared" si="0"/>
        <v>-2.5988377303232966</v>
      </c>
      <c r="G33" s="22">
        <f t="shared" si="1"/>
        <v>6.7539575485519432</v>
      </c>
      <c r="H33" s="22"/>
      <c r="M33" t="s">
        <v>55</v>
      </c>
      <c r="N33">
        <v>1</v>
      </c>
      <c r="P33" t="s">
        <v>57</v>
      </c>
    </row>
    <row r="34" spans="1:16" x14ac:dyDescent="0.3">
      <c r="E34" s="6"/>
      <c r="F34" s="6"/>
      <c r="G34" s="22"/>
      <c r="H34" s="22"/>
      <c r="M34" t="s">
        <v>44</v>
      </c>
      <c r="N34" s="17">
        <f>N24+(N25*N31)+(N26*N32)+(N27*N33)</f>
        <v>18.515826114235786</v>
      </c>
      <c r="P3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mtcars</vt:lpstr>
      <vt:lpstr>SLR</vt:lpstr>
      <vt:lpstr>MLR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Napat Sri-ampun</cp:lastModifiedBy>
  <dcterms:created xsi:type="dcterms:W3CDTF">2020-11-28T23:58:38Z</dcterms:created>
  <dcterms:modified xsi:type="dcterms:W3CDTF">2022-02-16T16:08:39Z</dcterms:modified>
</cp:coreProperties>
</file>