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my stuff\ВМК\Спецкурс - офисное программирование\кр\_КР_ОфПрог\"/>
    </mc:Choice>
  </mc:AlternateContent>
  <bookViews>
    <workbookView xWindow="120" yWindow="15" windowWidth="11700" windowHeight="6540" tabRatio="863" firstSheet="2" activeTab="18"/>
  </bookViews>
  <sheets>
    <sheet name="Задание 1" sheetId="10" r:id="rId1"/>
    <sheet name="Задание 2" sheetId="31" r:id="rId2"/>
    <sheet name="Задание 3" sheetId="4" r:id="rId3"/>
    <sheet name="Задание 4" sheetId="6" r:id="rId4"/>
    <sheet name="И1" sheetId="32" r:id="rId5"/>
    <sheet name="И2" sheetId="33" r:id="rId6"/>
    <sheet name="И3" sheetId="34" r:id="rId7"/>
    <sheet name="Задание 5" sheetId="30" r:id="rId8"/>
    <sheet name="Ф1" sheetId="35" r:id="rId9"/>
    <sheet name="Ф2" sheetId="36" r:id="rId10"/>
    <sheet name="Ф3" sheetId="37" r:id="rId11"/>
    <sheet name="Ф4" sheetId="38" r:id="rId12"/>
    <sheet name="Задание 6" sheetId="28" r:id="rId13"/>
    <sheet name="СТ1" sheetId="41" r:id="rId14"/>
    <sheet name="СТ2" sheetId="42" r:id="rId15"/>
    <sheet name="СТ3" sheetId="43" r:id="rId16"/>
    <sheet name="СТ4" sheetId="45" r:id="rId17"/>
    <sheet name="Задание 7" sheetId="24" r:id="rId18"/>
    <sheet name="Задание 8" sheetId="25" r:id="rId19"/>
  </sheets>
  <definedNames>
    <definedName name="_xlnm._FilterDatabase" localSheetId="3" hidden="1">'Задание 4'!$C$6:$I$28</definedName>
    <definedName name="_xlnm._FilterDatabase" localSheetId="7" hidden="1">'Задание 5'!$B$3:$G$34</definedName>
    <definedName name="_xlnm._FilterDatabase" localSheetId="12" hidden="1">'Задание 6'!$B$4:$J$35</definedName>
    <definedName name="_xlnm._FilterDatabase" localSheetId="4" hidden="1">И1!$C$6:$I$39</definedName>
    <definedName name="_xlnm._FilterDatabase" localSheetId="5" hidden="1">И2!$C$6:$I$42</definedName>
    <definedName name="_xlnm._FilterDatabase" localSheetId="6" hidden="1">И3!$C$6:$I$34</definedName>
    <definedName name="_xlnm._FilterDatabase" localSheetId="8" hidden="1">Ф1!$B$3:$G$34</definedName>
    <definedName name="_xlnm._FilterDatabase" localSheetId="9" hidden="1">Ф2!$B$3:$G$34</definedName>
    <definedName name="_xlnm._FilterDatabase" localSheetId="10" hidden="1">Ф3!$B$3:$G$34</definedName>
    <definedName name="_xlnm._FilterDatabase" localSheetId="11" hidden="1">Ф4!$B$3:$G$34</definedName>
    <definedName name="solver_adj" localSheetId="18" hidden="1">'Задание 8'!$I$21:$I$23</definedName>
    <definedName name="solver_cvg" localSheetId="18" hidden="1">0.0001</definedName>
    <definedName name="solver_drv" localSheetId="18" hidden="1">1</definedName>
    <definedName name="solver_eng" localSheetId="18" hidden="1">2</definedName>
    <definedName name="solver_est" localSheetId="18" hidden="1">1</definedName>
    <definedName name="solver_itr" localSheetId="18" hidden="1">100</definedName>
    <definedName name="solver_lhs1" localSheetId="18" hidden="1">'Задание 8'!$D$25:$G$25</definedName>
    <definedName name="solver_lhs2" localSheetId="18" hidden="1">'Задание 8'!$I$21:$I$23</definedName>
    <definedName name="solver_lhs3" localSheetId="18" hidden="1">'Задание 8'!$I$21:$I$23</definedName>
    <definedName name="solver_lhs4" localSheetId="18" hidden="1">'Задание 8'!#REF!</definedName>
    <definedName name="solver_lhs5" localSheetId="18" hidden="1">'Задание 8'!#REF!</definedName>
    <definedName name="solver_lhs6" localSheetId="18" hidden="1">'Задание 8'!#REF!</definedName>
    <definedName name="solver_lin" localSheetId="18" hidden="1">1</definedName>
    <definedName name="solver_mip" localSheetId="18" hidden="1">2147483647</definedName>
    <definedName name="solver_mni" localSheetId="18" hidden="1">30</definedName>
    <definedName name="solver_mrt" localSheetId="18" hidden="1">0.075</definedName>
    <definedName name="solver_msl" localSheetId="18" hidden="1">2</definedName>
    <definedName name="solver_neg" localSheetId="18" hidden="1">1</definedName>
    <definedName name="solver_nod" localSheetId="18" hidden="1">2147483647</definedName>
    <definedName name="solver_num" localSheetId="18" hidden="1">3</definedName>
    <definedName name="solver_nwt" localSheetId="18" hidden="1">1</definedName>
    <definedName name="solver_opt" localSheetId="18" hidden="1">'Задание 8'!$J$24</definedName>
    <definedName name="solver_pre" localSheetId="18" hidden="1">0.000001</definedName>
    <definedName name="solver_rbv" localSheetId="18" hidden="1">1</definedName>
    <definedName name="solver_rel1" localSheetId="18" hidden="1">1</definedName>
    <definedName name="solver_rel2" localSheetId="18" hidden="1">4</definedName>
    <definedName name="solver_rel3" localSheetId="18" hidden="1">3</definedName>
    <definedName name="solver_rel4" localSheetId="18" hidden="1">4</definedName>
    <definedName name="solver_rel5" localSheetId="18" hidden="1">3</definedName>
    <definedName name="solver_rel6" localSheetId="18" hidden="1">2</definedName>
    <definedName name="solver_rhs1" localSheetId="18" hidden="1">'Задание 8'!$D$24:$G$24</definedName>
    <definedName name="solver_rhs2" localSheetId="18" hidden="1">целое</definedName>
    <definedName name="solver_rhs3" localSheetId="18" hidden="1">'Задание 8'!$L$21:$L$23</definedName>
    <definedName name="solver_rhs4" localSheetId="18" hidden="1">integer</definedName>
    <definedName name="solver_rhs5" localSheetId="18" hidden="1">'Задание 8'!#REF!</definedName>
    <definedName name="solver_rhs6" localSheetId="18" hidden="1">'Задание 8'!#REF!</definedName>
    <definedName name="solver_rlx" localSheetId="18" hidden="1">1</definedName>
    <definedName name="solver_rsd" localSheetId="18" hidden="1">0</definedName>
    <definedName name="solver_scl" localSheetId="18" hidden="1">2</definedName>
    <definedName name="solver_sho" localSheetId="18" hidden="1">2</definedName>
    <definedName name="solver_ssz" localSheetId="18" hidden="1">100</definedName>
    <definedName name="solver_tim" localSheetId="18" hidden="1">100</definedName>
    <definedName name="solver_tol" localSheetId="18" hidden="1">0.05</definedName>
    <definedName name="solver_typ" localSheetId="18" hidden="1">1</definedName>
    <definedName name="solver_val" localSheetId="18" hidden="1">0</definedName>
    <definedName name="solver_ver" localSheetId="18" hidden="1">3</definedName>
    <definedName name="_xlnm.Criteria" localSheetId="11">Ф4!$E$51:$F$53</definedName>
  </definedNames>
  <calcPr calcId="152511"/>
  <pivotCaches>
    <pivotCache cacheId="0" r:id="rId20"/>
  </pivotCaches>
</workbook>
</file>

<file path=xl/calcChain.xml><?xml version="1.0" encoding="utf-8"?>
<calcChain xmlns="http://schemas.openxmlformats.org/spreadsheetml/2006/main">
  <c r="D9" i="4" l="1"/>
  <c r="F33" i="4" s="1"/>
  <c r="D19" i="4"/>
  <c r="D6" i="4"/>
  <c r="B7" i="4" s="1"/>
  <c r="D8" i="4"/>
  <c r="F7" i="4" s="1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F13" i="24"/>
  <c r="I25" i="31"/>
  <c r="I24" i="31"/>
  <c r="I23" i="31"/>
  <c r="I22" i="31"/>
  <c r="I21" i="31"/>
  <c r="I20" i="31"/>
  <c r="I19" i="31"/>
  <c r="J22" i="25"/>
  <c r="J23" i="25"/>
  <c r="J21" i="25"/>
  <c r="E25" i="25"/>
  <c r="F25" i="25"/>
  <c r="G25" i="25"/>
  <c r="D25" i="25"/>
  <c r="D24" i="25"/>
  <c r="G23" i="25"/>
  <c r="F23" i="25"/>
  <c r="D23" i="25"/>
  <c r="D21" i="25"/>
  <c r="D23" i="24"/>
  <c r="F53" i="38"/>
  <c r="E53" i="38"/>
  <c r="F52" i="38"/>
  <c r="E52" i="38"/>
  <c r="J24" i="25" l="1"/>
  <c r="F33" i="34" l="1"/>
  <c r="F32" i="34"/>
  <c r="F26" i="34"/>
  <c r="F21" i="34"/>
  <c r="F17" i="34"/>
  <c r="F12" i="34"/>
  <c r="G20" i="34"/>
  <c r="I20" i="34" s="1"/>
  <c r="G19" i="34"/>
  <c r="I19" i="34" s="1"/>
  <c r="G11" i="34"/>
  <c r="I11" i="34" s="1"/>
  <c r="I10" i="34"/>
  <c r="G10" i="34"/>
  <c r="G25" i="34"/>
  <c r="I25" i="34" s="1"/>
  <c r="G24" i="34"/>
  <c r="I24" i="34" s="1"/>
  <c r="I16" i="34"/>
  <c r="G16" i="34"/>
  <c r="G15" i="34"/>
  <c r="I15" i="34" s="1"/>
  <c r="G31" i="34"/>
  <c r="I31" i="34" s="1"/>
  <c r="G30" i="34"/>
  <c r="I30" i="34" s="1"/>
  <c r="G18" i="34"/>
  <c r="I18" i="34" s="1"/>
  <c r="G9" i="34"/>
  <c r="I9" i="34" s="1"/>
  <c r="G8" i="34"/>
  <c r="I8" i="34" s="1"/>
  <c r="G7" i="34"/>
  <c r="I7" i="34" s="1"/>
  <c r="G23" i="34"/>
  <c r="I23" i="34" s="1"/>
  <c r="G22" i="34"/>
  <c r="I22" i="34" s="1"/>
  <c r="G14" i="34"/>
  <c r="I14" i="34" s="1"/>
  <c r="G13" i="34"/>
  <c r="I13" i="34" s="1"/>
  <c r="G29" i="34"/>
  <c r="I29" i="34" s="1"/>
  <c r="G28" i="34"/>
  <c r="I28" i="34" s="1"/>
  <c r="G27" i="34"/>
  <c r="I27" i="34" s="1"/>
  <c r="F40" i="33"/>
  <c r="F38" i="33"/>
  <c r="F35" i="33"/>
  <c r="F32" i="33"/>
  <c r="F29" i="33"/>
  <c r="F26" i="33"/>
  <c r="F22" i="33"/>
  <c r="F20" i="33"/>
  <c r="F16" i="33"/>
  <c r="F13" i="33"/>
  <c r="F10" i="33"/>
  <c r="H39" i="33"/>
  <c r="H23" i="33"/>
  <c r="H41" i="33" s="1"/>
  <c r="G37" i="33"/>
  <c r="I37" i="33" s="1"/>
  <c r="G36" i="33"/>
  <c r="I36" i="33" s="1"/>
  <c r="G34" i="33"/>
  <c r="I34" i="33" s="1"/>
  <c r="G33" i="33"/>
  <c r="I33" i="33" s="1"/>
  <c r="G31" i="33"/>
  <c r="I31" i="33" s="1"/>
  <c r="G30" i="33"/>
  <c r="I30" i="33" s="1"/>
  <c r="G28" i="33"/>
  <c r="I28" i="33" s="1"/>
  <c r="G27" i="33"/>
  <c r="I27" i="33" s="1"/>
  <c r="G25" i="33"/>
  <c r="I25" i="33" s="1"/>
  <c r="G24" i="33"/>
  <c r="I24" i="33" s="1"/>
  <c r="G21" i="33"/>
  <c r="I21" i="33" s="1"/>
  <c r="G19" i="33"/>
  <c r="I19" i="33" s="1"/>
  <c r="G18" i="33"/>
  <c r="I18" i="33" s="1"/>
  <c r="G17" i="33"/>
  <c r="I17" i="33" s="1"/>
  <c r="G15" i="33"/>
  <c r="I15" i="33" s="1"/>
  <c r="G14" i="33"/>
  <c r="I14" i="33" s="1"/>
  <c r="G12" i="33"/>
  <c r="I12" i="33" s="1"/>
  <c r="G11" i="33"/>
  <c r="I11" i="33" s="1"/>
  <c r="G9" i="33"/>
  <c r="I9" i="33" s="1"/>
  <c r="G8" i="33"/>
  <c r="I8" i="33" s="1"/>
  <c r="G7" i="33"/>
  <c r="I7" i="33" s="1"/>
  <c r="I38" i="32"/>
  <c r="I37" i="32"/>
  <c r="I34" i="32"/>
  <c r="I31" i="32"/>
  <c r="I28" i="32"/>
  <c r="I25" i="32"/>
  <c r="I22" i="32"/>
  <c r="I20" i="32"/>
  <c r="I16" i="32"/>
  <c r="I13" i="32"/>
  <c r="I10" i="32"/>
  <c r="G15" i="32"/>
  <c r="I15" i="32" s="1"/>
  <c r="G30" i="32"/>
  <c r="I30" i="32" s="1"/>
  <c r="G12" i="32"/>
  <c r="I12" i="32" s="1"/>
  <c r="G27" i="32"/>
  <c r="I27" i="32" s="1"/>
  <c r="G11" i="32"/>
  <c r="I11" i="32" s="1"/>
  <c r="G9" i="32"/>
  <c r="I9" i="32" s="1"/>
  <c r="I14" i="32"/>
  <c r="G14" i="32"/>
  <c r="G24" i="32"/>
  <c r="I24" i="32" s="1"/>
  <c r="G29" i="32"/>
  <c r="I29" i="32" s="1"/>
  <c r="G26" i="32"/>
  <c r="I26" i="32" s="1"/>
  <c r="G19" i="32"/>
  <c r="I19" i="32" s="1"/>
  <c r="G18" i="32"/>
  <c r="I18" i="32" s="1"/>
  <c r="G8" i="32"/>
  <c r="I8" i="32" s="1"/>
  <c r="G21" i="32"/>
  <c r="I21" i="32" s="1"/>
  <c r="G33" i="32"/>
  <c r="I33" i="32" s="1"/>
  <c r="G17" i="32"/>
  <c r="I17" i="32" s="1"/>
  <c r="G23" i="32"/>
  <c r="I23" i="32" s="1"/>
  <c r="G32" i="32"/>
  <c r="I32" i="32" s="1"/>
  <c r="G7" i="32"/>
  <c r="I7" i="32" s="1"/>
  <c r="G36" i="32"/>
  <c r="I36" i="32" s="1"/>
  <c r="G35" i="32"/>
  <c r="I35" i="32" s="1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7" i="6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D20" i="31"/>
  <c r="D21" i="31"/>
  <c r="D22" i="31"/>
  <c r="D23" i="31"/>
  <c r="D24" i="31"/>
  <c r="D25" i="31"/>
  <c r="D19" i="31"/>
  <c r="D36" i="10"/>
  <c r="D16" i="10"/>
  <c r="D26" i="10"/>
</calcChain>
</file>

<file path=xl/comments1.xml><?xml version="1.0" encoding="utf-8"?>
<comments xmlns="http://schemas.openxmlformats.org/spreadsheetml/2006/main">
  <authors>
    <author>Денис Дорожкин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Цена = Стоимость * Коэффициент удорожания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Сумма = Цена * Количество
</t>
        </r>
      </text>
    </comment>
  </commentList>
</comments>
</file>

<file path=xl/comments2.xml><?xml version="1.0" encoding="utf-8"?>
<comments xmlns="http://schemas.openxmlformats.org/spreadsheetml/2006/main">
  <authors>
    <author>Денис Дорожкин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Цена = Стоимость * Коэффициент удорожания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Сумма = Цена * Количество
</t>
        </r>
      </text>
    </comment>
  </commentList>
</comments>
</file>

<file path=xl/comments3.xml><?xml version="1.0" encoding="utf-8"?>
<comments xmlns="http://schemas.openxmlformats.org/spreadsheetml/2006/main">
  <authors>
    <author>Денис Дорожкин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Цена = Стоимость * Коэффициент удорожания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Сумма = Цена * Количество
</t>
        </r>
      </text>
    </comment>
  </commentList>
</comments>
</file>

<file path=xl/comments4.xml><?xml version="1.0" encoding="utf-8"?>
<comments xmlns="http://schemas.openxmlformats.org/spreadsheetml/2006/main">
  <authors>
    <author>Денис Дорожкин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Цена = Стоимость * Коэффициент удорожания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Денис Дорожкин:</t>
        </r>
        <r>
          <rPr>
            <sz val="9"/>
            <color indexed="81"/>
            <rFont val="Tahoma"/>
            <family val="2"/>
            <charset val="204"/>
          </rPr>
          <t xml:space="preserve">
Сумма = Цена * Количество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1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Прибыль = Количество покупателей * Средняя стоимость покупки - Затраты на содержание магазина</t>
        </r>
      </text>
    </comment>
  </commentList>
</comments>
</file>

<file path=xl/sharedStrings.xml><?xml version="1.0" encoding="utf-8"?>
<sst xmlns="http://schemas.openxmlformats.org/spreadsheetml/2006/main" count="1282" uniqueCount="210">
  <si>
    <t>Название</t>
  </si>
  <si>
    <t>Деловой</t>
  </si>
  <si>
    <t>Персональный</t>
  </si>
  <si>
    <t>Исходные данные</t>
  </si>
  <si>
    <t>Проценты</t>
  </si>
  <si>
    <t>Срок кредита</t>
  </si>
  <si>
    <t>Кредит</t>
  </si>
  <si>
    <t>Выплаты в месяц</t>
  </si>
  <si>
    <t>ПОЛНЫЙ АССОРТИМЕНТ</t>
  </si>
  <si>
    <t>Коэффициент удорожания</t>
  </si>
  <si>
    <t>Товар</t>
  </si>
  <si>
    <t>Модель</t>
  </si>
  <si>
    <t>Стоимость</t>
  </si>
  <si>
    <t>Цена</t>
  </si>
  <si>
    <t>Количество</t>
  </si>
  <si>
    <t>Сумма</t>
  </si>
  <si>
    <t>Факс</t>
  </si>
  <si>
    <t>F300 G</t>
  </si>
  <si>
    <t>F350 G</t>
  </si>
  <si>
    <t>Ксерокс</t>
  </si>
  <si>
    <t>C300 GLS</t>
  </si>
  <si>
    <t>C310 GLS</t>
  </si>
  <si>
    <t>F100 G</t>
  </si>
  <si>
    <t>F150 G</t>
  </si>
  <si>
    <t>C100 GLS</t>
  </si>
  <si>
    <t>C110 GLS</t>
  </si>
  <si>
    <t>F200 G</t>
  </si>
  <si>
    <t>Персональный Плюс</t>
  </si>
  <si>
    <t>F250 G</t>
  </si>
  <si>
    <t>C200 GLS</t>
  </si>
  <si>
    <t>C210 GLS</t>
  </si>
  <si>
    <t>F400 G</t>
  </si>
  <si>
    <t>Профессиональный</t>
  </si>
  <si>
    <t>F450 G</t>
  </si>
  <si>
    <t>C400 GLS</t>
  </si>
  <si>
    <t>C410 GLS</t>
  </si>
  <si>
    <t>C420 GLS</t>
  </si>
  <si>
    <t>F500 G</t>
  </si>
  <si>
    <t>Профессиональный  Плюс</t>
  </si>
  <si>
    <t>F550 G</t>
  </si>
  <si>
    <t>C500 GLS</t>
  </si>
  <si>
    <t>a</t>
  </si>
  <si>
    <t>b</t>
  </si>
  <si>
    <t>h</t>
  </si>
  <si>
    <t>x</t>
  </si>
  <si>
    <t>y</t>
  </si>
  <si>
    <t>дней</t>
  </si>
  <si>
    <t>Задача №1</t>
  </si>
  <si>
    <t>Задача №2</t>
  </si>
  <si>
    <t>Какой должна быть процентная ставка ?</t>
  </si>
  <si>
    <t xml:space="preserve"> </t>
  </si>
  <si>
    <t xml:space="preserve">Расчет прибыли магазина за один месяц  </t>
  </si>
  <si>
    <t>Количество покупателей в месяц</t>
  </si>
  <si>
    <t>Средняя стоимость одной покупки</t>
  </si>
  <si>
    <t xml:space="preserve">Затраты на содержание магазина в месяц: </t>
  </si>
  <si>
    <t>Аренда помещения</t>
  </si>
  <si>
    <t>Зарплата сотрудникам</t>
  </si>
  <si>
    <t>Прибыль магазина за один месяц</t>
  </si>
  <si>
    <t>Средняя стоимость покупки</t>
  </si>
  <si>
    <t>Количество покупателей</t>
  </si>
  <si>
    <t>МИКРОВОЛНОВЫЕ ПЕЧИ</t>
  </si>
  <si>
    <t>Марка</t>
  </si>
  <si>
    <t>Мощность (вт)</t>
  </si>
  <si>
    <t>Объем камеры (л)</t>
  </si>
  <si>
    <t>Гриль</t>
  </si>
  <si>
    <t>Цвет</t>
  </si>
  <si>
    <t>Фирма-продавец</t>
  </si>
  <si>
    <t>Daewoo</t>
  </si>
  <si>
    <t>есть</t>
  </si>
  <si>
    <t>беж</t>
  </si>
  <si>
    <t>All-4u.ru</t>
  </si>
  <si>
    <t>KOR-4115</t>
  </si>
  <si>
    <t>нет</t>
  </si>
  <si>
    <t>белый</t>
  </si>
  <si>
    <t>KOR-4135 SA</t>
  </si>
  <si>
    <t>серебристый</t>
  </si>
  <si>
    <t>LG</t>
  </si>
  <si>
    <t>MC 1724 U</t>
  </si>
  <si>
    <t>MC 1724 W</t>
  </si>
  <si>
    <t>Samsung</t>
  </si>
  <si>
    <t>CE-1151R-S</t>
  </si>
  <si>
    <t>черный</t>
  </si>
  <si>
    <t>ERISSON</t>
  </si>
  <si>
    <t>MW 17 MD</t>
  </si>
  <si>
    <t>TELEVIZOR.ru</t>
  </si>
  <si>
    <t>MW 17 MZ</t>
  </si>
  <si>
    <t>TVDVD.ru</t>
  </si>
  <si>
    <t>MC 8087 ARR</t>
  </si>
  <si>
    <t>Leadersale</t>
  </si>
  <si>
    <t>Panasonic</t>
  </si>
  <si>
    <t>NN GD 366 W</t>
  </si>
  <si>
    <t>SUPRA</t>
  </si>
  <si>
    <t>MWS 172 M1</t>
  </si>
  <si>
    <t>MW 17 SD</t>
  </si>
  <si>
    <t>MWS-1701</t>
  </si>
  <si>
    <t>KOR-4195 SA</t>
  </si>
  <si>
    <t>Techport.ru</t>
  </si>
  <si>
    <t>MCW 7646 MUQ</t>
  </si>
  <si>
    <t>NN-GD577 WZPE</t>
  </si>
  <si>
    <t>NN-GT377 MZ</t>
  </si>
  <si>
    <t>NN S 215 W</t>
  </si>
  <si>
    <t>PG-838R</t>
  </si>
  <si>
    <t>CE-1160R-S</t>
  </si>
  <si>
    <t>CE-1110R</t>
  </si>
  <si>
    <t>CE-287 DNR</t>
  </si>
  <si>
    <t>PG-832R</t>
  </si>
  <si>
    <t>KOR-4125 GA</t>
  </si>
  <si>
    <t>W-KOR-6367 A</t>
  </si>
  <si>
    <t>MWS-190M7</t>
  </si>
  <si>
    <t>MWS-4022</t>
  </si>
  <si>
    <t>MW 17 DD</t>
  </si>
  <si>
    <t>MWS-1703</t>
  </si>
  <si>
    <t>NN G 315 WFZTE</t>
  </si>
  <si>
    <t>MS1724U</t>
  </si>
  <si>
    <t>Отели и туры</t>
  </si>
  <si>
    <t>Кол-во дней</t>
  </si>
  <si>
    <t>Отель</t>
  </si>
  <si>
    <t>Категория отеля</t>
  </si>
  <si>
    <t>Питание</t>
  </si>
  <si>
    <t>Цена от</t>
  </si>
  <si>
    <t>Трансаэро</t>
  </si>
  <si>
    <t>CITY CLUB</t>
  </si>
  <si>
    <t>3*</t>
  </si>
  <si>
    <t>BB</t>
  </si>
  <si>
    <t>Аэрофлот</t>
  </si>
  <si>
    <t>CITY CROWN</t>
  </si>
  <si>
    <t>FB</t>
  </si>
  <si>
    <t>CITY INN</t>
  </si>
  <si>
    <t>CLARION CONGRESS</t>
  </si>
  <si>
    <t>4*</t>
  </si>
  <si>
    <t>CLARION HOTEL</t>
  </si>
  <si>
    <t>CLEMENT HOTEL</t>
  </si>
  <si>
    <t>CLEMENTIN</t>
  </si>
  <si>
    <t>CORINTHIA HOTEL</t>
  </si>
  <si>
    <t>5*</t>
  </si>
  <si>
    <t>CROWNE PLAZA</t>
  </si>
  <si>
    <t>DAP</t>
  </si>
  <si>
    <t>DAR</t>
  </si>
  <si>
    <t>HB</t>
  </si>
  <si>
    <t>DEMINKA PALACE</t>
  </si>
  <si>
    <t>DENISA</t>
  </si>
  <si>
    <t>DESIGN HOTEL</t>
  </si>
  <si>
    <t>DESIGN METROPOL</t>
  </si>
  <si>
    <t>DIPLOMAT</t>
  </si>
  <si>
    <t>DIPLOMAT PRAGUE</t>
  </si>
  <si>
    <t>DONATELLO</t>
  </si>
  <si>
    <t>DUM</t>
  </si>
  <si>
    <t>EHRLICH</t>
  </si>
  <si>
    <t>ELITE</t>
  </si>
  <si>
    <t>ELYSEE</t>
  </si>
  <si>
    <t>ESPLANADE</t>
  </si>
  <si>
    <t>EUROAGENTUR HOTEL</t>
  </si>
  <si>
    <t>EXPO</t>
  </si>
  <si>
    <t>FLORENC HOTEL</t>
  </si>
  <si>
    <t>FORTUNA CITY</t>
  </si>
  <si>
    <t>FORTUNA HOTEL</t>
  </si>
  <si>
    <t>FORTUNA RHEA</t>
  </si>
  <si>
    <t>FOUR SEASONS</t>
  </si>
  <si>
    <t>Рейс</t>
  </si>
  <si>
    <t>10 метров</t>
  </si>
  <si>
    <t xml:space="preserve"> 9 граммов</t>
  </si>
  <si>
    <t>40   метров</t>
  </si>
  <si>
    <t>120 метров</t>
  </si>
  <si>
    <t>15   граммов</t>
  </si>
  <si>
    <t xml:space="preserve"> 2 метра</t>
  </si>
  <si>
    <t>2 грамма</t>
  </si>
  <si>
    <t xml:space="preserve">                                             </t>
  </si>
  <si>
    <t xml:space="preserve">Какой кредит может взять фирма на год при процентной ставке 8,5%, если в месяц она может </t>
  </si>
  <si>
    <t>выплачивать не более 5000 рублей ?</t>
  </si>
  <si>
    <t>Фирма может в месяц выплачивать не более 5200 руб.; ей нужен кредит в 60 000 руб. на год.</t>
  </si>
  <si>
    <t>9 граммов</t>
  </si>
  <si>
    <t>40 метров</t>
  </si>
  <si>
    <t>15 граммов</t>
  </si>
  <si>
    <t>2 метра</t>
  </si>
  <si>
    <t>метров</t>
  </si>
  <si>
    <t>граммов</t>
  </si>
  <si>
    <t>метра</t>
  </si>
  <si>
    <t>грамма</t>
  </si>
  <si>
    <t>сжал пробелы</t>
  </si>
  <si>
    <t>скопировал значения сюда</t>
  </si>
  <si>
    <t>конкатенация</t>
  </si>
  <si>
    <t>Общее среднее</t>
  </si>
  <si>
    <t>Деловой Среднее</t>
  </si>
  <si>
    <t>Персональный Среднее</t>
  </si>
  <si>
    <t>Персональный Плюс Среднее</t>
  </si>
  <si>
    <t>Профессиональный Среднее</t>
  </si>
  <si>
    <t>Профессиональный  Плюс Среднее</t>
  </si>
  <si>
    <t>Ксерокс Итог</t>
  </si>
  <si>
    <t>Факс Итог</t>
  </si>
  <si>
    <t>Общий итог</t>
  </si>
  <si>
    <t>искусственная елка</t>
  </si>
  <si>
    <t>Хвойная гирлянда</t>
  </si>
  <si>
    <t>Мишура</t>
  </si>
  <si>
    <t>время</t>
  </si>
  <si>
    <t>елочная пленка</t>
  </si>
  <si>
    <t>елочная леска</t>
  </si>
  <si>
    <t>проволока</t>
  </si>
  <si>
    <t>запасы</t>
  </si>
  <si>
    <t>изготовили</t>
  </si>
  <si>
    <t>прибыль</t>
  </si>
  <si>
    <t>Итого</t>
  </si>
  <si>
    <t>потратили</t>
  </si>
  <si>
    <t>цена</t>
  </si>
  <si>
    <t>Среднее по полю Мощность (вт)</t>
  </si>
  <si>
    <t>Названия строк</t>
  </si>
  <si>
    <t>Максимум по полю Объем камеры (л)</t>
  </si>
  <si>
    <t>разбил по пробелам и поместил сюда</t>
  </si>
  <si>
    <t>корни</t>
  </si>
  <si>
    <t>формула</t>
  </si>
  <si>
    <t>отдельно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</si>
</sst>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&quot;р.&quot;;[Red]\-#,##0.00&quot;р.&quot;"/>
    <numFmt numFmtId="165" formatCode="_-* #,##0.00&quot;р.&quot;_-;\-* #,##0.00&quot;р.&quot;_-;_-* &quot;-&quot;??&quot;р.&quot;_-;_-@_-"/>
    <numFmt numFmtId="166" formatCode="#,##0.00&quot;р.&quot;"/>
    <numFmt numFmtId="167" formatCode="0.0"/>
    <numFmt numFmtId="168" formatCode="#,##0.0"/>
    <numFmt numFmtId="169" formatCode="[$€-2]\ #,##0.00"/>
  </numFmts>
  <fonts count="24" x14ac:knownFonts="1">
    <font>
      <sz val="9"/>
      <name val="Times New Roman Cyr"/>
      <charset val="204"/>
    </font>
    <font>
      <sz val="9"/>
      <name val="Times New Roman Cyr"/>
      <charset val="204"/>
    </font>
    <font>
      <b/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i/>
      <sz val="12"/>
      <name val="Times New Roman Cyr"/>
      <family val="1"/>
      <charset val="204"/>
    </font>
    <font>
      <sz val="10"/>
      <name val="Arial Cyr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color indexed="81"/>
      <name val="Tahoma"/>
      <family val="2"/>
      <charset val="204"/>
    </font>
    <font>
      <sz val="11"/>
      <name val="Times New Roman Cyr"/>
      <charset val="204"/>
    </font>
    <font>
      <b/>
      <sz val="14"/>
      <name val="Times New Roman"/>
      <family val="1"/>
      <charset val="204"/>
    </font>
    <font>
      <b/>
      <sz val="12"/>
      <name val="Arial Cyr"/>
      <charset val="204"/>
    </font>
    <font>
      <b/>
      <sz val="13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Times New Roman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20" fillId="0" borderId="0"/>
  </cellStyleXfs>
  <cellXfs count="71">
    <xf numFmtId="0" fontId="0" fillId="0" borderId="0" xfId="0"/>
    <xf numFmtId="0" fontId="5" fillId="0" borderId="0" xfId="2" applyFont="1" applyAlignment="1">
      <alignment horizontal="right"/>
    </xf>
    <xf numFmtId="0" fontId="1" fillId="0" borderId="0" xfId="2"/>
    <xf numFmtId="0" fontId="1" fillId="0" borderId="0" xfId="2" applyFont="1"/>
    <xf numFmtId="165" fontId="1" fillId="0" borderId="0" xfId="2" applyNumberFormat="1"/>
    <xf numFmtId="164" fontId="1" fillId="0" borderId="0" xfId="2" applyNumberFormat="1"/>
    <xf numFmtId="0" fontId="5" fillId="0" borderId="0" xfId="2" applyFont="1"/>
    <xf numFmtId="10" fontId="1" fillId="0" borderId="0" xfId="2" applyNumberFormat="1"/>
    <xf numFmtId="2" fontId="0" fillId="0" borderId="0" xfId="0" applyNumberFormat="1"/>
    <xf numFmtId="0" fontId="1" fillId="0" borderId="0" xfId="3"/>
    <xf numFmtId="0" fontId="2" fillId="0" borderId="0" xfId="3" applyFont="1"/>
    <xf numFmtId="0" fontId="4" fillId="0" borderId="0" xfId="3" applyFont="1"/>
    <xf numFmtId="166" fontId="1" fillId="0" borderId="0" xfId="3" applyNumberFormat="1"/>
    <xf numFmtId="0" fontId="2" fillId="0" borderId="0" xfId="2" applyFont="1"/>
    <xf numFmtId="0" fontId="6" fillId="0" borderId="0" xfId="2" applyFont="1"/>
    <xf numFmtId="9" fontId="1" fillId="0" borderId="0" xfId="2" applyNumberFormat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2" applyFont="1" applyAlignment="1">
      <alignment horizontal="right"/>
    </xf>
    <xf numFmtId="168" fontId="11" fillId="0" borderId="0" xfId="1" applyNumberFormat="1" applyFont="1" applyAlignment="1">
      <alignment horizontal="center"/>
    </xf>
    <xf numFmtId="0" fontId="7" fillId="0" borderId="0" xfId="4"/>
    <xf numFmtId="0" fontId="15" fillId="0" borderId="0" xfId="4" applyFont="1" applyAlignment="1">
      <alignment horizontal="center"/>
    </xf>
    <xf numFmtId="166" fontId="7" fillId="0" borderId="0" xfId="4" applyNumberFormat="1"/>
    <xf numFmtId="49" fontId="7" fillId="0" borderId="0" xfId="4" applyNumberFormat="1"/>
    <xf numFmtId="0" fontId="7" fillId="0" borderId="0" xfId="4" applyAlignment="1"/>
    <xf numFmtId="164" fontId="7" fillId="0" borderId="0" xfId="4" applyNumberFormat="1"/>
    <xf numFmtId="0" fontId="7" fillId="0" borderId="0" xfId="5"/>
    <xf numFmtId="0" fontId="17" fillId="0" borderId="0" xfId="6"/>
    <xf numFmtId="0" fontId="17" fillId="0" borderId="0" xfId="7"/>
    <xf numFmtId="0" fontId="18" fillId="0" borderId="0" xfId="7" applyFont="1" applyAlignment="1">
      <alignment horizontal="center"/>
    </xf>
    <xf numFmtId="0" fontId="18" fillId="0" borderId="0" xfId="6" applyFont="1" applyAlignment="1">
      <alignment horizontal="center"/>
    </xf>
    <xf numFmtId="0" fontId="17" fillId="0" borderId="0" xfId="6" applyAlignment="1">
      <alignment horizontal="center"/>
    </xf>
    <xf numFmtId="166" fontId="17" fillId="0" borderId="0" xfId="6" applyNumberFormat="1"/>
    <xf numFmtId="0" fontId="17" fillId="0" borderId="0" xfId="8"/>
    <xf numFmtId="0" fontId="19" fillId="0" borderId="0" xfId="8" applyFont="1"/>
    <xf numFmtId="0" fontId="18" fillId="0" borderId="1" xfId="9" applyFont="1" applyBorder="1" applyAlignment="1">
      <alignment horizontal="left" wrapText="1"/>
    </xf>
    <xf numFmtId="0" fontId="17" fillId="0" borderId="1" xfId="9" applyFont="1" applyBorder="1" applyAlignment="1">
      <alignment horizontal="left"/>
    </xf>
    <xf numFmtId="169" fontId="17" fillId="0" borderId="1" xfId="9" applyNumberFormat="1" applyFont="1" applyBorder="1" applyAlignment="1">
      <alignment horizontal="left"/>
    </xf>
    <xf numFmtId="0" fontId="17" fillId="0" borderId="0" xfId="8" applyAlignment="1">
      <alignment horizontal="center"/>
    </xf>
    <xf numFmtId="0" fontId="9" fillId="0" borderId="0" xfId="9" applyFont="1" applyFill="1" applyAlignment="1">
      <alignment horizontal="center"/>
    </xf>
    <xf numFmtId="0" fontId="20" fillId="0" borderId="0" xfId="9"/>
    <xf numFmtId="0" fontId="20" fillId="0" borderId="0" xfId="9" applyFill="1"/>
    <xf numFmtId="0" fontId="8" fillId="0" borderId="0" xfId="9" applyFont="1" applyFill="1"/>
    <xf numFmtId="0" fontId="8" fillId="0" borderId="0" xfId="9" applyFont="1"/>
    <xf numFmtId="0" fontId="8" fillId="0" borderId="0" xfId="9" applyFont="1" applyAlignment="1">
      <alignment horizontal="left"/>
    </xf>
    <xf numFmtId="14" fontId="8" fillId="0" borderId="0" xfId="9" applyNumberFormat="1" applyFont="1" applyFill="1"/>
    <xf numFmtId="0" fontId="8" fillId="0" borderId="0" xfId="9" applyFont="1" applyFill="1" applyAlignment="1">
      <alignment horizontal="left"/>
    </xf>
    <xf numFmtId="166" fontId="7" fillId="3" borderId="0" xfId="4" applyNumberFormat="1" applyFill="1"/>
    <xf numFmtId="166" fontId="7" fillId="2" borderId="0" xfId="4" applyNumberFormat="1" applyFill="1"/>
    <xf numFmtId="0" fontId="7" fillId="4" borderId="0" xfId="4" applyFill="1"/>
    <xf numFmtId="0" fontId="13" fillId="0" borderId="0" xfId="3" applyFont="1"/>
    <xf numFmtId="0" fontId="9" fillId="5" borderId="0" xfId="9" applyFont="1" applyFill="1" applyAlignment="1">
      <alignment horizontal="center"/>
    </xf>
    <xf numFmtId="0" fontId="8" fillId="5" borderId="0" xfId="9" applyFont="1" applyFill="1"/>
    <xf numFmtId="0" fontId="0" fillId="0" borderId="0" xfId="2" applyFont="1"/>
    <xf numFmtId="168" fontId="0" fillId="0" borderId="0" xfId="0" applyNumberFormat="1"/>
    <xf numFmtId="0" fontId="23" fillId="0" borderId="0" xfId="3" applyFont="1"/>
    <xf numFmtId="166" fontId="23" fillId="0" borderId="0" xfId="3" applyNumberFormat="1" applyFont="1"/>
    <xf numFmtId="0" fontId="18" fillId="0" borderId="0" xfId="7" applyFont="1"/>
    <xf numFmtId="0" fontId="7" fillId="6" borderId="0" xfId="5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6" applyFont="1" applyAlignment="1">
      <alignment horizontal="center"/>
    </xf>
    <xf numFmtId="49" fontId="15" fillId="0" borderId="0" xfId="4" applyNumberFormat="1" applyFont="1" applyAlignment="1">
      <alignment horizontal="center"/>
    </xf>
    <xf numFmtId="0" fontId="15" fillId="0" borderId="0" xfId="4" applyFont="1" applyAlignment="1">
      <alignment horizontal="center" vertical="center" textRotation="90"/>
    </xf>
    <xf numFmtId="0" fontId="14" fillId="0" borderId="0" xfId="4" applyFont="1" applyAlignment="1">
      <alignment horizontal="center"/>
    </xf>
    <xf numFmtId="0" fontId="16" fillId="0" borderId="0" xfId="4" applyFont="1" applyAlignment="1">
      <alignment horizontal="center"/>
    </xf>
    <xf numFmtId="0" fontId="7" fillId="0" borderId="0" xfId="4" applyAlignment="1">
      <alignment horizontal="left"/>
    </xf>
    <xf numFmtId="0" fontId="7" fillId="0" borderId="0" xfId="4" applyAlignment="1"/>
    <xf numFmtId="0" fontId="7" fillId="0" borderId="0" xfId="4" applyAlignment="1">
      <alignment horizontal="center"/>
    </xf>
  </cellXfs>
  <cellStyles count="10">
    <cellStyle name="Обычный" xfId="0" builtinId="0"/>
    <cellStyle name="Обычный 2" xfId="4"/>
    <cellStyle name="Обычный 2 2" xfId="8"/>
    <cellStyle name="Обычный 3" xfId="7"/>
    <cellStyle name="Обычный 4" xfId="9"/>
    <cellStyle name="Обычный_Depozit_r" xfId="1"/>
    <cellStyle name="Обычный_L5_1_00" xfId="2"/>
    <cellStyle name="Обычный_Микроволновые печи" xfId="6"/>
    <cellStyle name="Обычный_Опт-2004" xfId="5"/>
    <cellStyle name="Обычный_Семинар№5" xfId="3"/>
  </cellStyles>
  <dxfs count="0"/>
  <tableStyles count="0" defaultTableStyle="TableStyleMedium9" defaultPivotStyle="PivotStyleLight16"/>
  <colors>
    <mruColors>
      <color rgb="FFFFFFCC"/>
      <color rgb="FFCCFFCC"/>
      <color rgb="FFCCECFF"/>
      <color rgb="FFCCFFFF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'Задание 3'!$F$6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3'!$E$7:$E$47</c:f>
              <c:numCache>
                <c:formatCode>#\ ##0.0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</c:numCache>
            </c:numRef>
          </c:cat>
          <c:val>
            <c:numRef>
              <c:f>'Задание 3'!$F$7:$F$47</c:f>
              <c:numCache>
                <c:formatCode>General</c:formatCode>
                <c:ptCount val="41"/>
                <c:pt idx="0" formatCode="0.00">
                  <c:v>-0.60633906259083248</c:v>
                </c:pt>
                <c:pt idx="1">
                  <c:v>-0.56327583465730202</c:v>
                </c:pt>
                <c:pt idx="2">
                  <c:v>-0.45452756807947914</c:v>
                </c:pt>
                <c:pt idx="3">
                  <c:v>-0.20905635717642143</c:v>
                </c:pt>
                <c:pt idx="4">
                  <c:v>0.35355339059327512</c:v>
                </c:pt>
                <c:pt idx="5">
                  <c:v>1.2126781251816658</c:v>
                </c:pt>
                <c:pt idx="6">
                  <c:v>1.4899255055870344</c:v>
                </c:pt>
                <c:pt idx="7">
                  <c:v>0.72435340456889852</c:v>
                </c:pt>
                <c:pt idx="8">
                  <c:v>-0.38568155876890575</c:v>
                </c:pt>
                <c:pt idx="9">
                  <c:v>-0.75045488025669638</c:v>
                </c:pt>
                <c:pt idx="10">
                  <c:v>-0.87464160164024796</c:v>
                </c:pt>
                <c:pt idx="11">
                  <c:v>-0.92807572189865906</c:v>
                </c:pt>
                <c:pt idx="12">
                  <c:v>-0.95498837383304636</c:v>
                </c:pt>
                <c:pt idx="13">
                  <c:v>-0.97005315041232387</c:v>
                </c:pt>
                <c:pt idx="14">
                  <c:v>-0.97914497210682394</c:v>
                </c:pt>
                <c:pt idx="15">
                  <c:v>-0.9849507536934422</c:v>
                </c:pt>
                <c:pt idx="16">
                  <c:v>-0.98882525088821982</c:v>
                </c:pt>
                <c:pt idx="17">
                  <c:v>-0.99150431014205942</c:v>
                </c:pt>
                <c:pt idx="18">
                  <c:v>-0.99341178707688371</c:v>
                </c:pt>
                <c:pt idx="19">
                  <c:v>-0.99480373318832693</c:v>
                </c:pt>
                <c:pt idx="20">
                  <c:v>-0.99584105462993577</c:v>
                </c:pt>
                <c:pt idx="21">
                  <c:v>-0.99662828939723735</c:v>
                </c:pt>
                <c:pt idx="22">
                  <c:v>-0.99723531756001393</c:v>
                </c:pt>
                <c:pt idx="23">
                  <c:v>-0.99771002015397015</c:v>
                </c:pt>
                <c:pt idx="24">
                  <c:v>-0.9980859227880986</c:v>
                </c:pt>
                <c:pt idx="25">
                  <c:v>-0.99838695337514571</c:v>
                </c:pt>
                <c:pt idx="26">
                  <c:v>1.3226235087544858</c:v>
                </c:pt>
                <c:pt idx="27">
                  <c:v>1.5537097883518087</c:v>
                </c:pt>
                <c:pt idx="28">
                  <c:v>1.7837856289823744</c:v>
                </c:pt>
                <c:pt idx="29">
                  <c:v>2.0115865680505336</c:v>
                </c:pt>
                <c:pt idx="30">
                  <c:v>2.2360244727578586</c:v>
                </c:pt>
                <c:pt idx="31">
                  <c:v>2.4562098576218316</c:v>
                </c:pt>
                <c:pt idx="32">
                  <c:v>2.6714677680533212</c:v>
                </c:pt>
                <c:pt idx="33">
                  <c:v>2.8813467808134789</c:v>
                </c:pt>
                <c:pt idx="34">
                  <c:v>3.0856209324512753</c:v>
                </c:pt>
                <c:pt idx="35">
                  <c:v>3.2842846423714942</c:v>
                </c:pt>
                <c:pt idx="36">
                  <c:v>3.4775409410826068</c:v>
                </c:pt>
                <c:pt idx="37">
                  <c:v>3.6657835395377676</c:v>
                </c:pt>
                <c:pt idx="38">
                  <c:v>3.8495734758334428</c:v>
                </c:pt>
                <c:pt idx="39">
                  <c:v>4.0296112451172359</c:v>
                </c:pt>
                <c:pt idx="40">
                  <c:v>4.2067054526079541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679600"/>
        <c:axId val="-1645679056"/>
      </c:lineChart>
      <c:catAx>
        <c:axId val="-164567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>
            <c:manualLayout>
              <c:xMode val="edge"/>
              <c:yMode val="edge"/>
              <c:x val="0.54372222222222222"/>
              <c:y val="3.20363079615048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45679056"/>
        <c:crosses val="autoZero"/>
        <c:auto val="1"/>
        <c:lblAlgn val="ctr"/>
        <c:lblOffset val="100"/>
        <c:tickLblSkip val="1"/>
        <c:noMultiLvlLbl val="0"/>
      </c:catAx>
      <c:valAx>
        <c:axId val="-16456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>
            <c:manualLayout>
              <c:xMode val="edge"/>
              <c:yMode val="edge"/>
              <c:x val="0.93333333333333335"/>
              <c:y val="0.48677055993000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  <a:alpha val="95000"/>
              </a:schemeClr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45679600"/>
        <c:crossesAt val="2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[Дорожкин Денис.xlsx]СТ4!СводнаяТаблица1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СТ4!$B$3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СТ4!$A$4:$A$10</c:f>
              <c:strCache>
                <c:ptCount val="6"/>
                <c:pt idx="0">
                  <c:v>Daewoo</c:v>
                </c:pt>
                <c:pt idx="1">
                  <c:v>ERISSON</c:v>
                </c:pt>
                <c:pt idx="2">
                  <c:v>LG</c:v>
                </c:pt>
                <c:pt idx="3">
                  <c:v>Panasonic</c:v>
                </c:pt>
                <c:pt idx="4">
                  <c:v>Samsung</c:v>
                </c:pt>
                <c:pt idx="5">
                  <c:v>SUPRA</c:v>
                </c:pt>
              </c:strCache>
            </c:strRef>
          </c:cat>
          <c:val>
            <c:numRef>
              <c:f>СТ4!$B$4:$B$10</c:f>
              <c:numCache>
                <c:formatCode>General</c:formatCode>
                <c:ptCount val="6"/>
                <c:pt idx="0">
                  <c:v>708.33333333333337</c:v>
                </c:pt>
                <c:pt idx="1">
                  <c:v>737.5</c:v>
                </c:pt>
                <c:pt idx="2">
                  <c:v>790</c:v>
                </c:pt>
                <c:pt idx="3">
                  <c:v>870</c:v>
                </c:pt>
                <c:pt idx="4">
                  <c:v>958.33333333333337</c:v>
                </c:pt>
                <c:pt idx="5">
                  <c:v>730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0</xdr:row>
      <xdr:rowOff>114300</xdr:rowOff>
    </xdr:from>
    <xdr:to>
      <xdr:col>5</xdr:col>
      <xdr:colOff>247649</xdr:colOff>
      <xdr:row>6</xdr:row>
      <xdr:rowOff>142875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400049" y="114300"/>
          <a:ext cx="5743575" cy="1228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</a:t>
          </a: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Задание: </a:t>
          </a: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Решить Задачу№1 и Задачу №2 с помощью Подбора_параметра</a:t>
          </a:r>
        </a:p>
        <a:p>
          <a:pPr algn="l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Times New Roman Cyr"/>
            </a:rPr>
            <a:t>         Требования:</a:t>
          </a:r>
        </a:p>
        <a:p>
          <a:pPr algn="l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Times New Roman Cyr"/>
            </a:rPr>
            <a:t>   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Исходные данные и полученные результаты по решению каждой 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 задачи должны располагаться после формулировки условия задачи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0</xdr:row>
      <xdr:rowOff>133350</xdr:rowOff>
    </xdr:from>
    <xdr:to>
      <xdr:col>8</xdr:col>
      <xdr:colOff>457200</xdr:colOff>
      <xdr:row>16</xdr:row>
      <xdr:rowOff>123825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2600324" y="133350"/>
          <a:ext cx="7839076" cy="3114675"/>
        </a:xfrm>
        <a:prstGeom prst="rect">
          <a:avLst/>
        </a:prstGeom>
        <a:solidFill>
          <a:srgbClr val="C6D9F1"/>
        </a:solidFill>
        <a:ln w="1270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ru-RU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1" i="0" strike="noStrike">
              <a:solidFill>
                <a:srgbClr val="000000"/>
              </a:solidFill>
              <a:latin typeface="Times New Roman"/>
              <a:cs typeface="Times New Roman"/>
            </a:rPr>
            <a:t>Тема: "Текстовые функции, разбиение текста по столбцам"</a:t>
          </a:r>
        </a:p>
        <a:p>
          <a:pPr algn="l" rtl="0">
            <a:defRPr sz="1000"/>
          </a:pPr>
          <a:endParaRPr lang="ru-RU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Задача. 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На основе исходных данных создать столбец, где осуществить переход от метров к миллиметрам 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и от граммов к миллиграммам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. Для этого к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первому числу через пробел добавить 3 разряда, а ко второму слову добавить приставку милли-</a:t>
          </a: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Например,  10 метров </a:t>
          </a:r>
          <a:r>
            <a:rPr lang="en-US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=&gt;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10 000 миллиметров</a:t>
          </a: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100" b="1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sng" strike="noStrike">
              <a:solidFill>
                <a:srgbClr val="000000"/>
              </a:solidFill>
              <a:latin typeface="Times New Roman"/>
              <a:cs typeface="Times New Roman"/>
            </a:rPr>
            <a:t>Требования:</a:t>
          </a:r>
          <a:r>
            <a:rPr lang="ru-RU" sz="1400" b="1" i="1" strike="noStrike">
              <a:solidFill>
                <a:srgbClr val="000000"/>
              </a:solidFill>
              <a:latin typeface="Times New Roman"/>
              <a:cs typeface="Times New Roman"/>
            </a:rPr>
            <a:t>   </a:t>
          </a:r>
        </a:p>
        <a:p>
          <a:pPr algn="l" rtl="0">
            <a:defRPr sz="1000"/>
          </a:pPr>
          <a:r>
            <a:rPr lang="ru-RU" sz="1400" b="1" i="1" strike="noStrike">
              <a:solidFill>
                <a:srgbClr val="000000"/>
              </a:solidFill>
              <a:latin typeface="Times New Roman"/>
              <a:cs typeface="Times New Roman"/>
            </a:rPr>
            <a:t>         </a:t>
          </a:r>
          <a:r>
            <a:rPr lang="ru-RU" sz="1200" b="0" i="1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1. Для создания новых данных использовать  текстовые функции и/или разбиение текста по столбцам.</a:t>
          </a:r>
        </a:p>
        <a:p>
          <a:pPr algn="l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</a:p>
        <a:p>
          <a:pPr algn="l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            2. Сохранить все промежуточные  результаты, полученные при решении задачи. Дать комментарий с описанием того, как был получен каждый промежуточный результат (в виде </a:t>
          </a:r>
          <a:r>
            <a:rPr lang="ru-RU" sz="1200" b="1" i="1" strike="noStrike">
              <a:solidFill>
                <a:srgbClr val="000000"/>
              </a:solidFill>
              <a:latin typeface="Times New Roman"/>
              <a:cs typeface="Times New Roman"/>
            </a:rPr>
            <a:t>примечания</a:t>
          </a:r>
          <a:r>
            <a:rPr lang="ru-RU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).</a:t>
          </a:r>
        </a:p>
        <a:p>
          <a:pPr algn="l" rtl="0">
            <a:defRPr sz="1000"/>
          </a:pPr>
          <a:endParaRPr lang="ru-RU" sz="1100" b="1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ru-RU" sz="1400" b="1" i="0" strike="noStrike">
              <a:solidFill>
                <a:srgbClr val="FF0000"/>
              </a:solidFill>
              <a:latin typeface="Times New Roman"/>
              <a:cs typeface="Times New Roman"/>
            </a:rPr>
            <a:t>                </a:t>
          </a:r>
          <a:r>
            <a:rPr lang="ru-RU" sz="1400" b="1" i="0" strike="noStrike">
              <a:solidFill>
                <a:srgbClr val="C00000"/>
              </a:solidFill>
              <a:latin typeface="Times New Roman"/>
              <a:cs typeface="Times New Roman"/>
            </a:rPr>
            <a:t>Если это требование не будет выполнено,  решение задачи не будет зачтено.     </a:t>
          </a:r>
          <a:endParaRPr lang="ru-RU" sz="1400" b="0" i="0" strike="noStrike">
            <a:solidFill>
              <a:srgbClr val="C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ru-RU" sz="14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0</xdr:row>
          <xdr:rowOff>0</xdr:rowOff>
        </xdr:from>
        <xdr:to>
          <xdr:col>19</xdr:col>
          <xdr:colOff>228600</xdr:colOff>
          <xdr:row>26</xdr:row>
          <xdr:rowOff>95250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CC">
                <a:alpha val="89999"/>
              </a:srgbClr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0</xdr:colOff>
      <xdr:row>28</xdr:row>
      <xdr:rowOff>71437</xdr:rowOff>
    </xdr:from>
    <xdr:to>
      <xdr:col>16</xdr:col>
      <xdr:colOff>304800</xdr:colOff>
      <xdr:row>46</xdr:row>
      <xdr:rowOff>71437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27</xdr:row>
      <xdr:rowOff>85725</xdr:rowOff>
    </xdr:from>
    <xdr:to>
      <xdr:col>9</xdr:col>
      <xdr:colOff>466725</xdr:colOff>
      <xdr:row>44</xdr:row>
      <xdr:rowOff>85725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542925" y="4295775"/>
          <a:ext cx="6924675" cy="2590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Задание: </a:t>
          </a: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1. заполнить столбец Цена по формуле Цена = Стоимость * Коэффициент удорожания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заполнить столбец Сумма по формуле Сумма = Цена * Количество;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добавить примечания к ячейкам Цена и Сумма, в которых указать, по какой формуле подсчитываются значения ячеек этого столбца;</a:t>
          </a:r>
          <a:endParaRPr lang="ru-RU" sz="14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14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3. Составить итоговые отчеты (</a:t>
          </a:r>
          <a:r>
            <a:rPr lang="ru-RU" sz="1200" b="1" i="0" strike="noStrike">
              <a:solidFill>
                <a:srgbClr val="C00000"/>
              </a:solidFill>
              <a:latin typeface="Times New Roman Cyr"/>
            </a:rPr>
            <a:t>каждый отчет должен находиться на отдельном листе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):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          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И1.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цену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  <a:ea typeface="+mn-ea"/>
              <a:cs typeface="+mn-cs"/>
            </a:rPr>
            <a:t>по каждому названию отдельно для факсов и для ксероксов 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И2.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суммарное количество ксероксов и факсов на складе, в полученный отчет добавить информацию о средней стоимости по каждому названию отдельно;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И3.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стоимость товара по названию, причем порядок должен быть следующим: Профессиональный, Персональный, Профессиональный Плюс, Персональный Плюс, Деловой;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38</xdr:row>
      <xdr:rowOff>85725</xdr:rowOff>
    </xdr:from>
    <xdr:to>
      <xdr:col>9</xdr:col>
      <xdr:colOff>466725</xdr:colOff>
      <xdr:row>55</xdr:row>
      <xdr:rowOff>85725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42925" y="4333875"/>
          <a:ext cx="6924675" cy="2590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Задание: </a:t>
          </a: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1. заполнить столбец Цена по формуле Цена = Стоимость * Коэффициент удорожания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заполнить столбец Сумма по формуле Сумма = Цена * Количество;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добавить примечания к ячейкам Цена и Сумма, в которых указать, по какой формуле подсчитываются значения ячеек этого столбца;</a:t>
          </a:r>
          <a:endParaRPr lang="ru-RU" sz="14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14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3. Составить итоговые отчеты (</a:t>
          </a:r>
          <a:r>
            <a:rPr lang="ru-RU" sz="1200" b="1" i="0" strike="noStrike">
              <a:solidFill>
                <a:srgbClr val="C00000"/>
              </a:solidFill>
              <a:latin typeface="Times New Roman Cyr"/>
            </a:rPr>
            <a:t>каждый отчет должен находиться на отдельном листе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):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          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И1.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цену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  <a:ea typeface="+mn-ea"/>
              <a:cs typeface="+mn-cs"/>
            </a:rPr>
            <a:t>по каждому названию отдельно для факсов и для ксероксов 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И2.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суммарное количество ксероксов и факсов на складе, в полученный отчет добавить информацию о средней стоимости по каждому названию отдельно;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И3.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стоимость товара по названию, причем порядок должен быть следующим: Профессиональный, Персональный, Профессиональный Плюс, Персональный Плюс, Деловой;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41</xdr:row>
      <xdr:rowOff>85725</xdr:rowOff>
    </xdr:from>
    <xdr:to>
      <xdr:col>9</xdr:col>
      <xdr:colOff>466725</xdr:colOff>
      <xdr:row>58</xdr:row>
      <xdr:rowOff>85725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42925" y="6010275"/>
          <a:ext cx="6924675" cy="2590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Задание: </a:t>
          </a: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1. заполнить столбец Цена по формуле Цена = Стоимость * Коэффициент удорожания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заполнить столбец Сумма по формуле Сумма = Цена * Количество;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добавить примечания к ячейкам Цена и Сумма, в которых указать, по какой формуле подсчитываются значения ячеек этого столбца;</a:t>
          </a:r>
          <a:endParaRPr lang="ru-RU" sz="14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14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3. Составить итоговые отчеты (</a:t>
          </a:r>
          <a:r>
            <a:rPr lang="ru-RU" sz="1200" b="1" i="0" strike="noStrike">
              <a:solidFill>
                <a:srgbClr val="C00000"/>
              </a:solidFill>
              <a:latin typeface="Times New Roman Cyr"/>
            </a:rPr>
            <a:t>каждый отчет должен находиться на отдельном листе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):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          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И1.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цену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  <a:ea typeface="+mn-ea"/>
              <a:cs typeface="+mn-cs"/>
            </a:rPr>
            <a:t>по каждому названию отдельно для факсов и для ксероксов 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И2.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суммарное количество ксероксов и факсов на складе, в полученный отчет добавить информацию о средней стоимости по каждому названию отдельно;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И3.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стоимость товара по названию, причем порядок должен быть следующим: Профессиональный, Персональный, Профессиональный Плюс, Персональный Плюс, Деловой;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33</xdr:row>
      <xdr:rowOff>85725</xdr:rowOff>
    </xdr:from>
    <xdr:to>
      <xdr:col>9</xdr:col>
      <xdr:colOff>466725</xdr:colOff>
      <xdr:row>50</xdr:row>
      <xdr:rowOff>85725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42925" y="6467475"/>
          <a:ext cx="6924675" cy="25908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Задание: </a:t>
          </a:r>
        </a:p>
        <a:p>
          <a:pPr algn="l" rtl="0">
            <a:defRPr sz="1000"/>
          </a:pPr>
          <a:r>
            <a:rPr lang="ru-RU" sz="1400" b="1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1. заполнить столбец Цена по формуле Цена = Стоимость * Коэффициент удорожания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заполнить столбец Сумма по формуле Сумма = Цена * Количество;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         2. добавить примечания к ячейкам Цена и Сумма, в которых указать, по какой формуле подсчитываются значения ячеек этого столбца;</a:t>
          </a:r>
          <a:endParaRPr lang="ru-RU" sz="14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14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3. Составить итоговые отчеты (</a:t>
          </a:r>
          <a:r>
            <a:rPr lang="ru-RU" sz="1200" b="1" i="0" strike="noStrike">
              <a:solidFill>
                <a:srgbClr val="C00000"/>
              </a:solidFill>
              <a:latin typeface="Times New Roman Cyr"/>
            </a:rPr>
            <a:t>каждый отчет должен находиться на отдельном листе</a:t>
          </a:r>
          <a:r>
            <a:rPr lang="ru-RU" sz="1200" b="0" i="0" strike="noStrike">
              <a:solidFill>
                <a:srgbClr val="000000"/>
              </a:solidFill>
              <a:latin typeface="Times New Roman Cyr"/>
            </a:rPr>
            <a:t>):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          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И1.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цену 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  <a:ea typeface="+mn-ea"/>
              <a:cs typeface="+mn-cs"/>
            </a:rPr>
            <a:t>по каждому названию отдельно для факсов и для ксероксов 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И2.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суммарное количество ксероксов и факсов на складе, в полученный отчет добавить информацию о средней стоимости по каждому названию отдельно;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</a:t>
          </a:r>
          <a:r>
            <a:rPr lang="ru-RU" sz="1100" b="1" i="0" strike="noStrike">
              <a:solidFill>
                <a:srgbClr val="000000"/>
              </a:solidFill>
              <a:latin typeface="Times New Roman Cyr"/>
            </a:rPr>
            <a:t> И3.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указать среднюю стоимость товара по названию, причем порядок должен быть следующим: Профессиональный, Персональный, Профессиональный Плюс, Персональный Плюс, Деловой;</a:t>
          </a: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  <a:p>
          <a:pPr algn="l" rtl="0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 Cyr"/>
            </a:rPr>
            <a:t>            </a:t>
          </a:r>
        </a:p>
        <a:p>
          <a:pPr algn="l" rtl="0">
            <a:defRPr sz="1000"/>
          </a:pPr>
          <a:endParaRPr lang="ru-RU" sz="900" b="0" i="0" strike="noStrike">
            <a:solidFill>
              <a:srgbClr val="000000"/>
            </a:solidFill>
            <a:latin typeface="Times New Roman Cyr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36</xdr:row>
      <xdr:rowOff>167640</xdr:rowOff>
    </xdr:from>
    <xdr:to>
      <xdr:col>11</xdr:col>
      <xdr:colOff>0</xdr:colOff>
      <xdr:row>47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12520" y="7625715"/>
          <a:ext cx="8622030" cy="21469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</a:t>
          </a:r>
          <a:r>
            <a:rPr lang="ru-RU" sz="1400" b="1" i="0">
              <a:latin typeface="+mn-lt"/>
              <a:ea typeface="+mn-ea"/>
              <a:cs typeface="+mn-cs"/>
            </a:rPr>
            <a:t>Задание :</a:t>
          </a:r>
          <a:endParaRPr lang="ru-RU" sz="1400" b="0" i="0">
            <a:latin typeface="+mn-lt"/>
            <a:ea typeface="+mn-ea"/>
            <a:cs typeface="+mn-cs"/>
          </a:endParaRPr>
        </a:p>
        <a:p>
          <a:pPr rtl="0"/>
          <a:endParaRPr lang="ru-RU" sz="1050" b="0" i="0">
            <a:latin typeface="+mn-lt"/>
            <a:ea typeface="+mn-ea"/>
            <a:cs typeface="+mn-cs"/>
          </a:endParaRPr>
        </a:p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    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Выдать информацию (провести фильтрацию данных)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Ф1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. обо всех турах длительностью 7 дней, в которых рейс выполняет компания Аэрофлот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Ф2. </a:t>
          </a:r>
          <a:r>
            <a:rPr lang="ru-RU" sz="1200" b="0" i="0" baseline="0">
              <a:latin typeface="Times New Roman" pitchFamily="18" charset="0"/>
              <a:ea typeface="+mn-ea"/>
              <a:cs typeface="Times New Roman" pitchFamily="18" charset="0"/>
            </a:rPr>
            <a:t>о семи самых дорогих турах</a:t>
          </a:r>
          <a:endParaRPr lang="ru-RU" sz="1200" b="0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Ф3. об отелях, в названии которых вторая буква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а предпоследняя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или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Ф4. о турах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3*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о турах с 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5*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      Ответы на все вопросы сохранить как отдельные листы этой  книги !!!</a:t>
          </a:r>
          <a:endParaRPr lang="ru-RU" sz="2000" b="0" i="0" u="none" strike="noStrike" baseline="0">
            <a:solidFill>
              <a:srgbClr val="C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9525</xdr:colOff>
      <xdr:row>22</xdr:row>
      <xdr:rowOff>123825</xdr:rowOff>
    </xdr:to>
    <xdr:pic>
      <xdr:nvPicPr>
        <xdr:cNvPr id="3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4772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9525</xdr:colOff>
      <xdr:row>6</xdr:row>
      <xdr:rowOff>123825</xdr:rowOff>
    </xdr:to>
    <xdr:pic>
      <xdr:nvPicPr>
        <xdr:cNvPr id="4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57162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36</xdr:row>
      <xdr:rowOff>167640</xdr:rowOff>
    </xdr:from>
    <xdr:to>
      <xdr:col>11</xdr:col>
      <xdr:colOff>0</xdr:colOff>
      <xdr:row>47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12520" y="7625715"/>
          <a:ext cx="8622030" cy="21469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</a:t>
          </a:r>
          <a:r>
            <a:rPr lang="ru-RU" sz="1400" b="1" i="0">
              <a:latin typeface="+mn-lt"/>
              <a:ea typeface="+mn-ea"/>
              <a:cs typeface="+mn-cs"/>
            </a:rPr>
            <a:t>Задание :</a:t>
          </a:r>
          <a:endParaRPr lang="ru-RU" sz="1400" b="0" i="0">
            <a:latin typeface="+mn-lt"/>
            <a:ea typeface="+mn-ea"/>
            <a:cs typeface="+mn-cs"/>
          </a:endParaRPr>
        </a:p>
        <a:p>
          <a:pPr rtl="0"/>
          <a:endParaRPr lang="ru-RU" sz="1050" b="0" i="0">
            <a:latin typeface="+mn-lt"/>
            <a:ea typeface="+mn-ea"/>
            <a:cs typeface="+mn-cs"/>
          </a:endParaRPr>
        </a:p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    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Выдать информацию (провести фильтрацию данных)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Ф1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. обо всех турах длительностью 7 дней, в которых рейс выполняет компания Аэрофлот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Ф2. </a:t>
          </a:r>
          <a:r>
            <a:rPr lang="ru-RU" sz="1200" b="0" i="0" baseline="0">
              <a:latin typeface="Times New Roman" pitchFamily="18" charset="0"/>
              <a:ea typeface="+mn-ea"/>
              <a:cs typeface="Times New Roman" pitchFamily="18" charset="0"/>
            </a:rPr>
            <a:t>о семи самых дорогих турах</a:t>
          </a:r>
          <a:endParaRPr lang="ru-RU" sz="1200" b="0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Ф3. об отелях, в названии которых вторая буква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а предпоследняя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или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Ф4. о турах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3*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о турах с 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5*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      Ответы на все вопросы сохранить как отдельные листы этой  книги !!!</a:t>
          </a:r>
          <a:endParaRPr lang="ru-RU" sz="2000" b="0" i="0" u="none" strike="noStrike" baseline="0">
            <a:solidFill>
              <a:srgbClr val="C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9525</xdr:colOff>
      <xdr:row>28</xdr:row>
      <xdr:rowOff>9525</xdr:rowOff>
    </xdr:to>
    <xdr:pic>
      <xdr:nvPicPr>
        <xdr:cNvPr id="3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4772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9525</xdr:colOff>
      <xdr:row>12</xdr:row>
      <xdr:rowOff>9525</xdr:rowOff>
    </xdr:to>
    <xdr:pic>
      <xdr:nvPicPr>
        <xdr:cNvPr id="4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57162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36</xdr:row>
      <xdr:rowOff>167640</xdr:rowOff>
    </xdr:from>
    <xdr:to>
      <xdr:col>11</xdr:col>
      <xdr:colOff>0</xdr:colOff>
      <xdr:row>47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12520" y="2225040"/>
          <a:ext cx="8622030" cy="21469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</a:t>
          </a:r>
          <a:r>
            <a:rPr lang="ru-RU" sz="1400" b="1" i="0">
              <a:latin typeface="+mn-lt"/>
              <a:ea typeface="+mn-ea"/>
              <a:cs typeface="+mn-cs"/>
            </a:rPr>
            <a:t>Задание :</a:t>
          </a:r>
          <a:endParaRPr lang="ru-RU" sz="1400" b="0" i="0">
            <a:latin typeface="+mn-lt"/>
            <a:ea typeface="+mn-ea"/>
            <a:cs typeface="+mn-cs"/>
          </a:endParaRPr>
        </a:p>
        <a:p>
          <a:pPr rtl="0"/>
          <a:endParaRPr lang="ru-RU" sz="1050" b="0" i="0">
            <a:latin typeface="+mn-lt"/>
            <a:ea typeface="+mn-ea"/>
            <a:cs typeface="+mn-cs"/>
          </a:endParaRPr>
        </a:p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    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Выдать информацию (провести фильтрацию данных)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Ф1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. обо всех турах длительностью 7 дней, в которых рейс выполняет компания Аэрофлот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Ф2. </a:t>
          </a:r>
          <a:r>
            <a:rPr lang="ru-RU" sz="1200" b="0" i="0" baseline="0">
              <a:latin typeface="Times New Roman" pitchFamily="18" charset="0"/>
              <a:ea typeface="+mn-ea"/>
              <a:cs typeface="Times New Roman" pitchFamily="18" charset="0"/>
            </a:rPr>
            <a:t>о семи самых дорогих турах</a:t>
          </a:r>
          <a:endParaRPr lang="ru-RU" sz="1200" b="0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Ф3. об отелях, в названии которых вторая буква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а предпоследняя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или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Ф4. о турах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3*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о турах с 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5*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      Ответы на все вопросы сохранить как отдельные листы этой  книги !!!</a:t>
          </a:r>
          <a:endParaRPr lang="ru-RU" sz="2000" b="0" i="0" u="none" strike="noStrike" baseline="0">
            <a:solidFill>
              <a:srgbClr val="C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9525</xdr:colOff>
      <xdr:row>24</xdr:row>
      <xdr:rowOff>9525</xdr:rowOff>
    </xdr:to>
    <xdr:pic>
      <xdr:nvPicPr>
        <xdr:cNvPr id="3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4573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9525</xdr:colOff>
      <xdr:row>6</xdr:row>
      <xdr:rowOff>123825</xdr:rowOff>
    </xdr:to>
    <xdr:pic>
      <xdr:nvPicPr>
        <xdr:cNvPr id="4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057275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36</xdr:row>
      <xdr:rowOff>167640</xdr:rowOff>
    </xdr:from>
    <xdr:to>
      <xdr:col>11</xdr:col>
      <xdr:colOff>0</xdr:colOff>
      <xdr:row>47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12520" y="2825115"/>
          <a:ext cx="8622030" cy="21469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</a:t>
          </a:r>
          <a:r>
            <a:rPr lang="ru-RU" sz="1400" b="1" i="0">
              <a:latin typeface="+mn-lt"/>
              <a:ea typeface="+mn-ea"/>
              <a:cs typeface="+mn-cs"/>
            </a:rPr>
            <a:t>Задание :</a:t>
          </a:r>
          <a:endParaRPr lang="ru-RU" sz="1400" b="0" i="0">
            <a:latin typeface="+mn-lt"/>
            <a:ea typeface="+mn-ea"/>
            <a:cs typeface="+mn-cs"/>
          </a:endParaRPr>
        </a:p>
        <a:p>
          <a:pPr rtl="0"/>
          <a:endParaRPr lang="ru-RU" sz="1050" b="0" i="0">
            <a:latin typeface="+mn-lt"/>
            <a:ea typeface="+mn-ea"/>
            <a:cs typeface="+mn-cs"/>
          </a:endParaRPr>
        </a:p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    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Выдать информацию (провести фильтрацию данных)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Ф1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. обо всех турах длительностью 7 дней, в которых рейс выполняет компания Аэрофлот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Ф2. </a:t>
          </a:r>
          <a:r>
            <a:rPr lang="ru-RU" sz="1200" b="0" i="0" baseline="0">
              <a:latin typeface="Times New Roman" pitchFamily="18" charset="0"/>
              <a:ea typeface="+mn-ea"/>
              <a:cs typeface="Times New Roman" pitchFamily="18" charset="0"/>
            </a:rPr>
            <a:t>о семи самых дорогих турах</a:t>
          </a:r>
          <a:endParaRPr lang="ru-RU" sz="1200" b="0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Ф3. об отелях, в названии которых вторая буква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а предпоследняя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или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Ф4. о турах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3*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о турах с 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5*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      Ответы на все вопросы сохранить как отдельные листы этой  книги !!!</a:t>
          </a:r>
          <a:endParaRPr lang="ru-RU" sz="2000" b="0" i="0" u="none" strike="noStrike" baseline="0">
            <a:solidFill>
              <a:srgbClr val="C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9525</xdr:colOff>
      <xdr:row>31</xdr:row>
      <xdr:rowOff>9525</xdr:rowOff>
    </xdr:to>
    <xdr:pic>
      <xdr:nvPicPr>
        <xdr:cNvPr id="3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4573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9525</xdr:colOff>
      <xdr:row>11</xdr:row>
      <xdr:rowOff>9525</xdr:rowOff>
    </xdr:to>
    <xdr:pic>
      <xdr:nvPicPr>
        <xdr:cNvPr id="4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97155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36</xdr:row>
      <xdr:rowOff>167640</xdr:rowOff>
    </xdr:from>
    <xdr:to>
      <xdr:col>11</xdr:col>
      <xdr:colOff>0</xdr:colOff>
      <xdr:row>47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12520" y="2225040"/>
          <a:ext cx="8622030" cy="21469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</a:t>
          </a:r>
          <a:r>
            <a:rPr lang="ru-RU" sz="1400" b="1" i="0">
              <a:latin typeface="+mn-lt"/>
              <a:ea typeface="+mn-ea"/>
              <a:cs typeface="+mn-cs"/>
            </a:rPr>
            <a:t>Задание :</a:t>
          </a:r>
          <a:endParaRPr lang="ru-RU" sz="1400" b="0" i="0">
            <a:latin typeface="+mn-lt"/>
            <a:ea typeface="+mn-ea"/>
            <a:cs typeface="+mn-cs"/>
          </a:endParaRPr>
        </a:p>
        <a:p>
          <a:pPr rtl="0"/>
          <a:endParaRPr lang="ru-RU" sz="1050" b="0" i="0">
            <a:latin typeface="+mn-lt"/>
            <a:ea typeface="+mn-ea"/>
            <a:cs typeface="+mn-cs"/>
          </a:endParaRPr>
        </a:p>
        <a:p>
          <a:pPr rtl="0"/>
          <a:r>
            <a:rPr lang="ru-RU" sz="1400" b="0" i="0">
              <a:latin typeface="+mn-lt"/>
              <a:ea typeface="+mn-ea"/>
              <a:cs typeface="+mn-cs"/>
            </a:rPr>
            <a:t>             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Выдать информацию (провести фильтрацию данных)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Ф1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. обо всех турах длительностью 7 дней, в которых рейс выполняет компания Аэрофлот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Ф2. </a:t>
          </a:r>
          <a:r>
            <a:rPr lang="ru-RU" sz="1200" b="0" i="0" baseline="0">
              <a:latin typeface="Times New Roman" pitchFamily="18" charset="0"/>
              <a:ea typeface="+mn-ea"/>
              <a:cs typeface="Times New Roman" pitchFamily="18" charset="0"/>
            </a:rPr>
            <a:t>о семи самых дорогих турах</a:t>
          </a:r>
          <a:endParaRPr lang="ru-RU" sz="1200" b="0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Ф3. об отелях, в названии которых вторая буква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 а предпоследняя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или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Ф4. о турах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3*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о турах с типом питания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HB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с размещением в отелях 5*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         Ответы на все вопросы сохранить как отдельные листы этой  книги !!!</a:t>
          </a:r>
          <a:endParaRPr lang="ru-RU" sz="2000" b="0" i="0" u="none" strike="noStrike" baseline="0">
            <a:solidFill>
              <a:srgbClr val="C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9525</xdr:colOff>
      <xdr:row>38</xdr:row>
      <xdr:rowOff>95250</xdr:rowOff>
    </xdr:to>
    <xdr:pic>
      <xdr:nvPicPr>
        <xdr:cNvPr id="3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10572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9525</xdr:colOff>
      <xdr:row>36</xdr:row>
      <xdr:rowOff>95250</xdr:rowOff>
    </xdr:to>
    <xdr:pic>
      <xdr:nvPicPr>
        <xdr:cNvPr id="4" name="Picture 238" descr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85725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161926</xdr:rowOff>
    </xdr:from>
    <xdr:to>
      <xdr:col>10</xdr:col>
      <xdr:colOff>304800</xdr:colOff>
      <xdr:row>47</xdr:row>
      <xdr:rowOff>47626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33400" y="7562851"/>
          <a:ext cx="10839450" cy="1885950"/>
        </a:xfrm>
        <a:prstGeom prst="rect">
          <a:avLst/>
        </a:prstGeom>
        <a:solidFill>
          <a:srgbClr val="CC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</a:t>
          </a:r>
          <a:r>
            <a:rPr lang="ru-RU" sz="14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Задание :</a:t>
          </a:r>
          <a:endParaRPr lang="ru-RU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</a:t>
          </a:r>
          <a:r>
            <a:rPr lang="ru-RU" sz="1200" b="1" i="0" strike="noStrike">
              <a:solidFill>
                <a:srgbClr val="000000"/>
              </a:solidFill>
              <a:latin typeface="Times New Roman"/>
              <a:cs typeface="Times New Roman"/>
            </a:rPr>
            <a:t> Сводные таблицы</a:t>
          </a: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СТ1.  Построить сводную таблицу №1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, отражающую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среднюю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мощность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микроволновок каждой марки 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СТ2.  В таблицу №1 добавить информацию о максимальном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объеме камеры для микроволновок каждой марки каждого типа гриля (Таблица 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№2)</a:t>
          </a: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СТ</a:t>
          </a: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.  Разделить сводную таблицу №2 на страницы (слои) по типу гриля (Таблица №3)</a:t>
          </a:r>
        </a:p>
        <a:p>
          <a:pPr rtl="0"/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СТ</a:t>
          </a: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4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.</a:t>
          </a:r>
          <a:r>
            <a:rPr lang="ru-RU" sz="1200" b="0" i="0" strike="noStrike" baseline="0">
              <a:solidFill>
                <a:srgbClr val="000000"/>
              </a:solidFill>
              <a:latin typeface="Times New Roman"/>
              <a:cs typeface="Times New Roman"/>
            </a:rPr>
            <a:t>  По таблице №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1 построить круговую диаграмму, показывающую </a:t>
          </a:r>
          <a:r>
            <a:rPr lang="ru-RU" sz="1200" b="1" i="0" strike="noStrike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процентное</a:t>
          </a:r>
          <a:r>
            <a:rPr lang="ru-RU" sz="1200" b="0" i="0" strike="noStrike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 распределение средней мощности между торговыми марками </a:t>
          </a:r>
        </a:p>
        <a:p>
          <a:pPr rtl="0"/>
          <a:endParaRPr lang="ru-RU" sz="1100" b="0" i="0">
            <a:latin typeface="+mn-lt"/>
            <a:ea typeface="+mn-ea"/>
            <a:cs typeface="+mn-cs"/>
          </a:endParaRPr>
        </a:p>
        <a:p>
          <a:pPr rtl="0"/>
          <a:r>
            <a:rPr lang="ru-RU" sz="1400" b="1" i="0">
              <a:solidFill>
                <a:srgbClr val="C00000"/>
              </a:solidFill>
              <a:latin typeface="+mn-lt"/>
              <a:ea typeface="+mn-ea"/>
              <a:cs typeface="+mn-cs"/>
            </a:rPr>
            <a:t>                       Каждую таблицу  и диаграмму сохранить на отдельном</a:t>
          </a:r>
          <a:r>
            <a:rPr lang="ru-RU" sz="1400" b="1" i="0" baseline="0">
              <a:solidFill>
                <a:srgbClr val="C00000"/>
              </a:solidFill>
              <a:latin typeface="+mn-lt"/>
              <a:ea typeface="+mn-ea"/>
              <a:cs typeface="+mn-cs"/>
            </a:rPr>
            <a:t> листе</a:t>
          </a:r>
          <a:r>
            <a:rPr lang="ru-RU" sz="1400" b="1" i="0">
              <a:solidFill>
                <a:srgbClr val="C00000"/>
              </a:solidFill>
              <a:latin typeface="+mn-lt"/>
              <a:ea typeface="+mn-ea"/>
              <a:cs typeface="+mn-cs"/>
            </a:rPr>
            <a:t> !!!</a:t>
          </a:r>
          <a:r>
            <a:rPr lang="ru-RU" sz="1100" b="0" i="0" baseline="0">
              <a:latin typeface="+mn-lt"/>
              <a:ea typeface="+mn-ea"/>
              <a:cs typeface="+mn-cs"/>
            </a:rPr>
            <a:t>            </a:t>
          </a:r>
          <a:r>
            <a:rPr lang="ru-RU" sz="1100" b="1" i="0" baseline="0">
              <a:latin typeface="+mn-lt"/>
              <a:ea typeface="+mn-ea"/>
              <a:cs typeface="+mn-cs"/>
            </a:rPr>
            <a:t> </a:t>
          </a:r>
          <a:r>
            <a:rPr lang="ru-RU" sz="1100" b="0" i="0">
              <a:latin typeface="+mn-lt"/>
              <a:ea typeface="+mn-ea"/>
              <a:cs typeface="+mn-cs"/>
            </a:rPr>
            <a:t>            </a:t>
          </a:r>
          <a:endParaRPr lang="ru-RU" sz="1200"/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</a:t>
          </a:r>
        </a:p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42862</xdr:rowOff>
    </xdr:from>
    <xdr:to>
      <xdr:col>10</xdr:col>
      <xdr:colOff>323850</xdr:colOff>
      <xdr:row>24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</xdr:row>
      <xdr:rowOff>180975</xdr:rowOff>
    </xdr:from>
    <xdr:to>
      <xdr:col>11</xdr:col>
      <xdr:colOff>66675</xdr:colOff>
      <xdr:row>12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676775" y="581025"/>
          <a:ext cx="4972050" cy="1562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1. Вычислить прибыль магазина за один месяц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2. Определить эффективность работы магазина при изменении количества покупателей от 500 до 1200 человек с шагом 50 человек и средней стоимости покупки от 700р. до 1300р. с шагом 100р. при фиксированных затратах на содержание магазина. 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</a:t>
          </a:r>
          <a:r>
            <a:rPr lang="ru-RU" sz="1000" b="1" i="0" strike="noStrike">
              <a:solidFill>
                <a:srgbClr val="000000"/>
              </a:solidFill>
              <a:latin typeface="Arial Cyr"/>
            </a:rPr>
            <a:t>Для этого построить таблицу подстановки двух переменных</a:t>
          </a:r>
          <a:r>
            <a:rPr lang="ru-RU" sz="1000" b="0" i="0" strike="noStrike">
              <a:solidFill>
                <a:srgbClr val="000000"/>
              </a:solidFill>
              <a:latin typeface="Arial Cyr"/>
            </a:rPr>
            <a:t> - средней стоимости покупки и количества покупателей.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152400</xdr:rowOff>
    </xdr:from>
    <xdr:to>
      <xdr:col>8</xdr:col>
      <xdr:colOff>552450</xdr:colOff>
      <xdr:row>17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6250" y="314325"/>
          <a:ext cx="8658225" cy="2581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</a:t>
          </a: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Фирма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</a:rPr>
            <a:t> производит три вида новогодней продукции</a:t>
          </a:r>
          <a:r>
            <a:rPr lang="ru-RU" sz="1000" b="0" i="0" strike="noStrike">
              <a:solidFill>
                <a:srgbClr val="000000"/>
              </a:solidFill>
              <a:latin typeface="Arial Cyr"/>
            </a:rPr>
            <a:t>: искусственные ёлки, хвойные гирлянды и мишура.   Для их производства требуется время и следующие ресурсы: ёлочная плёнка, ёлочная леска и проволока.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</a:rPr>
            <a:t> На производство одной единицы продукции одним человеком требуется:</a:t>
          </a: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Искусственная ёлка:  время - 2 рабочих дня, ёлочная плёнка  - 195 метров,  ёлочная леска - 70 метров, проволока - 20 метров</a:t>
          </a: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Хвойная гирлянда :  время - 1 час, ёлочная плёнка  - 20 метров,  ёлочная леска  - 12 метров, проволока - 5 метров</a:t>
          </a: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Мишура: время - 15 мин., ёлочная плёнка  - 7 метров,  ёлочная леска  - 21 см., проволока- 80 см.</a:t>
          </a:r>
        </a:p>
        <a:p>
          <a:pPr algn="l" rtl="0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Запас ресурсов на фирме: ёлочная плёнка  - 25000 м.,  ёлочная леска  - 9000 м., проволока - 3000 м.  </a:t>
          </a: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Производством продукции занимаются 12 сотрудников в течении месяца (20 рабочих дней). Рабочая смена длится 8 часов.</a:t>
          </a:r>
        </a:p>
        <a:p>
          <a:pPr algn="l" rtl="0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Прибыль от реализации продукции: искусственные ёлки - 3000 руб., хвойная гирлянда - 300 руб., мишура - 100 руб.</a:t>
          </a:r>
        </a:p>
        <a:p>
          <a:pPr algn="l" rtl="0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0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Требуется определить оптимальный план производства продукции в течении месяца.</a:t>
          </a:r>
        </a:p>
        <a:p>
          <a:pPr algn="l" rtl="0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енис Дорожкин" refreshedDate="42459.643237268516" createdVersion="5" refreshedVersion="5" minRefreshableVersion="3" recordCount="31">
  <cacheSource type="worksheet">
    <worksheetSource ref="B5:I36" sheet="Задание 6"/>
  </cacheSource>
  <cacheFields count="8">
    <cacheField name="Марка" numFmtId="0">
      <sharedItems count="6">
        <s v="Daewoo"/>
        <s v="LG"/>
        <s v="Samsung"/>
        <s v="ERISSON"/>
        <s v="Panasonic"/>
        <s v="SUPRA"/>
      </sharedItems>
    </cacheField>
    <cacheField name="Модель" numFmtId="0">
      <sharedItems/>
    </cacheField>
    <cacheField name="Мощность (вт)" numFmtId="0">
      <sharedItems containsSemiMixedTypes="0" containsString="0" containsNumber="1" containsInteger="1" minValue="600" maxValue="1300" count="10">
        <n v="850"/>
        <n v="600"/>
        <n v="700"/>
        <n v="750"/>
        <n v="900"/>
        <n v="800"/>
        <n v="650"/>
        <n v="1100"/>
        <n v="950"/>
        <n v="1300"/>
      </sharedItems>
    </cacheField>
    <cacheField name="Объем камеры (л)" numFmtId="0">
      <sharedItems containsSemiMixedTypes="0" containsString="0" containsNumber="1" containsInteger="1" minValue="14" maxValue="32" count="14">
        <n v="20"/>
        <n v="14"/>
        <n v="17"/>
        <n v="28"/>
        <n v="15"/>
        <n v="30"/>
        <n v="26"/>
        <n v="27"/>
        <n v="21"/>
        <n v="22"/>
        <n v="23"/>
        <n v="32"/>
        <n v="18"/>
        <n v="16"/>
      </sharedItems>
    </cacheField>
    <cacheField name="Гриль" numFmtId="0">
      <sharedItems count="2">
        <s v="есть"/>
        <s v="нет"/>
      </sharedItems>
    </cacheField>
    <cacheField name="Цвет" numFmtId="0">
      <sharedItems/>
    </cacheField>
    <cacheField name="Цена" numFmtId="166">
      <sharedItems containsSemiMixedTypes="0" containsString="0" containsNumber="1" containsInteger="1" minValue="1400" maxValue="7200"/>
    </cacheField>
    <cacheField name="Фирма-продавец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s v="                                             "/>
    <x v="0"/>
    <x v="0"/>
    <x v="0"/>
    <s v="беж"/>
    <n v="1750"/>
    <s v="All-4u.ru"/>
  </r>
  <r>
    <x v="0"/>
    <s v="KOR-4115"/>
    <x v="1"/>
    <x v="1"/>
    <x v="1"/>
    <s v="белый"/>
    <n v="1400"/>
    <s v="All-4u.ru"/>
  </r>
  <r>
    <x v="0"/>
    <s v="KOR-4135 SA"/>
    <x v="1"/>
    <x v="1"/>
    <x v="1"/>
    <s v="серебристый"/>
    <n v="1450"/>
    <s v="All-4u.ru"/>
  </r>
  <r>
    <x v="1"/>
    <s v="MC 1724 U"/>
    <x v="2"/>
    <x v="2"/>
    <x v="1"/>
    <s v="беж"/>
    <n v="2500"/>
    <s v="All-4u.ru"/>
  </r>
  <r>
    <x v="1"/>
    <s v="MC 1724 W"/>
    <x v="3"/>
    <x v="2"/>
    <x v="1"/>
    <s v="белый"/>
    <n v="2650"/>
    <s v="All-4u.ru"/>
  </r>
  <r>
    <x v="2"/>
    <s v="CE-1151R-S"/>
    <x v="4"/>
    <x v="3"/>
    <x v="0"/>
    <s v="черный"/>
    <n v="5200"/>
    <s v="All-4u.ru"/>
  </r>
  <r>
    <x v="3"/>
    <s v="MW 17 MD"/>
    <x v="2"/>
    <x v="2"/>
    <x v="0"/>
    <s v="беж"/>
    <n v="1411"/>
    <s v="TELEVIZOR.ru"/>
  </r>
  <r>
    <x v="3"/>
    <s v="MW 17 MZ"/>
    <x v="5"/>
    <x v="4"/>
    <x v="0"/>
    <s v="черный"/>
    <n v="1440"/>
    <s v="TVDVD.ru"/>
  </r>
  <r>
    <x v="1"/>
    <s v="MC 8087 ARR"/>
    <x v="4"/>
    <x v="5"/>
    <x v="0"/>
    <s v="черный"/>
    <n v="7200"/>
    <s v="Leadersale"/>
  </r>
  <r>
    <x v="4"/>
    <s v="NN GD 366 W"/>
    <x v="0"/>
    <x v="0"/>
    <x v="0"/>
    <s v="белый"/>
    <n v="3600"/>
    <s v="Leadersale"/>
  </r>
  <r>
    <x v="5"/>
    <s v="MWS 172 M1"/>
    <x v="2"/>
    <x v="2"/>
    <x v="0"/>
    <s v="белый"/>
    <n v="1460"/>
    <s v="All-4u.ru"/>
  </r>
  <r>
    <x v="3"/>
    <s v="MW 17 SD"/>
    <x v="2"/>
    <x v="2"/>
    <x v="0"/>
    <s v="серебристый"/>
    <n v="1465"/>
    <s v="TVDVD.ru"/>
  </r>
  <r>
    <x v="5"/>
    <s v="MWS-1701"/>
    <x v="2"/>
    <x v="2"/>
    <x v="1"/>
    <s v="белый"/>
    <n v="1550"/>
    <s v="Leadersale"/>
  </r>
  <r>
    <x v="0"/>
    <s v="KOR-4195 SA"/>
    <x v="6"/>
    <x v="4"/>
    <x v="1"/>
    <s v="беж"/>
    <n v="1450"/>
    <s v="Techport.ru"/>
  </r>
  <r>
    <x v="1"/>
    <s v="MCW 7646 MUQ"/>
    <x v="4"/>
    <x v="6"/>
    <x v="0"/>
    <s v="беж"/>
    <n v="5500"/>
    <s v="Techport.ru"/>
  </r>
  <r>
    <x v="4"/>
    <s v="NN-GD577 WZPE"/>
    <x v="7"/>
    <x v="7"/>
    <x v="0"/>
    <s v="белый"/>
    <n v="5200"/>
    <s v="Techport.ru"/>
  </r>
  <r>
    <x v="4"/>
    <s v="NN-GT377 MZ"/>
    <x v="5"/>
    <x v="8"/>
    <x v="1"/>
    <s v="белый"/>
    <n v="3100"/>
    <s v="Techport.ru"/>
  </r>
  <r>
    <x v="4"/>
    <s v="NN S 215 W"/>
    <x v="5"/>
    <x v="9"/>
    <x v="1"/>
    <s v="белый"/>
    <n v="2200"/>
    <s v="Techport.ru"/>
  </r>
  <r>
    <x v="2"/>
    <s v="PG-838R"/>
    <x v="8"/>
    <x v="10"/>
    <x v="0"/>
    <s v="белый"/>
    <n v="4000"/>
    <s v="Techport.ru"/>
  </r>
  <r>
    <x v="2"/>
    <s v="CE-1160R-S"/>
    <x v="9"/>
    <x v="5"/>
    <x v="0"/>
    <s v="серебристый"/>
    <n v="6500"/>
    <s v="Techport.ru"/>
  </r>
  <r>
    <x v="2"/>
    <s v="CE-1110R"/>
    <x v="8"/>
    <x v="11"/>
    <x v="0"/>
    <s v="серебристый"/>
    <n v="5500"/>
    <s v="Techport.ru"/>
  </r>
  <r>
    <x v="2"/>
    <s v="CE-287 DNR"/>
    <x v="0"/>
    <x v="10"/>
    <x v="0"/>
    <s v="черный"/>
    <n v="3500"/>
    <s v="Techport.ru"/>
  </r>
  <r>
    <x v="2"/>
    <s v="PG-832R"/>
    <x v="5"/>
    <x v="8"/>
    <x v="1"/>
    <s v="беж"/>
    <n v="3600"/>
    <s v="Techport.ru"/>
  </r>
  <r>
    <x v="0"/>
    <s v="KOR-4125 GA"/>
    <x v="2"/>
    <x v="4"/>
    <x v="1"/>
    <s v="белый"/>
    <n v="1430"/>
    <s v="TELEVIZOR.ru"/>
  </r>
  <r>
    <x v="0"/>
    <s v="W-KOR-6367 A"/>
    <x v="0"/>
    <x v="0"/>
    <x v="1"/>
    <s v="серебристый"/>
    <n v="1430"/>
    <s v="TELEVIZOR.ru"/>
  </r>
  <r>
    <x v="5"/>
    <s v="MWS-190M7"/>
    <x v="3"/>
    <x v="12"/>
    <x v="0"/>
    <s v="белый"/>
    <n v="1499"/>
    <s v="All-4u.ru"/>
  </r>
  <r>
    <x v="5"/>
    <s v="MWS-4022"/>
    <x v="2"/>
    <x v="2"/>
    <x v="1"/>
    <s v="белый"/>
    <n v="1873"/>
    <s v="TELEVIZOR.ru"/>
  </r>
  <r>
    <x v="3"/>
    <s v="MW 17 DD"/>
    <x v="3"/>
    <x v="13"/>
    <x v="0"/>
    <s v="беж"/>
    <n v="1565"/>
    <s v="TVDVD.ru"/>
  </r>
  <r>
    <x v="5"/>
    <s v="MWS-1703"/>
    <x v="5"/>
    <x v="12"/>
    <x v="0"/>
    <s v="белый"/>
    <n v="1890"/>
    <s v="Leadersale"/>
  </r>
  <r>
    <x v="4"/>
    <s v="NN G 315 WFZTE"/>
    <x v="5"/>
    <x v="8"/>
    <x v="0"/>
    <s v="черный"/>
    <n v="2760"/>
    <s v="Leadersale"/>
  </r>
  <r>
    <x v="1"/>
    <s v="MS1724U"/>
    <x v="2"/>
    <x v="2"/>
    <x v="1"/>
    <s v="белый"/>
    <n v="1741"/>
    <s v="TVDVD.r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/>
    <pivotField showAll="0"/>
    <pivotField showAll="0"/>
    <pivotField showAll="0"/>
    <pivotField numFmtId="166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Мощность (вт)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21" firstHeaderRow="0" firstDataRow="1" firstDataCol="1"/>
  <pivotFields count="8"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>
      <items count="11">
        <item x="1"/>
        <item x="6"/>
        <item x="2"/>
        <item x="3"/>
        <item x="5"/>
        <item x="0"/>
        <item x="4"/>
        <item x="8"/>
        <item x="7"/>
        <item x="9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showAll="0"/>
    <pivotField numFmtId="166" showAll="0"/>
    <pivotField showAll="0"/>
  </pivotFields>
  <rowFields count="2">
    <field x="0"/>
    <field x="4"/>
  </rowFields>
  <rowItems count="18">
    <i>
      <x/>
    </i>
    <i r="1">
      <x/>
    </i>
    <i r="1">
      <x v="1"/>
    </i>
    <i>
      <x v="1"/>
    </i>
    <i r="1">
      <x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Среднее по полю Мощность (вт)" fld="2" subtotal="average" baseField="0" baseItem="0"/>
    <dataField name="Максимум по полю Объем камеры (л)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10" firstHeaderRow="0" firstDataRow="1" firstDataCol="1" rowPageCount="1" colPageCount="1"/>
  <pivotFields count="8"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>
      <items count="11">
        <item x="1"/>
        <item x="6"/>
        <item x="2"/>
        <item x="3"/>
        <item x="5"/>
        <item x="0"/>
        <item x="4"/>
        <item x="8"/>
        <item x="7"/>
        <item x="9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showAll="0"/>
    <pivotField numFmtId="166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Среднее по полю Мощность (вт)" fld="2" subtotal="average" baseField="0" baseItem="0"/>
    <dataField name="Максимум по полю Объем камеры (л)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">
  <location ref="A3:B10" firstHeaderRow="1" firstDataRow="1" firstDataCol="1"/>
  <pivotFields count="8">
    <pivotField axis="axisRow" showAll="0">
      <items count="7">
        <item x="0"/>
        <item x="3"/>
        <item x="1"/>
        <item x="4"/>
        <item x="2"/>
        <item x="5"/>
        <item t="default"/>
      </items>
    </pivotField>
    <pivotField showAll="0"/>
    <pivotField dataField="1" showAll="0"/>
    <pivotField showAll="0"/>
    <pivotField showAll="0"/>
    <pivotField showAll="0"/>
    <pivotField numFmtId="166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Мощность (вт)" fld="2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_________Microsoft_Word_97_20031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6" zoomScaleNormal="100" workbookViewId="0">
      <selection activeCell="D36" sqref="D36"/>
    </sheetView>
  </sheetViews>
  <sheetFormatPr defaultRowHeight="12" x14ac:dyDescent="0.2"/>
  <cols>
    <col min="1" max="1" width="22.6640625" style="2" customWidth="1"/>
    <col min="2" max="2" width="9.33203125" style="2"/>
    <col min="3" max="3" width="13.5" style="2" customWidth="1"/>
    <col min="4" max="4" width="26.83203125" style="2" customWidth="1"/>
    <col min="5" max="5" width="30.83203125" style="2" customWidth="1"/>
    <col min="6" max="16384" width="9.33203125" style="2"/>
  </cols>
  <sheetData>
    <row r="1" spans="1:5" ht="15.75" x14ac:dyDescent="0.25">
      <c r="A1" s="1"/>
      <c r="C1" s="13"/>
    </row>
    <row r="2" spans="1:5" ht="15.75" x14ac:dyDescent="0.25">
      <c r="A2" s="1"/>
      <c r="C2" s="13"/>
    </row>
    <row r="3" spans="1:5" ht="15.75" x14ac:dyDescent="0.25">
      <c r="A3" s="1"/>
      <c r="C3" s="13"/>
    </row>
    <row r="4" spans="1:5" ht="15.75" x14ac:dyDescent="0.25">
      <c r="A4" s="1"/>
      <c r="C4" s="13"/>
    </row>
    <row r="5" spans="1:5" ht="15.75" x14ac:dyDescent="0.25">
      <c r="A5" s="1"/>
      <c r="C5" s="13"/>
    </row>
    <row r="6" spans="1:5" ht="15.75" x14ac:dyDescent="0.25">
      <c r="A6" s="1"/>
      <c r="C6" s="13"/>
    </row>
    <row r="7" spans="1:5" ht="15.75" x14ac:dyDescent="0.25">
      <c r="A7" s="1"/>
      <c r="C7" s="13"/>
    </row>
    <row r="8" spans="1:5" ht="15.75" x14ac:dyDescent="0.25">
      <c r="A8" s="1"/>
      <c r="C8" s="13"/>
    </row>
    <row r="9" spans="1:5" ht="12.75" x14ac:dyDescent="0.2">
      <c r="A9" s="18"/>
    </row>
    <row r="10" spans="1:5" ht="14.25" x14ac:dyDescent="0.2">
      <c r="A10" s="1"/>
    </row>
    <row r="11" spans="1:5" ht="14.25" x14ac:dyDescent="0.2">
      <c r="A11" s="1" t="s">
        <v>3</v>
      </c>
      <c r="C11" s="2" t="s">
        <v>4</v>
      </c>
      <c r="D11" s="7">
        <v>8.5000000000000006E-2</v>
      </c>
    </row>
    <row r="12" spans="1:5" x14ac:dyDescent="0.2">
      <c r="C12" s="2" t="s">
        <v>5</v>
      </c>
      <c r="D12" s="2">
        <v>360</v>
      </c>
      <c r="E12" s="2" t="s">
        <v>46</v>
      </c>
    </row>
    <row r="13" spans="1:5" x14ac:dyDescent="0.2">
      <c r="C13" s="2" t="s">
        <v>6</v>
      </c>
      <c r="D13" s="4">
        <v>60000</v>
      </c>
    </row>
    <row r="16" spans="1:5" ht="14.25" x14ac:dyDescent="0.2">
      <c r="A16" s="6" t="s">
        <v>7</v>
      </c>
      <c r="D16" s="4">
        <f>PMT(D11/12,D12/30,-D13)</f>
        <v>5233.1869476055635</v>
      </c>
      <c r="E16" s="3"/>
    </row>
    <row r="18" spans="1:5" ht="15.75" x14ac:dyDescent="0.25">
      <c r="A18" s="14" t="s">
        <v>47</v>
      </c>
      <c r="B18" s="53" t="s">
        <v>167</v>
      </c>
    </row>
    <row r="19" spans="1:5" x14ac:dyDescent="0.2">
      <c r="B19" s="53" t="s">
        <v>168</v>
      </c>
    </row>
    <row r="20" spans="1:5" x14ac:dyDescent="0.2">
      <c r="D20" s="7"/>
    </row>
    <row r="21" spans="1:5" ht="14.25" x14ac:dyDescent="0.2">
      <c r="A21" s="1"/>
      <c r="C21" s="2" t="s">
        <v>4</v>
      </c>
      <c r="D21" s="7">
        <v>8.5000000000000006E-2</v>
      </c>
    </row>
    <row r="22" spans="1:5" x14ac:dyDescent="0.2">
      <c r="C22" s="2" t="s">
        <v>5</v>
      </c>
      <c r="D22" s="2">
        <v>360</v>
      </c>
      <c r="E22" s="2" t="s">
        <v>46</v>
      </c>
    </row>
    <row r="23" spans="1:5" x14ac:dyDescent="0.2">
      <c r="C23" s="2" t="s">
        <v>6</v>
      </c>
      <c r="D23" s="4">
        <v>57326.444287885512</v>
      </c>
    </row>
    <row r="26" spans="1:5" ht="14.25" x14ac:dyDescent="0.2">
      <c r="A26" s="6"/>
      <c r="D26" s="4">
        <f>PMT(D21/12,D22/30,-D23)</f>
        <v>5000</v>
      </c>
      <c r="E26" s="3"/>
    </row>
    <row r="27" spans="1:5" x14ac:dyDescent="0.2">
      <c r="D27" s="5"/>
    </row>
    <row r="28" spans="1:5" ht="15.75" x14ac:dyDescent="0.25">
      <c r="A28" s="14" t="s">
        <v>48</v>
      </c>
      <c r="B28" s="53" t="s">
        <v>169</v>
      </c>
    </row>
    <row r="29" spans="1:5" x14ac:dyDescent="0.2">
      <c r="B29" s="2" t="s">
        <v>49</v>
      </c>
    </row>
    <row r="31" spans="1:5" ht="14.25" x14ac:dyDescent="0.2">
      <c r="A31" s="1"/>
      <c r="C31" s="2" t="s">
        <v>4</v>
      </c>
      <c r="D31" s="7">
        <v>7.3033790949657007E-2</v>
      </c>
    </row>
    <row r="32" spans="1:5" x14ac:dyDescent="0.2">
      <c r="C32" s="2" t="s">
        <v>5</v>
      </c>
      <c r="D32" s="2">
        <v>360</v>
      </c>
      <c r="E32" s="2" t="s">
        <v>46</v>
      </c>
    </row>
    <row r="33" spans="1:5" x14ac:dyDescent="0.2">
      <c r="C33" s="2" t="s">
        <v>6</v>
      </c>
      <c r="D33" s="4">
        <v>60000</v>
      </c>
    </row>
    <row r="36" spans="1:5" ht="14.25" x14ac:dyDescent="0.2">
      <c r="A36" s="6"/>
      <c r="D36" s="4">
        <f>PMT(D31/12,D32/30,-D33)</f>
        <v>5200.000004600869</v>
      </c>
      <c r="E36" s="3"/>
    </row>
    <row r="37" spans="1:5" ht="14.25" x14ac:dyDescent="0.2">
      <c r="A37" s="6"/>
      <c r="D37" s="5"/>
    </row>
    <row r="38" spans="1:5" ht="14.25" x14ac:dyDescent="0.2">
      <c r="A38" s="6"/>
      <c r="D38" s="5"/>
    </row>
    <row r="39" spans="1:5" ht="14.25" x14ac:dyDescent="0.2">
      <c r="A39" s="6"/>
      <c r="D39" s="5"/>
    </row>
    <row r="40" spans="1:5" ht="14.25" x14ac:dyDescent="0.2">
      <c r="A40" s="6"/>
      <c r="D40" s="5"/>
    </row>
    <row r="41" spans="1:5" ht="11.25" customHeight="1" x14ac:dyDescent="0.2"/>
    <row r="42" spans="1:5" ht="14.25" x14ac:dyDescent="0.2">
      <c r="A42" s="1"/>
      <c r="D42" s="6"/>
      <c r="E42" s="6"/>
    </row>
    <row r="44" spans="1:5" x14ac:dyDescent="0.2">
      <c r="C44" s="15"/>
    </row>
    <row r="45" spans="1:5" x14ac:dyDescent="0.2">
      <c r="C45" s="7"/>
    </row>
    <row r="46" spans="1:5" x14ac:dyDescent="0.2">
      <c r="C46" s="15"/>
    </row>
    <row r="47" spans="1:5" x14ac:dyDescent="0.2">
      <c r="C47" s="7"/>
    </row>
    <row r="48" spans="1:5" x14ac:dyDescent="0.2">
      <c r="C48" s="15"/>
    </row>
    <row r="49" spans="3:3" x14ac:dyDescent="0.2">
      <c r="C49" s="7"/>
    </row>
    <row r="50" spans="3:3" x14ac:dyDescent="0.2">
      <c r="C50" s="15"/>
    </row>
  </sheetData>
  <phoneticPr fontId="1" type="noConversion"/>
  <dataValidations count="1">
    <dataValidation type="whole" allowBlank="1" showInputMessage="1" showErrorMessage="1" errorTitle="Неверное значение" error="Кредиты выдаются на срок от 30 до 1080 дней" sqref="D12 D22 D32">
      <formula1>30</formula1>
      <formula2>1080</formula2>
    </dataValidation>
  </dataValidations>
  <pageMargins left="0.75" right="0.75" top="1" bottom="1" header="0.5" footer="0.5"/>
  <pageSetup paperSize="9" scale="90" orientation="portrait" horizontalDpi="360" verticalDpi="360" copies="0" r:id="rId1"/>
  <headerFooter alignWithMargins="0">
    <oddHeader>&amp;CЛекция №3&amp;RСтраница 3</oddHead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opLeftCell="A7" workbookViewId="0">
      <selection activeCell="I19" sqref="I19:I25"/>
    </sheetView>
  </sheetViews>
  <sheetFormatPr defaultRowHeight="12.75" x14ac:dyDescent="0.2"/>
  <cols>
    <col min="1" max="1" width="4" style="40" customWidth="1"/>
    <col min="2" max="2" width="37.6640625" style="40" customWidth="1"/>
    <col min="3" max="3" width="25" style="40" customWidth="1"/>
    <col min="4" max="4" width="27.83203125" style="40" customWidth="1"/>
    <col min="5" max="5" width="29" style="40" customWidth="1"/>
    <col min="6" max="6" width="22.5" style="40" bestFit="1" customWidth="1"/>
    <col min="7" max="7" width="19.33203125" style="40" customWidth="1"/>
    <col min="8" max="16384" width="9.33203125" style="40"/>
  </cols>
  <sheetData>
    <row r="3" spans="2:7" ht="18.75" x14ac:dyDescent="0.3">
      <c r="B3" s="51" t="s">
        <v>3</v>
      </c>
      <c r="C3" s="39"/>
    </row>
    <row r="4" spans="2:7" x14ac:dyDescent="0.2">
      <c r="C4" s="41"/>
    </row>
    <row r="5" spans="2:7" ht="15.75" x14ac:dyDescent="0.25">
      <c r="B5" s="52" t="s">
        <v>159</v>
      </c>
      <c r="C5" s="42"/>
      <c r="D5" s="43"/>
    </row>
    <row r="6" spans="2:7" ht="15.75" x14ac:dyDescent="0.25">
      <c r="B6" s="52" t="s">
        <v>160</v>
      </c>
      <c r="C6" s="42"/>
      <c r="D6" s="43"/>
    </row>
    <row r="7" spans="2:7" ht="15.75" x14ac:dyDescent="0.25">
      <c r="B7" s="52" t="s">
        <v>161</v>
      </c>
      <c r="C7" s="42"/>
      <c r="D7" s="43"/>
    </row>
    <row r="8" spans="2:7" ht="15.75" x14ac:dyDescent="0.25">
      <c r="B8" s="52" t="s">
        <v>162</v>
      </c>
      <c r="C8" s="42"/>
      <c r="D8" s="43"/>
    </row>
    <row r="9" spans="2:7" ht="15.75" x14ac:dyDescent="0.25">
      <c r="B9" s="52" t="s">
        <v>163</v>
      </c>
      <c r="C9" s="42"/>
      <c r="D9" s="43"/>
    </row>
    <row r="10" spans="2:7" ht="15.75" x14ac:dyDescent="0.25">
      <c r="B10" s="52" t="s">
        <v>164</v>
      </c>
      <c r="C10" s="42"/>
      <c r="D10" s="43"/>
    </row>
    <row r="11" spans="2:7" ht="15.75" x14ac:dyDescent="0.25">
      <c r="B11" s="52" t="s">
        <v>165</v>
      </c>
      <c r="C11" s="42"/>
      <c r="D11" s="43"/>
    </row>
    <row r="12" spans="2:7" ht="15.75" x14ac:dyDescent="0.25">
      <c r="B12" s="43"/>
      <c r="C12" s="42"/>
      <c r="D12" s="43"/>
      <c r="E12" s="43"/>
      <c r="F12" s="43"/>
      <c r="G12" s="43"/>
    </row>
    <row r="13" spans="2:7" ht="15.75" x14ac:dyDescent="0.25">
      <c r="B13" s="43"/>
      <c r="C13" s="43"/>
      <c r="D13" s="43"/>
      <c r="E13" s="43"/>
      <c r="F13" s="43"/>
      <c r="G13" s="43"/>
    </row>
    <row r="14" spans="2:7" ht="15.75" x14ac:dyDescent="0.25">
      <c r="B14" s="43"/>
      <c r="C14" s="43"/>
      <c r="D14" s="44"/>
      <c r="E14" s="43"/>
      <c r="F14" s="43"/>
      <c r="G14" s="43"/>
    </row>
    <row r="15" spans="2:7" ht="15.75" x14ac:dyDescent="0.25">
      <c r="B15" s="43"/>
      <c r="C15" s="45"/>
      <c r="D15" s="46"/>
      <c r="E15" s="42"/>
      <c r="F15" s="43"/>
      <c r="G15" s="43"/>
    </row>
    <row r="16" spans="2:7" ht="15.75" x14ac:dyDescent="0.25">
      <c r="B16" s="43"/>
      <c r="C16" s="45"/>
      <c r="D16" s="46"/>
      <c r="E16" s="43"/>
      <c r="F16" s="43"/>
      <c r="G16" s="43"/>
    </row>
    <row r="17" spans="2:9" ht="15.75" x14ac:dyDescent="0.25">
      <c r="B17" s="43"/>
      <c r="C17" s="45"/>
      <c r="D17" s="46"/>
    </row>
    <row r="18" spans="2:9" ht="15.75" x14ac:dyDescent="0.25">
      <c r="C18" s="45"/>
      <c r="D18" s="46"/>
    </row>
    <row r="19" spans="2:9" ht="15.75" x14ac:dyDescent="0.25">
      <c r="B19" s="52" t="s">
        <v>159</v>
      </c>
      <c r="C19" s="45"/>
      <c r="D19" s="52" t="str">
        <f>TRIM(B19)</f>
        <v>10 метров</v>
      </c>
      <c r="E19" s="40" t="s">
        <v>159</v>
      </c>
      <c r="F19" s="52">
        <v>10</v>
      </c>
      <c r="G19" s="40" t="s">
        <v>174</v>
      </c>
      <c r="I19" s="40" t="str">
        <f>F19&amp;" 000"&amp;" милли"&amp;G19</f>
        <v>10 000 миллиметров</v>
      </c>
    </row>
    <row r="20" spans="2:9" ht="15.75" x14ac:dyDescent="0.25">
      <c r="B20" s="52" t="s">
        <v>160</v>
      </c>
      <c r="C20" s="45"/>
      <c r="D20" s="52" t="str">
        <f t="shared" ref="D20:D25" si="0">TRIM(B20)</f>
        <v>9 граммов</v>
      </c>
      <c r="E20" s="40" t="s">
        <v>170</v>
      </c>
      <c r="F20" s="52">
        <v>9</v>
      </c>
      <c r="G20" s="40" t="s">
        <v>175</v>
      </c>
      <c r="I20" s="40" t="str">
        <f t="shared" ref="I20:I25" si="1">F20&amp;" 000"&amp;" милли"&amp;G20</f>
        <v>9 000 миллиграммов</v>
      </c>
    </row>
    <row r="21" spans="2:9" ht="15.75" x14ac:dyDescent="0.25">
      <c r="B21" s="52" t="s">
        <v>161</v>
      </c>
      <c r="C21" s="45"/>
      <c r="D21" s="52" t="str">
        <f t="shared" si="0"/>
        <v>40 метров</v>
      </c>
      <c r="E21" s="40" t="s">
        <v>171</v>
      </c>
      <c r="F21" s="52">
        <v>40</v>
      </c>
      <c r="G21" s="40" t="s">
        <v>174</v>
      </c>
      <c r="I21" s="40" t="str">
        <f t="shared" si="1"/>
        <v>40 000 миллиметров</v>
      </c>
    </row>
    <row r="22" spans="2:9" ht="15.75" x14ac:dyDescent="0.25">
      <c r="B22" s="52" t="s">
        <v>162</v>
      </c>
      <c r="C22" s="45"/>
      <c r="D22" s="52" t="str">
        <f t="shared" si="0"/>
        <v>120 метров</v>
      </c>
      <c r="E22" s="40" t="s">
        <v>162</v>
      </c>
      <c r="F22" s="52">
        <v>120</v>
      </c>
      <c r="G22" s="40" t="s">
        <v>174</v>
      </c>
      <c r="I22" s="40" t="str">
        <f t="shared" si="1"/>
        <v>120 000 миллиметров</v>
      </c>
    </row>
    <row r="23" spans="2:9" ht="15.75" x14ac:dyDescent="0.25">
      <c r="B23" s="52" t="s">
        <v>163</v>
      </c>
      <c r="C23" s="45"/>
      <c r="D23" s="52" t="str">
        <f t="shared" si="0"/>
        <v>15 граммов</v>
      </c>
      <c r="E23" s="40" t="s">
        <v>172</v>
      </c>
      <c r="F23" s="52">
        <v>15</v>
      </c>
      <c r="G23" s="40" t="s">
        <v>175</v>
      </c>
      <c r="I23" s="40" t="str">
        <f t="shared" si="1"/>
        <v>15 000 миллиграммов</v>
      </c>
    </row>
    <row r="24" spans="2:9" ht="15.75" x14ac:dyDescent="0.25">
      <c r="B24" s="52" t="s">
        <v>164</v>
      </c>
      <c r="D24" s="52" t="str">
        <f t="shared" si="0"/>
        <v>2 метра</v>
      </c>
      <c r="E24" s="40" t="s">
        <v>173</v>
      </c>
      <c r="F24" s="52">
        <v>2</v>
      </c>
      <c r="G24" s="40" t="s">
        <v>176</v>
      </c>
      <c r="I24" s="40" t="str">
        <f t="shared" si="1"/>
        <v>2 000 миллиметра</v>
      </c>
    </row>
    <row r="25" spans="2:9" ht="15.75" x14ac:dyDescent="0.25">
      <c r="B25" s="52" t="s">
        <v>165</v>
      </c>
      <c r="D25" s="52" t="str">
        <f t="shared" si="0"/>
        <v>2 грамма</v>
      </c>
      <c r="E25" s="40" t="s">
        <v>165</v>
      </c>
      <c r="F25" s="52">
        <v>2</v>
      </c>
      <c r="G25" s="40" t="s">
        <v>177</v>
      </c>
      <c r="I25" s="40" t="str">
        <f t="shared" si="1"/>
        <v>2 000 миллиграмма</v>
      </c>
    </row>
    <row r="28" spans="2:9" x14ac:dyDescent="0.2">
      <c r="D28" s="40" t="s">
        <v>178</v>
      </c>
      <c r="E28" s="40" t="s">
        <v>179</v>
      </c>
      <c r="F28" s="40" t="s">
        <v>206</v>
      </c>
      <c r="I28" s="40" t="s">
        <v>180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3:F48"/>
  <sheetViews>
    <sheetView topLeftCell="A16" workbookViewId="0">
      <selection activeCell="D10" sqref="D10"/>
    </sheetView>
  </sheetViews>
  <sheetFormatPr defaultRowHeight="12" x14ac:dyDescent="0.2"/>
  <cols>
    <col min="1" max="1" width="9.83203125" customWidth="1"/>
    <col min="2" max="2" width="11.1640625" customWidth="1"/>
    <col min="3" max="3" width="11.33203125" customWidth="1"/>
    <col min="4" max="4" width="15" customWidth="1"/>
    <col min="5" max="5" width="18.83203125" customWidth="1"/>
    <col min="6" max="6" width="15.1640625" customWidth="1"/>
    <col min="7" max="7" width="14.5" customWidth="1"/>
  </cols>
  <sheetData>
    <row r="3" spans="1:6" ht="15.75" x14ac:dyDescent="0.25">
      <c r="B3" s="16" t="s">
        <v>41</v>
      </c>
      <c r="C3" s="16" t="s">
        <v>42</v>
      </c>
      <c r="D3" s="16" t="s">
        <v>43</v>
      </c>
      <c r="E3" s="16"/>
    </row>
    <row r="4" spans="1:6" x14ac:dyDescent="0.2">
      <c r="B4" s="19">
        <v>-2</v>
      </c>
      <c r="C4" s="19">
        <v>2</v>
      </c>
      <c r="D4" s="17">
        <v>0.1</v>
      </c>
      <c r="E4" s="17"/>
    </row>
    <row r="5" spans="1:6" x14ac:dyDescent="0.2">
      <c r="D5" t="s">
        <v>208</v>
      </c>
    </row>
    <row r="6" spans="1:6" ht="15.75" x14ac:dyDescent="0.25">
      <c r="A6" s="16" t="s">
        <v>44</v>
      </c>
      <c r="B6" s="16" t="s">
        <v>45</v>
      </c>
      <c r="C6" t="s">
        <v>50</v>
      </c>
      <c r="D6">
        <f>IF(B4 &lt;= 0.5,(1.5 - B4*B4)/POWER((1 + POWER(B4,4)), 0.5),2*B4 + POWER(SIN(B4),2)/(2+B4))</f>
        <v>-0.60633906259083248</v>
      </c>
      <c r="E6" t="s">
        <v>44</v>
      </c>
      <c r="F6" t="s">
        <v>45</v>
      </c>
    </row>
    <row r="7" spans="1:6" x14ac:dyDescent="0.2">
      <c r="A7" s="54">
        <f>B4</f>
        <v>-2</v>
      </c>
      <c r="B7" s="8">
        <f>D6</f>
        <v>-0.60633906259083248</v>
      </c>
      <c r="D7" s="8" t="s">
        <v>209</v>
      </c>
      <c r="E7" s="54">
        <f>B4</f>
        <v>-2</v>
      </c>
      <c r="F7" s="8">
        <f>D8</f>
        <v>-0.60633906259083248</v>
      </c>
    </row>
    <row r="8" spans="1:6" x14ac:dyDescent="0.2">
      <c r="A8" s="8">
        <f>A7+D$4</f>
        <v>-1.9</v>
      </c>
      <c r="B8" s="8">
        <f t="dataTable" ref="B8:B47" dt2D="0" dtr="0" r1="B4" ca="1"/>
        <v>-0.56327583465730202</v>
      </c>
      <c r="D8" s="8">
        <f>(1.5 - B4*B4)/POWER((1 + POWER(B4,4)), 0.5)</f>
        <v>-0.60633906259083248</v>
      </c>
      <c r="E8" s="54">
        <f>E7+D$4</f>
        <v>-1.9</v>
      </c>
      <c r="F8">
        <f t="dataTable" ref="F8:F32" dt2D="0" dtr="0" r1="B4" ca="1"/>
        <v>-0.56327583465730202</v>
      </c>
    </row>
    <row r="9" spans="1:6" x14ac:dyDescent="0.2">
      <c r="A9" s="8">
        <f>A8+D$4</f>
        <v>-1.7999999999999998</v>
      </c>
      <c r="B9" s="8">
        <v>-0.45452756807947914</v>
      </c>
      <c r="D9">
        <f>2*D12 + POWER(SIN(D12),2)/(2+D12)</f>
        <v>1.3226235087544858</v>
      </c>
      <c r="E9" s="54">
        <f t="shared" ref="E9:E47" si="0">E8+D$4</f>
        <v>-1.7999999999999998</v>
      </c>
      <c r="F9">
        <v>-0.45452756807947914</v>
      </c>
    </row>
    <row r="10" spans="1:6" x14ac:dyDescent="0.2">
      <c r="A10" s="8">
        <f t="shared" ref="A10:A47" si="1">A9+D$4</f>
        <v>-1.6999999999999997</v>
      </c>
      <c r="B10" s="8">
        <v>-0.20905635717642143</v>
      </c>
      <c r="E10" s="54">
        <f t="shared" si="0"/>
        <v>-1.6999999999999997</v>
      </c>
      <c r="F10">
        <v>-0.20905635717642143</v>
      </c>
    </row>
    <row r="11" spans="1:6" x14ac:dyDescent="0.2">
      <c r="A11" s="8">
        <f t="shared" si="1"/>
        <v>-1.5999999999999996</v>
      </c>
      <c r="B11" s="8">
        <v>0.35355339059327512</v>
      </c>
      <c r="E11" s="54">
        <f t="shared" si="0"/>
        <v>-1.5999999999999996</v>
      </c>
      <c r="F11">
        <v>0.35355339059327512</v>
      </c>
    </row>
    <row r="12" spans="1:6" x14ac:dyDescent="0.2">
      <c r="A12" s="8">
        <f t="shared" si="1"/>
        <v>-1.4999999999999996</v>
      </c>
      <c r="B12" s="8">
        <v>1.2126781251816658</v>
      </c>
      <c r="D12">
        <v>0.6</v>
      </c>
      <c r="E12" s="54">
        <f t="shared" si="0"/>
        <v>-1.4999999999999996</v>
      </c>
      <c r="F12">
        <v>1.2126781251816658</v>
      </c>
    </row>
    <row r="13" spans="1:6" x14ac:dyDescent="0.2">
      <c r="A13" s="8">
        <f t="shared" si="1"/>
        <v>-1.3999999999999995</v>
      </c>
      <c r="B13" s="8">
        <v>1.4899255055870344</v>
      </c>
      <c r="E13" s="54">
        <f t="shared" si="0"/>
        <v>-1.3999999999999995</v>
      </c>
      <c r="F13">
        <v>1.4899255055870344</v>
      </c>
    </row>
    <row r="14" spans="1:6" x14ac:dyDescent="0.2">
      <c r="A14" s="8">
        <f t="shared" si="1"/>
        <v>-1.2999999999999994</v>
      </c>
      <c r="B14" s="8">
        <v>1.7837856289823744</v>
      </c>
      <c r="E14" s="54">
        <f t="shared" si="0"/>
        <v>-1.2999999999999994</v>
      </c>
      <c r="F14">
        <v>0.72435340456889852</v>
      </c>
    </row>
    <row r="15" spans="1:6" x14ac:dyDescent="0.2">
      <c r="A15" s="8">
        <f t="shared" si="1"/>
        <v>-1.1999999999999993</v>
      </c>
      <c r="B15" s="8">
        <v>3.4775409410826068</v>
      </c>
      <c r="E15" s="54">
        <f t="shared" si="0"/>
        <v>-1.1999999999999993</v>
      </c>
      <c r="F15">
        <v>-0.38568155876890575</v>
      </c>
    </row>
    <row r="16" spans="1:6" x14ac:dyDescent="0.2">
      <c r="A16" s="8">
        <f t="shared" si="1"/>
        <v>-1.0999999999999992</v>
      </c>
      <c r="B16" s="8">
        <v>5.0795930905040887</v>
      </c>
      <c r="E16" s="54">
        <f t="shared" si="0"/>
        <v>-1.0999999999999992</v>
      </c>
      <c r="F16">
        <v>-0.75045488025669638</v>
      </c>
    </row>
    <row r="17" spans="1:6" x14ac:dyDescent="0.2">
      <c r="A17" s="8">
        <f t="shared" si="1"/>
        <v>-0.99999999999999922</v>
      </c>
      <c r="B17" s="8">
        <v>7.0223725223324323</v>
      </c>
      <c r="E17" s="54">
        <f t="shared" si="0"/>
        <v>-0.99999999999999922</v>
      </c>
      <c r="F17">
        <v>-0.87464160164024796</v>
      </c>
    </row>
    <row r="18" spans="1:6" x14ac:dyDescent="0.2">
      <c r="A18" s="8">
        <f t="shared" si="1"/>
        <v>-0.89999999999999925</v>
      </c>
      <c r="B18" s="8">
        <v>9.3496093652578924</v>
      </c>
      <c r="D18" t="s">
        <v>207</v>
      </c>
      <c r="E18" s="54">
        <f t="shared" si="0"/>
        <v>-0.89999999999999925</v>
      </c>
      <c r="F18">
        <v>-0.92807572189865906</v>
      </c>
    </row>
    <row r="19" spans="1:6" x14ac:dyDescent="0.2">
      <c r="A19" s="8">
        <f t="shared" si="1"/>
        <v>-0.79999999999999927</v>
      </c>
      <c r="B19" s="8">
        <v>11.627673741681534</v>
      </c>
      <c r="D19" s="8">
        <f>(1.5 - D20*D20)/POWER((1 + POWER(D20,4)), 0.5)</f>
        <v>1.3885257570670991E-5</v>
      </c>
      <c r="E19" s="54">
        <f t="shared" si="0"/>
        <v>-0.79999999999999927</v>
      </c>
      <c r="F19">
        <v>-0.95498837383304636</v>
      </c>
    </row>
    <row r="20" spans="1:6" x14ac:dyDescent="0.2">
      <c r="A20" s="8">
        <f t="shared" si="1"/>
        <v>-0.69999999999999929</v>
      </c>
      <c r="B20" s="8">
        <v>14.258395149611196</v>
      </c>
      <c r="D20">
        <v>-1.2247346521941496</v>
      </c>
      <c r="E20" s="54">
        <f t="shared" si="0"/>
        <v>-0.69999999999999929</v>
      </c>
      <c r="F20">
        <v>-0.97005315041232387</v>
      </c>
    </row>
    <row r="21" spans="1:6" x14ac:dyDescent="0.2">
      <c r="A21" s="8">
        <f t="shared" si="1"/>
        <v>-0.59999999999999931</v>
      </c>
      <c r="B21" s="8">
        <v>17.060722063716717</v>
      </c>
      <c r="E21" s="54">
        <f t="shared" si="0"/>
        <v>-0.59999999999999931</v>
      </c>
      <c r="F21">
        <v>-0.97914497210682394</v>
      </c>
    </row>
    <row r="22" spans="1:6" x14ac:dyDescent="0.2">
      <c r="A22" s="8">
        <f t="shared" si="1"/>
        <v>-0.49999999999999933</v>
      </c>
      <c r="B22" s="8">
        <v>20.024663247424407</v>
      </c>
      <c r="E22" s="54">
        <f t="shared" si="0"/>
        <v>-0.49999999999999933</v>
      </c>
      <c r="F22">
        <v>-0.9849507536934422</v>
      </c>
    </row>
    <row r="23" spans="1:6" x14ac:dyDescent="0.2">
      <c r="A23" s="8">
        <f t="shared" si="1"/>
        <v>-0.39999999999999936</v>
      </c>
      <c r="B23" s="8">
        <v>23.24978286005129</v>
      </c>
      <c r="E23" s="54">
        <f t="shared" si="0"/>
        <v>-0.39999999999999936</v>
      </c>
      <c r="F23">
        <v>-0.98882525088821982</v>
      </c>
    </row>
    <row r="24" spans="1:6" x14ac:dyDescent="0.2">
      <c r="A24" s="8">
        <f t="shared" si="1"/>
        <v>-0.29999999999999938</v>
      </c>
      <c r="B24" s="8">
        <v>26.629302200421378</v>
      </c>
      <c r="E24" s="54">
        <f t="shared" si="0"/>
        <v>-0.29999999999999938</v>
      </c>
      <c r="F24">
        <v>-0.99150431014205942</v>
      </c>
    </row>
    <row r="25" spans="1:6" x14ac:dyDescent="0.2">
      <c r="A25" s="8">
        <f t="shared" si="1"/>
        <v>-0.19999999999999937</v>
      </c>
      <c r="B25" s="8">
        <v>30.21907987508235</v>
      </c>
      <c r="E25" s="54">
        <f t="shared" si="0"/>
        <v>-0.19999999999999937</v>
      </c>
      <c r="F25">
        <v>-0.99341178707688371</v>
      </c>
    </row>
    <row r="26" spans="1:6" x14ac:dyDescent="0.2">
      <c r="A26" s="8">
        <f t="shared" si="1"/>
        <v>-9.9999999999999367E-2</v>
      </c>
      <c r="B26" s="8">
        <v>34.048646586178492</v>
      </c>
      <c r="E26" s="54">
        <f t="shared" si="0"/>
        <v>-9.9999999999999367E-2</v>
      </c>
      <c r="F26">
        <v>-0.99480373318832693</v>
      </c>
    </row>
    <row r="27" spans="1:6" x14ac:dyDescent="0.2">
      <c r="A27" s="8">
        <f t="shared" si="1"/>
        <v>6.3837823915946501E-16</v>
      </c>
      <c r="B27" s="8">
        <v>38.001069675141736</v>
      </c>
      <c r="E27" s="54">
        <f t="shared" si="0"/>
        <v>6.3837823915946501E-16</v>
      </c>
      <c r="F27">
        <v>-0.99584105462993577</v>
      </c>
    </row>
    <row r="28" spans="1:6" x14ac:dyDescent="0.2">
      <c r="A28" s="8">
        <f t="shared" si="1"/>
        <v>0.10000000000000064</v>
      </c>
      <c r="B28" s="8">
        <v>42.226188907278498</v>
      </c>
      <c r="E28" s="54">
        <f t="shared" si="0"/>
        <v>0.10000000000000064</v>
      </c>
      <c r="F28">
        <v>-0.99662828939723735</v>
      </c>
    </row>
    <row r="29" spans="1:6" x14ac:dyDescent="0.2">
      <c r="A29" s="8">
        <f t="shared" si="1"/>
        <v>0.20000000000000065</v>
      </c>
      <c r="B29" s="8">
        <v>46.63687509590897</v>
      </c>
      <c r="E29" s="54">
        <f t="shared" si="0"/>
        <v>0.20000000000000065</v>
      </c>
      <c r="F29">
        <v>-0.99723531756001393</v>
      </c>
    </row>
    <row r="30" spans="1:6" x14ac:dyDescent="0.2">
      <c r="A30" s="8">
        <f t="shared" si="1"/>
        <v>0.30000000000000066</v>
      </c>
      <c r="B30" s="8">
        <v>51.207351330760019</v>
      </c>
      <c r="E30" s="54">
        <f t="shared" si="0"/>
        <v>0.30000000000000066</v>
      </c>
      <c r="F30">
        <v>-0.99771002015397015</v>
      </c>
    </row>
    <row r="31" spans="1:6" x14ac:dyDescent="0.2">
      <c r="A31" s="8">
        <f t="shared" si="1"/>
        <v>0.40000000000000069</v>
      </c>
      <c r="B31" s="8">
        <v>56.002446331538216</v>
      </c>
      <c r="E31" s="54">
        <f t="shared" si="0"/>
        <v>0.40000000000000069</v>
      </c>
      <c r="F31">
        <v>-0.9980859227880986</v>
      </c>
    </row>
    <row r="32" spans="1:6" x14ac:dyDescent="0.2">
      <c r="A32" s="8">
        <f t="shared" si="1"/>
        <v>0.50000000000000067</v>
      </c>
      <c r="B32" s="8">
        <v>61.019355409783998</v>
      </c>
      <c r="E32" s="54">
        <f t="shared" si="0"/>
        <v>0.50000000000000067</v>
      </c>
      <c r="F32">
        <v>-0.99838695337514571</v>
      </c>
    </row>
    <row r="33" spans="1:6" x14ac:dyDescent="0.2">
      <c r="A33" s="8">
        <f t="shared" si="1"/>
        <v>0.60000000000000064</v>
      </c>
      <c r="B33" s="8">
        <v>66.228126013692915</v>
      </c>
      <c r="E33" s="54">
        <f t="shared" si="0"/>
        <v>0.60000000000000064</v>
      </c>
      <c r="F33">
        <f>D9</f>
        <v>1.3226235087544858</v>
      </c>
    </row>
    <row r="34" spans="1:6" x14ac:dyDescent="0.2">
      <c r="A34" s="8">
        <f t="shared" si="1"/>
        <v>0.70000000000000062</v>
      </c>
      <c r="B34" s="8">
        <v>71.623704408930635</v>
      </c>
      <c r="E34" s="54">
        <f t="shared" si="0"/>
        <v>0.70000000000000062</v>
      </c>
      <c r="F34">
        <f t="dataTable" ref="F34:F47" dt2D="0" dtr="0" r1="D12" ca="1"/>
        <v>1.5537097883518087</v>
      </c>
    </row>
    <row r="35" spans="1:6" x14ac:dyDescent="0.2">
      <c r="A35" s="8">
        <f t="shared" si="1"/>
        <v>0.8000000000000006</v>
      </c>
      <c r="B35" s="8">
        <v>77.21513462554698</v>
      </c>
      <c r="E35" s="54">
        <f t="shared" si="0"/>
        <v>0.8000000000000006</v>
      </c>
      <c r="F35">
        <v>1.7837856289823744</v>
      </c>
    </row>
    <row r="36" spans="1:6" x14ac:dyDescent="0.2">
      <c r="A36" s="8">
        <f t="shared" si="1"/>
        <v>0.90000000000000058</v>
      </c>
      <c r="B36" s="8">
        <v>83.00862597565613</v>
      </c>
      <c r="E36" s="54">
        <f t="shared" si="0"/>
        <v>0.90000000000000058</v>
      </c>
      <c r="F36">
        <v>2.0115865680505336</v>
      </c>
    </row>
    <row r="37" spans="1:6" x14ac:dyDescent="0.2">
      <c r="A37" s="8">
        <f t="shared" si="1"/>
        <v>1.0000000000000007</v>
      </c>
      <c r="B37" s="8">
        <v>89.005266913495987</v>
      </c>
      <c r="E37" s="54">
        <f t="shared" si="0"/>
        <v>1.0000000000000007</v>
      </c>
      <c r="F37">
        <v>2.2360244727578586</v>
      </c>
    </row>
    <row r="38" spans="1:6" x14ac:dyDescent="0.2">
      <c r="A38" s="8">
        <f t="shared" si="1"/>
        <v>1.1000000000000008</v>
      </c>
      <c r="B38" s="8">
        <v>95.204235125449102</v>
      </c>
      <c r="E38" s="54">
        <f t="shared" si="0"/>
        <v>1.1000000000000008</v>
      </c>
      <c r="F38">
        <v>2.4562098576218316</v>
      </c>
    </row>
    <row r="39" spans="1:6" x14ac:dyDescent="0.2">
      <c r="A39" s="8">
        <f t="shared" si="1"/>
        <v>1.2000000000000008</v>
      </c>
      <c r="B39" s="8">
        <v>101.60491505275472</v>
      </c>
      <c r="E39" s="54">
        <f t="shared" si="0"/>
        <v>1.2000000000000008</v>
      </c>
      <c r="F39">
        <v>2.6714677680533212</v>
      </c>
    </row>
    <row r="40" spans="1:6" x14ac:dyDescent="0.2">
      <c r="A40" s="8">
        <f>A39+D$4</f>
        <v>1.3000000000000009</v>
      </c>
      <c r="B40" s="8">
        <v>108.20727367206705</v>
      </c>
      <c r="E40" s="54">
        <f t="shared" si="0"/>
        <v>1.3000000000000009</v>
      </c>
      <c r="F40">
        <v>2.8813467808134789</v>
      </c>
    </row>
    <row r="41" spans="1:6" x14ac:dyDescent="0.2">
      <c r="A41" s="8">
        <f t="shared" si="1"/>
        <v>1.400000000000001</v>
      </c>
      <c r="B41" s="8">
        <v>115.01114125886849</v>
      </c>
      <c r="E41" s="54">
        <f t="shared" si="0"/>
        <v>1.400000000000001</v>
      </c>
      <c r="F41">
        <v>3.0856209324512753</v>
      </c>
    </row>
    <row r="42" spans="1:6" x14ac:dyDescent="0.2">
      <c r="A42" s="8">
        <f t="shared" si="1"/>
        <v>1.5000000000000011</v>
      </c>
      <c r="B42" s="8">
        <v>122.01481561183495</v>
      </c>
      <c r="E42" s="54">
        <f t="shared" si="0"/>
        <v>1.5000000000000011</v>
      </c>
      <c r="F42">
        <v>3.2842846423714942</v>
      </c>
    </row>
    <row r="43" spans="1:6" x14ac:dyDescent="0.2">
      <c r="A43" s="8">
        <f>A42+D$4</f>
        <v>1.6000000000000012</v>
      </c>
      <c r="B43" s="8">
        <v>129.21443777404596</v>
      </c>
      <c r="E43" s="54">
        <f t="shared" si="0"/>
        <v>1.6000000000000012</v>
      </c>
      <c r="F43">
        <v>3.4775409410826068</v>
      </c>
    </row>
    <row r="44" spans="1:6" x14ac:dyDescent="0.2">
      <c r="A44" s="8">
        <f t="shared" si="1"/>
        <v>1.7000000000000013</v>
      </c>
      <c r="B44" s="8">
        <v>136.60753375332231</v>
      </c>
      <c r="E44" s="54">
        <f t="shared" si="0"/>
        <v>1.7000000000000013</v>
      </c>
      <c r="F44">
        <v>3.6657835395377676</v>
      </c>
    </row>
    <row r="45" spans="1:6" x14ac:dyDescent="0.2">
      <c r="A45" s="8">
        <f t="shared" si="1"/>
        <v>1.8000000000000014</v>
      </c>
      <c r="B45" s="8">
        <v>144.20032838472648</v>
      </c>
      <c r="E45" s="54">
        <f t="shared" si="0"/>
        <v>1.8000000000000014</v>
      </c>
      <c r="F45">
        <v>3.8495734758334428</v>
      </c>
    </row>
    <row r="46" spans="1:6" x14ac:dyDescent="0.2">
      <c r="A46" s="8">
        <f t="shared" si="1"/>
        <v>1.9000000000000015</v>
      </c>
      <c r="B46" s="8">
        <v>152.00410869046857</v>
      </c>
      <c r="E46" s="54">
        <f t="shared" si="0"/>
        <v>1.9000000000000015</v>
      </c>
      <c r="F46">
        <v>4.0296112451172359</v>
      </c>
    </row>
    <row r="47" spans="1:6" x14ac:dyDescent="0.2">
      <c r="A47" s="8">
        <f t="shared" si="1"/>
        <v>2.0000000000000013</v>
      </c>
      <c r="B47" s="8">
        <v>160.01204652019942</v>
      </c>
      <c r="E47" s="54">
        <f t="shared" si="0"/>
        <v>2.0000000000000013</v>
      </c>
      <c r="F47">
        <v>4.2067054526079541</v>
      </c>
    </row>
    <row r="48" spans="1:6" x14ac:dyDescent="0.2">
      <c r="A48" s="8"/>
      <c r="B48" s="8"/>
    </row>
  </sheetData>
  <phoneticPr fontId="0" type="noConversion"/>
  <pageMargins left="0.75" right="0.75" top="1" bottom="1" header="0.5" footer="0.5"/>
  <pageSetup paperSize="9" scale="90" orientation="portrait" horizontalDpi="36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8194" r:id="rId4">
          <objectPr defaultSize="0" r:id="rId5">
            <anchor moveWithCells="1">
              <from>
                <xdr:col>7</xdr:col>
                <xdr:colOff>447675</xdr:colOff>
                <xdr:row>0</xdr:row>
                <xdr:rowOff>0</xdr:rowOff>
              </from>
              <to>
                <xdr:col>19</xdr:col>
                <xdr:colOff>228600</xdr:colOff>
                <xdr:row>26</xdr:row>
                <xdr:rowOff>95250</xdr:rowOff>
              </to>
            </anchor>
          </objectPr>
        </oleObject>
      </mc:Choice>
      <mc:Fallback>
        <oleObject progId="Word.Document.8" shapeId="819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0"/>
  <sheetViews>
    <sheetView topLeftCell="A13" workbookViewId="0">
      <selection activeCell="I16" sqref="I16"/>
    </sheetView>
  </sheetViews>
  <sheetFormatPr defaultRowHeight="12" x14ac:dyDescent="0.2"/>
  <cols>
    <col min="1" max="1" width="9.33203125" style="9"/>
    <col min="2" max="2" width="6.83203125" style="9" bestFit="1" customWidth="1"/>
    <col min="3" max="3" width="13.33203125" style="9" customWidth="1"/>
    <col min="4" max="4" width="13" style="9" bestFit="1" customWidth="1"/>
    <col min="5" max="5" width="24.1640625" style="9" customWidth="1"/>
    <col min="6" max="6" width="14.33203125" style="9" bestFit="1" customWidth="1"/>
    <col min="7" max="7" width="12.33203125" style="9" customWidth="1"/>
    <col min="8" max="8" width="15.83203125" style="9" bestFit="1" customWidth="1"/>
    <col min="9" max="9" width="13.33203125" style="9" customWidth="1"/>
    <col min="10" max="16384" width="9.33203125" style="9"/>
  </cols>
  <sheetData>
    <row r="2" spans="1:9" ht="15.75" x14ac:dyDescent="0.25">
      <c r="E2" s="10" t="s">
        <v>8</v>
      </c>
      <c r="F2" s="11"/>
    </row>
    <row r="4" spans="1:9" ht="15" x14ac:dyDescent="0.25">
      <c r="A4" s="50" t="s">
        <v>9</v>
      </c>
      <c r="B4" s="50"/>
      <c r="C4" s="50"/>
      <c r="D4" s="50">
        <v>1.3</v>
      </c>
    </row>
    <row r="6" spans="1:9" ht="15.75" x14ac:dyDescent="0.25">
      <c r="C6" s="10" t="s">
        <v>10</v>
      </c>
      <c r="D6" s="10" t="s">
        <v>11</v>
      </c>
      <c r="E6" s="10" t="s">
        <v>0</v>
      </c>
      <c r="F6" s="10" t="s">
        <v>12</v>
      </c>
      <c r="G6" s="10" t="s">
        <v>13</v>
      </c>
      <c r="H6" s="10" t="s">
        <v>14</v>
      </c>
      <c r="I6" s="10" t="s">
        <v>15</v>
      </c>
    </row>
    <row r="7" spans="1:9" x14ac:dyDescent="0.2">
      <c r="C7" s="9" t="s">
        <v>16</v>
      </c>
      <c r="D7" s="9" t="s">
        <v>39</v>
      </c>
      <c r="E7" s="9" t="s">
        <v>38</v>
      </c>
      <c r="F7" s="12">
        <v>5614.11</v>
      </c>
      <c r="G7" s="12">
        <f>F7*D$4</f>
        <v>7298.3429999999998</v>
      </c>
      <c r="H7" s="9">
        <v>108</v>
      </c>
      <c r="I7" s="12">
        <f>G7*H7</f>
        <v>788221.04399999999</v>
      </c>
    </row>
    <row r="8" spans="1:9" x14ac:dyDescent="0.2">
      <c r="C8" s="9" t="s">
        <v>16</v>
      </c>
      <c r="D8" s="9" t="s">
        <v>37</v>
      </c>
      <c r="E8" s="9" t="s">
        <v>38</v>
      </c>
      <c r="F8" s="12">
        <v>4878.34</v>
      </c>
      <c r="G8" s="12">
        <f t="shared" ref="G8:G27" si="0">F8*D$4</f>
        <v>6341.8420000000006</v>
      </c>
      <c r="H8" s="9">
        <v>211</v>
      </c>
      <c r="I8" s="12">
        <f t="shared" ref="I8:I27" si="1">G8*H8</f>
        <v>1338128.662</v>
      </c>
    </row>
    <row r="9" spans="1:9" x14ac:dyDescent="0.2">
      <c r="C9" s="9" t="s">
        <v>19</v>
      </c>
      <c r="D9" s="9" t="s">
        <v>20</v>
      </c>
      <c r="E9" s="9" t="s">
        <v>1</v>
      </c>
      <c r="F9" s="12">
        <v>5984.8</v>
      </c>
      <c r="G9" s="12">
        <f t="shared" si="0"/>
        <v>7780.2400000000007</v>
      </c>
      <c r="H9" s="9">
        <v>275</v>
      </c>
      <c r="I9" s="12">
        <f t="shared" si="1"/>
        <v>2139566</v>
      </c>
    </row>
    <row r="10" spans="1:9" x14ac:dyDescent="0.2">
      <c r="C10" s="9" t="s">
        <v>16</v>
      </c>
      <c r="D10" s="9" t="s">
        <v>33</v>
      </c>
      <c r="E10" s="9" t="s">
        <v>32</v>
      </c>
      <c r="F10" s="12">
        <v>3815.35</v>
      </c>
      <c r="G10" s="12">
        <f t="shared" si="0"/>
        <v>4959.9549999999999</v>
      </c>
      <c r="H10" s="9">
        <v>289</v>
      </c>
      <c r="I10" s="12">
        <f t="shared" si="1"/>
        <v>1433426.9949999999</v>
      </c>
    </row>
    <row r="11" spans="1:9" x14ac:dyDescent="0.2">
      <c r="C11" s="9" t="s">
        <v>16</v>
      </c>
      <c r="D11" s="9" t="s">
        <v>17</v>
      </c>
      <c r="E11" s="9" t="s">
        <v>1</v>
      </c>
      <c r="F11" s="12">
        <v>2550.5500000000002</v>
      </c>
      <c r="G11" s="12">
        <f t="shared" si="0"/>
        <v>3315.7150000000001</v>
      </c>
      <c r="H11" s="9">
        <v>297</v>
      </c>
      <c r="I11" s="12">
        <f t="shared" si="1"/>
        <v>984767.3550000001</v>
      </c>
    </row>
    <row r="12" spans="1:9" x14ac:dyDescent="0.2">
      <c r="C12" s="9" t="s">
        <v>19</v>
      </c>
      <c r="D12" s="9" t="s">
        <v>36</v>
      </c>
      <c r="E12" s="9" t="s">
        <v>32</v>
      </c>
      <c r="F12" s="12">
        <v>6415</v>
      </c>
      <c r="G12" s="12">
        <f t="shared" si="0"/>
        <v>8339.5</v>
      </c>
      <c r="H12" s="9">
        <v>298</v>
      </c>
      <c r="I12" s="12">
        <f t="shared" si="1"/>
        <v>2485171</v>
      </c>
    </row>
    <row r="13" spans="1:9" x14ac:dyDescent="0.2">
      <c r="C13" s="9" t="s">
        <v>16</v>
      </c>
      <c r="D13" s="9" t="s">
        <v>31</v>
      </c>
      <c r="E13" s="9" t="s">
        <v>32</v>
      </c>
      <c r="F13" s="12">
        <v>3512.8</v>
      </c>
      <c r="G13" s="12">
        <f t="shared" si="0"/>
        <v>4566.6400000000003</v>
      </c>
      <c r="H13" s="9">
        <v>324</v>
      </c>
      <c r="I13" s="12">
        <f t="shared" si="1"/>
        <v>1479591.36</v>
      </c>
    </row>
    <row r="14" spans="1:9" x14ac:dyDescent="0.2">
      <c r="C14" s="9" t="s">
        <v>19</v>
      </c>
      <c r="D14" s="9" t="s">
        <v>40</v>
      </c>
      <c r="E14" s="9" t="s">
        <v>38</v>
      </c>
      <c r="F14" s="12">
        <v>7377.9</v>
      </c>
      <c r="G14" s="12">
        <f t="shared" si="0"/>
        <v>9591.27</v>
      </c>
      <c r="H14" s="9">
        <v>328</v>
      </c>
      <c r="I14" s="12">
        <f t="shared" si="1"/>
        <v>3145936.56</v>
      </c>
    </row>
    <row r="15" spans="1:9" x14ac:dyDescent="0.2">
      <c r="C15" s="9" t="s">
        <v>19</v>
      </c>
      <c r="D15" s="9" t="s">
        <v>20</v>
      </c>
      <c r="E15" s="9" t="s">
        <v>1</v>
      </c>
      <c r="F15" s="12">
        <v>2470</v>
      </c>
      <c r="G15" s="12">
        <f t="shared" si="0"/>
        <v>3211</v>
      </c>
      <c r="H15" s="9">
        <v>337</v>
      </c>
      <c r="I15" s="12">
        <f t="shared" si="1"/>
        <v>1082107</v>
      </c>
    </row>
    <row r="16" spans="1:9" x14ac:dyDescent="0.2">
      <c r="C16" s="9" t="s">
        <v>19</v>
      </c>
      <c r="D16" s="9" t="s">
        <v>35</v>
      </c>
      <c r="E16" s="9" t="s">
        <v>32</v>
      </c>
      <c r="F16" s="12">
        <v>5123.5</v>
      </c>
      <c r="G16" s="12">
        <f t="shared" si="0"/>
        <v>6660.55</v>
      </c>
      <c r="H16" s="9">
        <v>395</v>
      </c>
      <c r="I16" s="12">
        <f t="shared" si="1"/>
        <v>2630917.25</v>
      </c>
    </row>
    <row r="17" spans="3:9" x14ac:dyDescent="0.2">
      <c r="C17" s="9" t="s">
        <v>19</v>
      </c>
      <c r="D17" s="9" t="s">
        <v>34</v>
      </c>
      <c r="E17" s="9" t="s">
        <v>32</v>
      </c>
      <c r="F17" s="12">
        <v>4269.6499999999996</v>
      </c>
      <c r="G17" s="12">
        <f t="shared" si="0"/>
        <v>5550.5450000000001</v>
      </c>
      <c r="H17" s="9">
        <v>409</v>
      </c>
      <c r="I17" s="12">
        <f t="shared" si="1"/>
        <v>2270172.9050000003</v>
      </c>
    </row>
    <row r="18" spans="3:9" x14ac:dyDescent="0.2">
      <c r="C18" s="9" t="s">
        <v>16</v>
      </c>
      <c r="D18" s="9" t="s">
        <v>23</v>
      </c>
      <c r="E18" s="9" t="s">
        <v>2</v>
      </c>
      <c r="F18" s="12">
        <v>1840</v>
      </c>
      <c r="G18" s="12">
        <f t="shared" si="0"/>
        <v>2392</v>
      </c>
      <c r="H18" s="9">
        <v>420</v>
      </c>
      <c r="I18" s="12">
        <f t="shared" si="1"/>
        <v>1004640</v>
      </c>
    </row>
    <row r="19" spans="3:9" x14ac:dyDescent="0.2">
      <c r="C19" s="9" t="s">
        <v>16</v>
      </c>
      <c r="D19" s="9" t="s">
        <v>28</v>
      </c>
      <c r="E19" s="9" t="s">
        <v>27</v>
      </c>
      <c r="F19" s="12">
        <v>2075.66</v>
      </c>
      <c r="G19" s="12">
        <f t="shared" si="0"/>
        <v>2698.3579999999997</v>
      </c>
      <c r="H19" s="9">
        <v>432</v>
      </c>
      <c r="I19" s="12">
        <f t="shared" si="1"/>
        <v>1165690.656</v>
      </c>
    </row>
    <row r="20" spans="3:9" x14ac:dyDescent="0.2">
      <c r="C20" s="9" t="s">
        <v>16</v>
      </c>
      <c r="D20" s="9" t="s">
        <v>18</v>
      </c>
      <c r="E20" s="9" t="s">
        <v>1</v>
      </c>
      <c r="F20" s="12">
        <v>2760.66</v>
      </c>
      <c r="G20" s="12">
        <f t="shared" si="0"/>
        <v>3588.8579999999997</v>
      </c>
      <c r="H20" s="9">
        <v>437</v>
      </c>
      <c r="I20" s="12">
        <f t="shared" si="1"/>
        <v>1568330.9459999998</v>
      </c>
    </row>
    <row r="21" spans="3:9" x14ac:dyDescent="0.2">
      <c r="C21" s="9" t="s">
        <v>19</v>
      </c>
      <c r="D21" s="9" t="s">
        <v>29</v>
      </c>
      <c r="E21" s="9" t="s">
        <v>27</v>
      </c>
      <c r="F21" s="12">
        <v>1429.5</v>
      </c>
      <c r="G21" s="12">
        <f t="shared" si="0"/>
        <v>1858.3500000000001</v>
      </c>
      <c r="H21" s="9">
        <v>438</v>
      </c>
      <c r="I21" s="12">
        <f t="shared" si="1"/>
        <v>813957.3</v>
      </c>
    </row>
    <row r="22" spans="3:9" x14ac:dyDescent="0.2">
      <c r="C22" s="9" t="s">
        <v>19</v>
      </c>
      <c r="D22" s="9" t="s">
        <v>21</v>
      </c>
      <c r="E22" s="9" t="s">
        <v>1</v>
      </c>
      <c r="F22" s="12">
        <v>2965.3</v>
      </c>
      <c r="G22" s="12">
        <f t="shared" si="0"/>
        <v>3854.8900000000003</v>
      </c>
      <c r="H22" s="9">
        <v>534</v>
      </c>
      <c r="I22" s="12">
        <f t="shared" si="1"/>
        <v>2058511.2600000002</v>
      </c>
    </row>
    <row r="23" spans="3:9" x14ac:dyDescent="0.2">
      <c r="C23" s="9" t="s">
        <v>19</v>
      </c>
      <c r="D23" s="9" t="s">
        <v>24</v>
      </c>
      <c r="E23" s="9" t="s">
        <v>2</v>
      </c>
      <c r="F23" s="12">
        <v>827.4</v>
      </c>
      <c r="G23" s="12">
        <f t="shared" si="0"/>
        <v>1075.6200000000001</v>
      </c>
      <c r="H23" s="9">
        <v>564</v>
      </c>
      <c r="I23" s="12">
        <f t="shared" si="1"/>
        <v>606649.68000000005</v>
      </c>
    </row>
    <row r="24" spans="3:9" x14ac:dyDescent="0.2">
      <c r="C24" s="9" t="s">
        <v>16</v>
      </c>
      <c r="D24" s="9" t="s">
        <v>22</v>
      </c>
      <c r="E24" s="9" t="s">
        <v>2</v>
      </c>
      <c r="F24" s="12">
        <v>1607.96</v>
      </c>
      <c r="G24" s="12">
        <f t="shared" si="0"/>
        <v>2090.348</v>
      </c>
      <c r="H24" s="9">
        <v>567</v>
      </c>
      <c r="I24" s="12">
        <f t="shared" si="1"/>
        <v>1185227.3159999999</v>
      </c>
    </row>
    <row r="25" spans="3:9" x14ac:dyDescent="0.2">
      <c r="C25" s="9" t="s">
        <v>19</v>
      </c>
      <c r="D25" s="9" t="s">
        <v>25</v>
      </c>
      <c r="E25" s="9" t="s">
        <v>2</v>
      </c>
      <c r="F25" s="12">
        <v>993</v>
      </c>
      <c r="G25" s="12">
        <f t="shared" si="0"/>
        <v>1290.9000000000001</v>
      </c>
      <c r="H25" s="9">
        <v>632</v>
      </c>
      <c r="I25" s="12">
        <f t="shared" si="1"/>
        <v>815848.8</v>
      </c>
    </row>
    <row r="26" spans="3:9" x14ac:dyDescent="0.2">
      <c r="C26" s="9" t="s">
        <v>16</v>
      </c>
      <c r="D26" s="9" t="s">
        <v>26</v>
      </c>
      <c r="E26" s="9" t="s">
        <v>27</v>
      </c>
      <c r="F26" s="12">
        <v>1729.55</v>
      </c>
      <c r="G26" s="12">
        <f t="shared" si="0"/>
        <v>2248.415</v>
      </c>
      <c r="H26" s="9">
        <v>634</v>
      </c>
      <c r="I26" s="12">
        <f t="shared" si="1"/>
        <v>1425495.1099999999</v>
      </c>
    </row>
    <row r="27" spans="3:9" x14ac:dyDescent="0.2">
      <c r="C27" s="9" t="s">
        <v>19</v>
      </c>
      <c r="D27" s="9" t="s">
        <v>30</v>
      </c>
      <c r="E27" s="9" t="s">
        <v>27</v>
      </c>
      <c r="F27" s="12">
        <v>1715.86</v>
      </c>
      <c r="G27" s="12">
        <f t="shared" si="0"/>
        <v>2230.6179999999999</v>
      </c>
      <c r="H27" s="9">
        <v>645</v>
      </c>
      <c r="I27" s="12">
        <f t="shared" si="1"/>
        <v>1438748.6099999999</v>
      </c>
    </row>
    <row r="28" spans="3:9" x14ac:dyDescent="0.2">
      <c r="F28" s="12"/>
      <c r="G28" s="12"/>
      <c r="I28" s="12"/>
    </row>
    <row r="29" spans="3:9" x14ac:dyDescent="0.2">
      <c r="F29" s="12"/>
      <c r="G29" s="12"/>
      <c r="I29" s="12"/>
    </row>
    <row r="30" spans="3:9" x14ac:dyDescent="0.2">
      <c r="F30" s="12"/>
      <c r="G30" s="12"/>
      <c r="I30" s="12"/>
    </row>
  </sheetData>
  <phoneticPr fontId="1" type="noConversion"/>
  <pageMargins left="0.75" right="0.75" top="1" bottom="1" header="0.5" footer="0.5"/>
  <pageSetup paperSize="9" scale="80" orientation="portrait" horizontalDpi="360" verticalDpi="360" r:id="rId1"/>
  <headerFooter alignWithMargins="0">
    <oddHeader>Лекция №5&amp;RСтраница &amp;P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41"/>
  <sheetViews>
    <sheetView topLeftCell="A16" workbookViewId="0">
      <selection activeCell="F13" sqref="F13"/>
    </sheetView>
  </sheetViews>
  <sheetFormatPr defaultRowHeight="12" outlineLevelRow="2" x14ac:dyDescent="0.2"/>
  <cols>
    <col min="1" max="1" width="9.33203125" style="9"/>
    <col min="2" max="2" width="6.83203125" style="9" bestFit="1" customWidth="1"/>
    <col min="3" max="3" width="13.33203125" style="9" customWidth="1"/>
    <col min="4" max="4" width="13" style="9" bestFit="1" customWidth="1"/>
    <col min="5" max="5" width="24.1640625" style="9" customWidth="1"/>
    <col min="6" max="6" width="14.33203125" style="9" bestFit="1" customWidth="1"/>
    <col min="7" max="7" width="12.33203125" style="9" customWidth="1"/>
    <col min="8" max="8" width="15.83203125" style="9" bestFit="1" customWidth="1"/>
    <col min="9" max="9" width="13.33203125" style="9" customWidth="1"/>
    <col min="10" max="16384" width="9.33203125" style="9"/>
  </cols>
  <sheetData>
    <row r="2" spans="1:9" ht="15.75" x14ac:dyDescent="0.25">
      <c r="E2" s="10" t="s">
        <v>8</v>
      </c>
      <c r="F2" s="11"/>
    </row>
    <row r="4" spans="1:9" ht="15" x14ac:dyDescent="0.25">
      <c r="A4" s="50" t="s">
        <v>9</v>
      </c>
      <c r="B4" s="50"/>
      <c r="C4" s="50"/>
      <c r="D4" s="50">
        <v>1.3</v>
      </c>
    </row>
    <row r="6" spans="1:9" ht="15.75" x14ac:dyDescent="0.25">
      <c r="C6" s="10" t="s">
        <v>10</v>
      </c>
      <c r="D6" s="10" t="s">
        <v>11</v>
      </c>
      <c r="E6" s="10" t="s">
        <v>0</v>
      </c>
      <c r="F6" s="10" t="s">
        <v>12</v>
      </c>
      <c r="G6" s="10" t="s">
        <v>13</v>
      </c>
      <c r="H6" s="10" t="s">
        <v>14</v>
      </c>
      <c r="I6" s="10" t="s">
        <v>15</v>
      </c>
    </row>
    <row r="7" spans="1:9" outlineLevel="2" x14ac:dyDescent="0.2">
      <c r="C7" s="9" t="s">
        <v>19</v>
      </c>
      <c r="D7" s="9" t="s">
        <v>20</v>
      </c>
      <c r="E7" s="9" t="s">
        <v>1</v>
      </c>
      <c r="F7" s="12">
        <v>5984.8</v>
      </c>
      <c r="G7" s="12">
        <f>F7*D$4</f>
        <v>7780.2400000000007</v>
      </c>
      <c r="H7" s="9">
        <v>275</v>
      </c>
      <c r="I7" s="12">
        <f>G7*H7</f>
        <v>2139566</v>
      </c>
    </row>
    <row r="8" spans="1:9" outlineLevel="2" x14ac:dyDescent="0.2">
      <c r="C8" s="9" t="s">
        <v>19</v>
      </c>
      <c r="D8" s="9" t="s">
        <v>20</v>
      </c>
      <c r="E8" s="9" t="s">
        <v>1</v>
      </c>
      <c r="F8" s="12">
        <v>2470</v>
      </c>
      <c r="G8" s="12">
        <f>F8*D$4</f>
        <v>3211</v>
      </c>
      <c r="H8" s="9">
        <v>337</v>
      </c>
      <c r="I8" s="12">
        <f>G8*H8</f>
        <v>1082107</v>
      </c>
    </row>
    <row r="9" spans="1:9" outlineLevel="2" x14ac:dyDescent="0.2">
      <c r="C9" s="9" t="s">
        <v>19</v>
      </c>
      <c r="D9" s="9" t="s">
        <v>21</v>
      </c>
      <c r="E9" s="9" t="s">
        <v>1</v>
      </c>
      <c r="F9" s="12">
        <v>2965.3</v>
      </c>
      <c r="G9" s="12">
        <f>F9*D$4</f>
        <v>3854.8900000000003</v>
      </c>
      <c r="H9" s="9">
        <v>534</v>
      </c>
      <c r="I9" s="12">
        <f>G9*H9</f>
        <v>2058511.2600000002</v>
      </c>
    </row>
    <row r="10" spans="1:9" outlineLevel="1" x14ac:dyDescent="0.2">
      <c r="E10" s="56" t="s">
        <v>182</v>
      </c>
      <c r="F10" s="12"/>
      <c r="G10" s="12"/>
      <c r="I10" s="12">
        <f>SUBTOTAL(1,I7:I9)</f>
        <v>1760061.42</v>
      </c>
    </row>
    <row r="11" spans="1:9" outlineLevel="2" x14ac:dyDescent="0.2">
      <c r="C11" s="9" t="s">
        <v>19</v>
      </c>
      <c r="D11" s="9" t="s">
        <v>24</v>
      </c>
      <c r="E11" s="9" t="s">
        <v>2</v>
      </c>
      <c r="F11" s="12">
        <v>827.4</v>
      </c>
      <c r="G11" s="12">
        <f>F11*D$4</f>
        <v>1075.6200000000001</v>
      </c>
      <c r="H11" s="9">
        <v>564</v>
      </c>
      <c r="I11" s="12">
        <f>G11*H11</f>
        <v>606649.68000000005</v>
      </c>
    </row>
    <row r="12" spans="1:9" outlineLevel="2" x14ac:dyDescent="0.2">
      <c r="C12" s="9" t="s">
        <v>19</v>
      </c>
      <c r="D12" s="9" t="s">
        <v>25</v>
      </c>
      <c r="E12" s="9" t="s">
        <v>2</v>
      </c>
      <c r="F12" s="12">
        <v>993</v>
      </c>
      <c r="G12" s="12">
        <f>F12*D$4</f>
        <v>1290.9000000000001</v>
      </c>
      <c r="H12" s="9">
        <v>632</v>
      </c>
      <c r="I12" s="12">
        <f>G12*H12</f>
        <v>815848.8</v>
      </c>
    </row>
    <row r="13" spans="1:9" outlineLevel="1" x14ac:dyDescent="0.2">
      <c r="E13" s="55" t="s">
        <v>183</v>
      </c>
      <c r="F13" s="12"/>
      <c r="G13" s="12"/>
      <c r="I13" s="12">
        <f>SUBTOTAL(1,I11:I12)</f>
        <v>711249.24</v>
      </c>
    </row>
    <row r="14" spans="1:9" outlineLevel="2" x14ac:dyDescent="0.2">
      <c r="C14" s="9" t="s">
        <v>19</v>
      </c>
      <c r="D14" s="9" t="s">
        <v>29</v>
      </c>
      <c r="E14" s="9" t="s">
        <v>27</v>
      </c>
      <c r="F14" s="12">
        <v>1429.5</v>
      </c>
      <c r="G14" s="12">
        <f>F14*D$4</f>
        <v>1858.3500000000001</v>
      </c>
      <c r="H14" s="9">
        <v>438</v>
      </c>
      <c r="I14" s="12">
        <f>G14*H14</f>
        <v>813957.3</v>
      </c>
    </row>
    <row r="15" spans="1:9" outlineLevel="2" x14ac:dyDescent="0.2">
      <c r="C15" s="9" t="s">
        <v>19</v>
      </c>
      <c r="D15" s="9" t="s">
        <v>30</v>
      </c>
      <c r="E15" s="9" t="s">
        <v>27</v>
      </c>
      <c r="F15" s="12">
        <v>1715.86</v>
      </c>
      <c r="G15" s="12">
        <f>F15*D$4</f>
        <v>2230.6179999999999</v>
      </c>
      <c r="H15" s="9">
        <v>645</v>
      </c>
      <c r="I15" s="12">
        <f>G15*H15</f>
        <v>1438748.6099999999</v>
      </c>
    </row>
    <row r="16" spans="1:9" outlineLevel="1" x14ac:dyDescent="0.2">
      <c r="E16" s="55" t="s">
        <v>184</v>
      </c>
      <c r="F16" s="12"/>
      <c r="G16" s="12"/>
      <c r="I16" s="12">
        <f>SUBTOTAL(1,I14:I15)</f>
        <v>1126352.9550000001</v>
      </c>
    </row>
    <row r="17" spans="3:9" outlineLevel="2" x14ac:dyDescent="0.2">
      <c r="C17" s="9" t="s">
        <v>19</v>
      </c>
      <c r="D17" s="9" t="s">
        <v>36</v>
      </c>
      <c r="E17" s="9" t="s">
        <v>32</v>
      </c>
      <c r="F17" s="12">
        <v>6415</v>
      </c>
      <c r="G17" s="12">
        <f>F17*D$4</f>
        <v>8339.5</v>
      </c>
      <c r="H17" s="9">
        <v>298</v>
      </c>
      <c r="I17" s="12">
        <f>G17*H17</f>
        <v>2485171</v>
      </c>
    </row>
    <row r="18" spans="3:9" outlineLevel="2" x14ac:dyDescent="0.2">
      <c r="C18" s="9" t="s">
        <v>19</v>
      </c>
      <c r="D18" s="9" t="s">
        <v>35</v>
      </c>
      <c r="E18" s="9" t="s">
        <v>32</v>
      </c>
      <c r="F18" s="12">
        <v>5123.5</v>
      </c>
      <c r="G18" s="12">
        <f>F18*D$4</f>
        <v>6660.55</v>
      </c>
      <c r="H18" s="9">
        <v>395</v>
      </c>
      <c r="I18" s="12">
        <f>G18*H18</f>
        <v>2630917.25</v>
      </c>
    </row>
    <row r="19" spans="3:9" outlineLevel="2" x14ac:dyDescent="0.2">
      <c r="C19" s="9" t="s">
        <v>19</v>
      </c>
      <c r="D19" s="9" t="s">
        <v>34</v>
      </c>
      <c r="E19" s="9" t="s">
        <v>32</v>
      </c>
      <c r="F19" s="12">
        <v>4269.6499999999996</v>
      </c>
      <c r="G19" s="12">
        <f>F19*D$4</f>
        <v>5550.5450000000001</v>
      </c>
      <c r="H19" s="9">
        <v>409</v>
      </c>
      <c r="I19" s="12">
        <f>G19*H19</f>
        <v>2270172.9050000003</v>
      </c>
    </row>
    <row r="20" spans="3:9" outlineLevel="1" x14ac:dyDescent="0.2">
      <c r="E20" s="55" t="s">
        <v>185</v>
      </c>
      <c r="F20" s="12"/>
      <c r="G20" s="12"/>
      <c r="I20" s="12">
        <f>SUBTOTAL(1,I17:I19)</f>
        <v>2462087.0516666668</v>
      </c>
    </row>
    <row r="21" spans="3:9" outlineLevel="2" x14ac:dyDescent="0.2">
      <c r="C21" s="9" t="s">
        <v>19</v>
      </c>
      <c r="D21" s="9" t="s">
        <v>40</v>
      </c>
      <c r="E21" s="9" t="s">
        <v>38</v>
      </c>
      <c r="F21" s="12">
        <v>7377.9</v>
      </c>
      <c r="G21" s="12">
        <f>F21*D$4</f>
        <v>9591.27</v>
      </c>
      <c r="H21" s="9">
        <v>328</v>
      </c>
      <c r="I21" s="12">
        <f>G21*H21</f>
        <v>3145936.56</v>
      </c>
    </row>
    <row r="22" spans="3:9" outlineLevel="1" x14ac:dyDescent="0.2">
      <c r="E22" s="55" t="s">
        <v>186</v>
      </c>
      <c r="F22" s="12"/>
      <c r="G22" s="12"/>
      <c r="I22" s="12">
        <f>SUBTOTAL(1,I21:I21)</f>
        <v>3145936.56</v>
      </c>
    </row>
    <row r="23" spans="3:9" outlineLevel="2" x14ac:dyDescent="0.2">
      <c r="C23" s="9" t="s">
        <v>16</v>
      </c>
      <c r="D23" s="9" t="s">
        <v>17</v>
      </c>
      <c r="E23" s="9" t="s">
        <v>1</v>
      </c>
      <c r="F23" s="12">
        <v>2550.5500000000002</v>
      </c>
      <c r="G23" s="12">
        <f>F23*D$4</f>
        <v>3315.7150000000001</v>
      </c>
      <c r="H23" s="9">
        <v>297</v>
      </c>
      <c r="I23" s="12">
        <f>G23*H23</f>
        <v>984767.3550000001</v>
      </c>
    </row>
    <row r="24" spans="3:9" outlineLevel="2" x14ac:dyDescent="0.2">
      <c r="C24" s="9" t="s">
        <v>16</v>
      </c>
      <c r="D24" s="9" t="s">
        <v>18</v>
      </c>
      <c r="E24" s="9" t="s">
        <v>1</v>
      </c>
      <c r="F24" s="12">
        <v>2760.66</v>
      </c>
      <c r="G24" s="12">
        <f>F24*D$4</f>
        <v>3588.8579999999997</v>
      </c>
      <c r="H24" s="9">
        <v>437</v>
      </c>
      <c r="I24" s="12">
        <f>G24*H24</f>
        <v>1568330.9459999998</v>
      </c>
    </row>
    <row r="25" spans="3:9" outlineLevel="1" x14ac:dyDescent="0.2">
      <c r="E25" s="55" t="s">
        <v>182</v>
      </c>
      <c r="F25" s="12"/>
      <c r="G25" s="12"/>
      <c r="I25" s="12">
        <f>SUBTOTAL(1,I23:I24)</f>
        <v>1276549.1505</v>
      </c>
    </row>
    <row r="26" spans="3:9" outlineLevel="2" x14ac:dyDescent="0.2">
      <c r="C26" s="9" t="s">
        <v>16</v>
      </c>
      <c r="D26" s="9" t="s">
        <v>23</v>
      </c>
      <c r="E26" s="9" t="s">
        <v>2</v>
      </c>
      <c r="F26" s="12">
        <v>1840</v>
      </c>
      <c r="G26" s="12">
        <f>F26*D$4</f>
        <v>2392</v>
      </c>
      <c r="H26" s="9">
        <v>420</v>
      </c>
      <c r="I26" s="12">
        <f>G26*H26</f>
        <v>1004640</v>
      </c>
    </row>
    <row r="27" spans="3:9" outlineLevel="2" x14ac:dyDescent="0.2">
      <c r="C27" s="9" t="s">
        <v>16</v>
      </c>
      <c r="D27" s="9" t="s">
        <v>22</v>
      </c>
      <c r="E27" s="9" t="s">
        <v>2</v>
      </c>
      <c r="F27" s="12">
        <v>1607.96</v>
      </c>
      <c r="G27" s="12">
        <f>F27*D$4</f>
        <v>2090.348</v>
      </c>
      <c r="H27" s="9">
        <v>567</v>
      </c>
      <c r="I27" s="12">
        <f>G27*H27</f>
        <v>1185227.3159999999</v>
      </c>
    </row>
    <row r="28" spans="3:9" outlineLevel="1" x14ac:dyDescent="0.2">
      <c r="E28" s="55" t="s">
        <v>183</v>
      </c>
      <c r="F28" s="12"/>
      <c r="G28" s="12"/>
      <c r="I28" s="12">
        <f>SUBTOTAL(1,I26:I27)</f>
        <v>1094933.6579999998</v>
      </c>
    </row>
    <row r="29" spans="3:9" outlineLevel="2" x14ac:dyDescent="0.2">
      <c r="C29" s="9" t="s">
        <v>16</v>
      </c>
      <c r="D29" s="9" t="s">
        <v>28</v>
      </c>
      <c r="E29" s="9" t="s">
        <v>27</v>
      </c>
      <c r="F29" s="12">
        <v>2075.66</v>
      </c>
      <c r="G29" s="12">
        <f>F29*D$4</f>
        <v>2698.3579999999997</v>
      </c>
      <c r="H29" s="9">
        <v>432</v>
      </c>
      <c r="I29" s="12">
        <f>G29*H29</f>
        <v>1165690.656</v>
      </c>
    </row>
    <row r="30" spans="3:9" outlineLevel="2" x14ac:dyDescent="0.2">
      <c r="C30" s="9" t="s">
        <v>16</v>
      </c>
      <c r="D30" s="9" t="s">
        <v>26</v>
      </c>
      <c r="E30" s="9" t="s">
        <v>27</v>
      </c>
      <c r="F30" s="12">
        <v>1729.55</v>
      </c>
      <c r="G30" s="12">
        <f>F30*D$4</f>
        <v>2248.415</v>
      </c>
      <c r="H30" s="9">
        <v>634</v>
      </c>
      <c r="I30" s="12">
        <f>G30*H30</f>
        <v>1425495.1099999999</v>
      </c>
    </row>
    <row r="31" spans="3:9" outlineLevel="1" x14ac:dyDescent="0.2">
      <c r="E31" s="55" t="s">
        <v>184</v>
      </c>
      <c r="F31" s="12"/>
      <c r="G31" s="12"/>
      <c r="I31" s="12">
        <f>SUBTOTAL(1,I29:I30)</f>
        <v>1295592.8829999999</v>
      </c>
    </row>
    <row r="32" spans="3:9" outlineLevel="2" x14ac:dyDescent="0.2">
      <c r="C32" s="9" t="s">
        <v>16</v>
      </c>
      <c r="D32" s="9" t="s">
        <v>33</v>
      </c>
      <c r="E32" s="9" t="s">
        <v>32</v>
      </c>
      <c r="F32" s="12">
        <v>3815.35</v>
      </c>
      <c r="G32" s="12">
        <f>F32*D$4</f>
        <v>4959.9549999999999</v>
      </c>
      <c r="H32" s="9">
        <v>289</v>
      </c>
      <c r="I32" s="12">
        <f>G32*H32</f>
        <v>1433426.9949999999</v>
      </c>
    </row>
    <row r="33" spans="3:9" outlineLevel="2" x14ac:dyDescent="0.2">
      <c r="C33" s="9" t="s">
        <v>16</v>
      </c>
      <c r="D33" s="9" t="s">
        <v>31</v>
      </c>
      <c r="E33" s="9" t="s">
        <v>32</v>
      </c>
      <c r="F33" s="12">
        <v>3512.8</v>
      </c>
      <c r="G33" s="12">
        <f>F33*D$4</f>
        <v>4566.6400000000003</v>
      </c>
      <c r="H33" s="9">
        <v>324</v>
      </c>
      <c r="I33" s="12">
        <f>G33*H33</f>
        <v>1479591.36</v>
      </c>
    </row>
    <row r="34" spans="3:9" outlineLevel="1" x14ac:dyDescent="0.2">
      <c r="E34" s="55" t="s">
        <v>185</v>
      </c>
      <c r="F34" s="12"/>
      <c r="G34" s="12"/>
      <c r="I34" s="12">
        <f>SUBTOTAL(1,I32:I33)</f>
        <v>1456509.1775</v>
      </c>
    </row>
    <row r="35" spans="3:9" outlineLevel="2" x14ac:dyDescent="0.2">
      <c r="C35" s="9" t="s">
        <v>16</v>
      </c>
      <c r="D35" s="9" t="s">
        <v>39</v>
      </c>
      <c r="E35" s="9" t="s">
        <v>38</v>
      </c>
      <c r="F35" s="12">
        <v>5614.11</v>
      </c>
      <c r="G35" s="12">
        <f>F35*D$4</f>
        <v>7298.3429999999998</v>
      </c>
      <c r="H35" s="9">
        <v>108</v>
      </c>
      <c r="I35" s="12">
        <f>G35*H35</f>
        <v>788221.04399999999</v>
      </c>
    </row>
    <row r="36" spans="3:9" outlineLevel="2" x14ac:dyDescent="0.2">
      <c r="C36" s="9" t="s">
        <v>16</v>
      </c>
      <c r="D36" s="9" t="s">
        <v>37</v>
      </c>
      <c r="E36" s="9" t="s">
        <v>38</v>
      </c>
      <c r="F36" s="12">
        <v>4878.34</v>
      </c>
      <c r="G36" s="12">
        <f>F36*D$4</f>
        <v>6341.8420000000006</v>
      </c>
      <c r="H36" s="9">
        <v>211</v>
      </c>
      <c r="I36" s="12">
        <f>G36*H36</f>
        <v>1338128.662</v>
      </c>
    </row>
    <row r="37" spans="3:9" outlineLevel="1" x14ac:dyDescent="0.2">
      <c r="E37" s="55" t="s">
        <v>186</v>
      </c>
      <c r="F37" s="12"/>
      <c r="G37" s="12"/>
      <c r="I37" s="12">
        <f>SUBTOTAL(1,I35:I36)</f>
        <v>1063174.8530000001</v>
      </c>
    </row>
    <row r="38" spans="3:9" x14ac:dyDescent="0.2">
      <c r="E38" s="55" t="s">
        <v>181</v>
      </c>
      <c r="F38" s="12"/>
      <c r="G38" s="12"/>
      <c r="I38" s="12">
        <f>SUBTOTAL(1,I7:I36)</f>
        <v>1517195.5147142855</v>
      </c>
    </row>
    <row r="39" spans="3:9" x14ac:dyDescent="0.2">
      <c r="F39" s="12"/>
      <c r="G39" s="12"/>
      <c r="I39" s="12"/>
    </row>
    <row r="40" spans="3:9" x14ac:dyDescent="0.2">
      <c r="F40" s="12"/>
      <c r="G40" s="12"/>
      <c r="I40" s="12"/>
    </row>
    <row r="41" spans="3:9" x14ac:dyDescent="0.2">
      <c r="F41" s="12"/>
      <c r="G41" s="12"/>
      <c r="I41" s="12"/>
    </row>
  </sheetData>
  <sortState ref="C7:I27">
    <sortCondition ref="C7:C27"/>
    <sortCondition ref="E7:E27"/>
  </sortState>
  <pageMargins left="0.75" right="0.75" top="1" bottom="1" header="0.5" footer="0.5"/>
  <pageSetup paperSize="9" scale="80" orientation="portrait" horizontalDpi="360" verticalDpi="360" r:id="rId1"/>
  <headerFooter alignWithMargins="0">
    <oddHeader>Лекция №5&amp;RСтраница &amp;P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44"/>
  <sheetViews>
    <sheetView topLeftCell="A31" workbookViewId="0">
      <selection activeCell="M41" sqref="M41"/>
    </sheetView>
  </sheetViews>
  <sheetFormatPr defaultRowHeight="12" outlineLevelRow="3" x14ac:dyDescent="0.2"/>
  <cols>
    <col min="1" max="1" width="9.33203125" style="9"/>
    <col min="2" max="2" width="6.83203125" style="9" bestFit="1" customWidth="1"/>
    <col min="3" max="3" width="13.33203125" style="9" customWidth="1"/>
    <col min="4" max="4" width="13" style="9" bestFit="1" customWidth="1"/>
    <col min="5" max="5" width="24.1640625" style="9" customWidth="1"/>
    <col min="6" max="6" width="14.33203125" style="9" bestFit="1" customWidth="1"/>
    <col min="7" max="7" width="12.33203125" style="9" customWidth="1"/>
    <col min="8" max="8" width="15.83203125" style="9" bestFit="1" customWidth="1"/>
    <col min="9" max="9" width="13.33203125" style="9" customWidth="1"/>
    <col min="10" max="16384" width="9.33203125" style="9"/>
  </cols>
  <sheetData>
    <row r="2" spans="1:9" ht="15.75" x14ac:dyDescent="0.25">
      <c r="E2" s="10" t="s">
        <v>8</v>
      </c>
      <c r="F2" s="11"/>
    </row>
    <row r="4" spans="1:9" ht="15" x14ac:dyDescent="0.25">
      <c r="A4" s="50" t="s">
        <v>9</v>
      </c>
      <c r="B4" s="50"/>
      <c r="C4" s="50"/>
      <c r="D4" s="50">
        <v>1.3</v>
      </c>
    </row>
    <row r="6" spans="1:9" ht="15.75" x14ac:dyDescent="0.25">
      <c r="C6" s="10" t="s">
        <v>10</v>
      </c>
      <c r="D6" s="10" t="s">
        <v>11</v>
      </c>
      <c r="E6" s="10" t="s">
        <v>0</v>
      </c>
      <c r="F6" s="10" t="s">
        <v>12</v>
      </c>
      <c r="G6" s="10" t="s">
        <v>13</v>
      </c>
      <c r="H6" s="10" t="s">
        <v>14</v>
      </c>
      <c r="I6" s="10" t="s">
        <v>15</v>
      </c>
    </row>
    <row r="7" spans="1:9" outlineLevel="3" x14ac:dyDescent="0.2">
      <c r="C7" s="9" t="s">
        <v>19</v>
      </c>
      <c r="D7" s="9" t="s">
        <v>20</v>
      </c>
      <c r="E7" s="9" t="s">
        <v>1</v>
      </c>
      <c r="F7" s="12">
        <v>5984.8</v>
      </c>
      <c r="G7" s="12">
        <f>F7*D$4</f>
        <v>7780.2400000000007</v>
      </c>
      <c r="H7" s="9">
        <v>275</v>
      </c>
      <c r="I7" s="12">
        <f>G7*H7</f>
        <v>2139566</v>
      </c>
    </row>
    <row r="8" spans="1:9" outlineLevel="3" x14ac:dyDescent="0.2">
      <c r="C8" s="9" t="s">
        <v>19</v>
      </c>
      <c r="D8" s="9" t="s">
        <v>20</v>
      </c>
      <c r="E8" s="9" t="s">
        <v>1</v>
      </c>
      <c r="F8" s="12">
        <v>2470</v>
      </c>
      <c r="G8" s="12">
        <f>F8*D$4</f>
        <v>3211</v>
      </c>
      <c r="H8" s="9">
        <v>337</v>
      </c>
      <c r="I8" s="12">
        <f>G8*H8</f>
        <v>1082107</v>
      </c>
    </row>
    <row r="9" spans="1:9" outlineLevel="3" x14ac:dyDescent="0.2">
      <c r="C9" s="9" t="s">
        <v>19</v>
      </c>
      <c r="D9" s="9" t="s">
        <v>21</v>
      </c>
      <c r="E9" s="9" t="s">
        <v>1</v>
      </c>
      <c r="F9" s="12">
        <v>2965.3</v>
      </c>
      <c r="G9" s="12">
        <f>F9*D$4</f>
        <v>3854.8900000000003</v>
      </c>
      <c r="H9" s="9">
        <v>534</v>
      </c>
      <c r="I9" s="12">
        <f>G9*H9</f>
        <v>2058511.2600000002</v>
      </c>
    </row>
    <row r="10" spans="1:9" outlineLevel="2" x14ac:dyDescent="0.2">
      <c r="E10" s="55" t="s">
        <v>182</v>
      </c>
      <c r="F10" s="12">
        <f>SUBTOTAL(1,F7:F9)</f>
        <v>3806.6999999999994</v>
      </c>
      <c r="G10" s="12"/>
      <c r="I10" s="12"/>
    </row>
    <row r="11" spans="1:9" outlineLevel="3" x14ac:dyDescent="0.2">
      <c r="C11" s="9" t="s">
        <v>19</v>
      </c>
      <c r="D11" s="9" t="s">
        <v>24</v>
      </c>
      <c r="E11" s="9" t="s">
        <v>2</v>
      </c>
      <c r="F11" s="12">
        <v>827.4</v>
      </c>
      <c r="G11" s="12">
        <f>F11*D$4</f>
        <v>1075.6200000000001</v>
      </c>
      <c r="H11" s="9">
        <v>564</v>
      </c>
      <c r="I11" s="12">
        <f>G11*H11</f>
        <v>606649.68000000005</v>
      </c>
    </row>
    <row r="12" spans="1:9" outlineLevel="3" x14ac:dyDescent="0.2">
      <c r="C12" s="9" t="s">
        <v>19</v>
      </c>
      <c r="D12" s="9" t="s">
        <v>25</v>
      </c>
      <c r="E12" s="9" t="s">
        <v>2</v>
      </c>
      <c r="F12" s="12">
        <v>993</v>
      </c>
      <c r="G12" s="12">
        <f>F12*D$4</f>
        <v>1290.9000000000001</v>
      </c>
      <c r="H12" s="9">
        <v>632</v>
      </c>
      <c r="I12" s="12">
        <f>G12*H12</f>
        <v>815848.8</v>
      </c>
    </row>
    <row r="13" spans="1:9" outlineLevel="2" x14ac:dyDescent="0.2">
      <c r="E13" s="55" t="s">
        <v>183</v>
      </c>
      <c r="F13" s="12">
        <f>SUBTOTAL(1,F11:F12)</f>
        <v>910.2</v>
      </c>
      <c r="G13" s="12"/>
      <c r="I13" s="12"/>
    </row>
    <row r="14" spans="1:9" outlineLevel="3" x14ac:dyDescent="0.2">
      <c r="C14" s="9" t="s">
        <v>19</v>
      </c>
      <c r="D14" s="9" t="s">
        <v>29</v>
      </c>
      <c r="E14" s="9" t="s">
        <v>27</v>
      </c>
      <c r="F14" s="12">
        <v>1429.5</v>
      </c>
      <c r="G14" s="12">
        <f>F14*D$4</f>
        <v>1858.3500000000001</v>
      </c>
      <c r="H14" s="9">
        <v>438</v>
      </c>
      <c r="I14" s="12">
        <f>G14*H14</f>
        <v>813957.3</v>
      </c>
    </row>
    <row r="15" spans="1:9" outlineLevel="3" x14ac:dyDescent="0.2">
      <c r="C15" s="9" t="s">
        <v>19</v>
      </c>
      <c r="D15" s="9" t="s">
        <v>30</v>
      </c>
      <c r="E15" s="9" t="s">
        <v>27</v>
      </c>
      <c r="F15" s="12">
        <v>1715.86</v>
      </c>
      <c r="G15" s="12">
        <f>F15*D$4</f>
        <v>2230.6179999999999</v>
      </c>
      <c r="H15" s="9">
        <v>645</v>
      </c>
      <c r="I15" s="12">
        <f>G15*H15</f>
        <v>1438748.6099999999</v>
      </c>
    </row>
    <row r="16" spans="1:9" outlineLevel="2" x14ac:dyDescent="0.2">
      <c r="E16" s="55" t="s">
        <v>184</v>
      </c>
      <c r="F16" s="12">
        <f>SUBTOTAL(1,F14:F15)</f>
        <v>1572.6799999999998</v>
      </c>
      <c r="G16" s="12"/>
      <c r="I16" s="12"/>
    </row>
    <row r="17" spans="3:9" outlineLevel="3" x14ac:dyDescent="0.2">
      <c r="C17" s="9" t="s">
        <v>19</v>
      </c>
      <c r="D17" s="9" t="s">
        <v>36</v>
      </c>
      <c r="E17" s="9" t="s">
        <v>32</v>
      </c>
      <c r="F17" s="12">
        <v>6415</v>
      </c>
      <c r="G17" s="12">
        <f>F17*D$4</f>
        <v>8339.5</v>
      </c>
      <c r="H17" s="9">
        <v>298</v>
      </c>
      <c r="I17" s="12">
        <f>G17*H17</f>
        <v>2485171</v>
      </c>
    </row>
    <row r="18" spans="3:9" outlineLevel="3" x14ac:dyDescent="0.2">
      <c r="C18" s="9" t="s">
        <v>19</v>
      </c>
      <c r="D18" s="9" t="s">
        <v>35</v>
      </c>
      <c r="E18" s="9" t="s">
        <v>32</v>
      </c>
      <c r="F18" s="12">
        <v>5123.5</v>
      </c>
      <c r="G18" s="12">
        <f>F18*D$4</f>
        <v>6660.55</v>
      </c>
      <c r="H18" s="9">
        <v>395</v>
      </c>
      <c r="I18" s="12">
        <f>G18*H18</f>
        <v>2630917.25</v>
      </c>
    </row>
    <row r="19" spans="3:9" outlineLevel="3" x14ac:dyDescent="0.2">
      <c r="C19" s="9" t="s">
        <v>19</v>
      </c>
      <c r="D19" s="9" t="s">
        <v>34</v>
      </c>
      <c r="E19" s="9" t="s">
        <v>32</v>
      </c>
      <c r="F19" s="12">
        <v>4269.6499999999996</v>
      </c>
      <c r="G19" s="12">
        <f>F19*D$4</f>
        <v>5550.5450000000001</v>
      </c>
      <c r="H19" s="9">
        <v>409</v>
      </c>
      <c r="I19" s="12">
        <f>G19*H19</f>
        <v>2270172.9050000003</v>
      </c>
    </row>
    <row r="20" spans="3:9" outlineLevel="2" x14ac:dyDescent="0.2">
      <c r="E20" s="55" t="s">
        <v>185</v>
      </c>
      <c r="F20" s="12">
        <f>SUBTOTAL(1,F17:F19)</f>
        <v>5269.3833333333332</v>
      </c>
      <c r="G20" s="12"/>
      <c r="I20" s="12"/>
    </row>
    <row r="21" spans="3:9" outlineLevel="3" x14ac:dyDescent="0.2">
      <c r="C21" s="9" t="s">
        <v>19</v>
      </c>
      <c r="D21" s="9" t="s">
        <v>40</v>
      </c>
      <c r="E21" s="9" t="s">
        <v>38</v>
      </c>
      <c r="F21" s="12">
        <v>7377.9</v>
      </c>
      <c r="G21" s="12">
        <f>F21*D$4</f>
        <v>9591.27</v>
      </c>
      <c r="H21" s="9">
        <v>328</v>
      </c>
      <c r="I21" s="12">
        <f>G21*H21</f>
        <v>3145936.56</v>
      </c>
    </row>
    <row r="22" spans="3:9" outlineLevel="2" x14ac:dyDescent="0.2">
      <c r="E22" s="55" t="s">
        <v>186</v>
      </c>
      <c r="F22" s="12">
        <f>SUBTOTAL(1,F21:F21)</f>
        <v>7377.9</v>
      </c>
      <c r="G22" s="12"/>
      <c r="I22" s="12"/>
    </row>
    <row r="23" spans="3:9" outlineLevel="1" x14ac:dyDescent="0.2">
      <c r="C23" s="56" t="s">
        <v>187</v>
      </c>
      <c r="F23" s="12"/>
      <c r="G23" s="12"/>
      <c r="H23" s="9">
        <f>SUBTOTAL(9,H7:H21)</f>
        <v>4855</v>
      </c>
      <c r="I23" s="12"/>
    </row>
    <row r="24" spans="3:9" outlineLevel="3" x14ac:dyDescent="0.2">
      <c r="C24" s="9" t="s">
        <v>16</v>
      </c>
      <c r="D24" s="9" t="s">
        <v>17</v>
      </c>
      <c r="E24" s="9" t="s">
        <v>1</v>
      </c>
      <c r="F24" s="12">
        <v>2550.5500000000002</v>
      </c>
      <c r="G24" s="12">
        <f>F24*D$4</f>
        <v>3315.7150000000001</v>
      </c>
      <c r="H24" s="9">
        <v>297</v>
      </c>
      <c r="I24" s="12">
        <f>G24*H24</f>
        <v>984767.3550000001</v>
      </c>
    </row>
    <row r="25" spans="3:9" outlineLevel="3" x14ac:dyDescent="0.2">
      <c r="C25" s="9" t="s">
        <v>16</v>
      </c>
      <c r="D25" s="9" t="s">
        <v>18</v>
      </c>
      <c r="E25" s="9" t="s">
        <v>1</v>
      </c>
      <c r="F25" s="12">
        <v>2760.66</v>
      </c>
      <c r="G25" s="12">
        <f>F25*D$4</f>
        <v>3588.8579999999997</v>
      </c>
      <c r="H25" s="9">
        <v>437</v>
      </c>
      <c r="I25" s="12">
        <f>G25*H25</f>
        <v>1568330.9459999998</v>
      </c>
    </row>
    <row r="26" spans="3:9" outlineLevel="2" x14ac:dyDescent="0.2">
      <c r="E26" s="55" t="s">
        <v>182</v>
      </c>
      <c r="F26" s="12">
        <f>SUBTOTAL(1,F24:F25)</f>
        <v>2655.605</v>
      </c>
      <c r="G26" s="12"/>
      <c r="I26" s="12"/>
    </row>
    <row r="27" spans="3:9" outlineLevel="3" x14ac:dyDescent="0.2">
      <c r="C27" s="9" t="s">
        <v>16</v>
      </c>
      <c r="D27" s="9" t="s">
        <v>23</v>
      </c>
      <c r="E27" s="9" t="s">
        <v>2</v>
      </c>
      <c r="F27" s="12">
        <v>1840</v>
      </c>
      <c r="G27" s="12">
        <f>F27*D$4</f>
        <v>2392</v>
      </c>
      <c r="H27" s="9">
        <v>420</v>
      </c>
      <c r="I27" s="12">
        <f>G27*H27</f>
        <v>1004640</v>
      </c>
    </row>
    <row r="28" spans="3:9" outlineLevel="3" x14ac:dyDescent="0.2">
      <c r="C28" s="9" t="s">
        <v>16</v>
      </c>
      <c r="D28" s="9" t="s">
        <v>22</v>
      </c>
      <c r="E28" s="9" t="s">
        <v>2</v>
      </c>
      <c r="F28" s="12">
        <v>1607.96</v>
      </c>
      <c r="G28" s="12">
        <f>F28*D$4</f>
        <v>2090.348</v>
      </c>
      <c r="H28" s="9">
        <v>567</v>
      </c>
      <c r="I28" s="12">
        <f>G28*H28</f>
        <v>1185227.3159999999</v>
      </c>
    </row>
    <row r="29" spans="3:9" outlineLevel="2" x14ac:dyDescent="0.2">
      <c r="E29" s="55" t="s">
        <v>183</v>
      </c>
      <c r="F29" s="12">
        <f>SUBTOTAL(1,F27:F28)</f>
        <v>1723.98</v>
      </c>
      <c r="G29" s="12"/>
      <c r="I29" s="12"/>
    </row>
    <row r="30" spans="3:9" outlineLevel="3" x14ac:dyDescent="0.2">
      <c r="C30" s="9" t="s">
        <v>16</v>
      </c>
      <c r="D30" s="9" t="s">
        <v>28</v>
      </c>
      <c r="E30" s="9" t="s">
        <v>27</v>
      </c>
      <c r="F30" s="12">
        <v>2075.66</v>
      </c>
      <c r="G30" s="12">
        <f>F30*D$4</f>
        <v>2698.3579999999997</v>
      </c>
      <c r="H30" s="9">
        <v>432</v>
      </c>
      <c r="I30" s="12">
        <f>G30*H30</f>
        <v>1165690.656</v>
      </c>
    </row>
    <row r="31" spans="3:9" outlineLevel="3" x14ac:dyDescent="0.2">
      <c r="C31" s="9" t="s">
        <v>16</v>
      </c>
      <c r="D31" s="9" t="s">
        <v>26</v>
      </c>
      <c r="E31" s="9" t="s">
        <v>27</v>
      </c>
      <c r="F31" s="12">
        <v>1729.55</v>
      </c>
      <c r="G31" s="12">
        <f>F31*D$4</f>
        <v>2248.415</v>
      </c>
      <c r="H31" s="9">
        <v>634</v>
      </c>
      <c r="I31" s="12">
        <f>G31*H31</f>
        <v>1425495.1099999999</v>
      </c>
    </row>
    <row r="32" spans="3:9" outlineLevel="2" x14ac:dyDescent="0.2">
      <c r="E32" s="55" t="s">
        <v>184</v>
      </c>
      <c r="F32" s="12">
        <f>SUBTOTAL(1,F30:F31)</f>
        <v>1902.605</v>
      </c>
      <c r="G32" s="12"/>
      <c r="I32" s="12"/>
    </row>
    <row r="33" spans="3:9" outlineLevel="3" x14ac:dyDescent="0.2">
      <c r="C33" s="9" t="s">
        <v>16</v>
      </c>
      <c r="D33" s="9" t="s">
        <v>33</v>
      </c>
      <c r="E33" s="9" t="s">
        <v>32</v>
      </c>
      <c r="F33" s="12">
        <v>3815.35</v>
      </c>
      <c r="G33" s="12">
        <f>F33*D$4</f>
        <v>4959.9549999999999</v>
      </c>
      <c r="H33" s="9">
        <v>289</v>
      </c>
      <c r="I33" s="12">
        <f>G33*H33</f>
        <v>1433426.9949999999</v>
      </c>
    </row>
    <row r="34" spans="3:9" outlineLevel="3" x14ac:dyDescent="0.2">
      <c r="C34" s="9" t="s">
        <v>16</v>
      </c>
      <c r="D34" s="9" t="s">
        <v>31</v>
      </c>
      <c r="E34" s="9" t="s">
        <v>32</v>
      </c>
      <c r="F34" s="12">
        <v>3512.8</v>
      </c>
      <c r="G34" s="12">
        <f>F34*D$4</f>
        <v>4566.6400000000003</v>
      </c>
      <c r="H34" s="9">
        <v>324</v>
      </c>
      <c r="I34" s="12">
        <f>G34*H34</f>
        <v>1479591.36</v>
      </c>
    </row>
    <row r="35" spans="3:9" outlineLevel="2" x14ac:dyDescent="0.2">
      <c r="E35" s="55" t="s">
        <v>185</v>
      </c>
      <c r="F35" s="12">
        <f>SUBTOTAL(1,F33:F34)</f>
        <v>3664.0749999999998</v>
      </c>
      <c r="G35" s="12"/>
      <c r="I35" s="12"/>
    </row>
    <row r="36" spans="3:9" outlineLevel="3" x14ac:dyDescent="0.2">
      <c r="C36" s="9" t="s">
        <v>16</v>
      </c>
      <c r="D36" s="9" t="s">
        <v>39</v>
      </c>
      <c r="E36" s="9" t="s">
        <v>38</v>
      </c>
      <c r="F36" s="12">
        <v>5614.11</v>
      </c>
      <c r="G36" s="12">
        <f>F36*D$4</f>
        <v>7298.3429999999998</v>
      </c>
      <c r="H36" s="9">
        <v>108</v>
      </c>
      <c r="I36" s="12">
        <f>G36*H36</f>
        <v>788221.04399999999</v>
      </c>
    </row>
    <row r="37" spans="3:9" outlineLevel="3" x14ac:dyDescent="0.2">
      <c r="C37" s="9" t="s">
        <v>16</v>
      </c>
      <c r="D37" s="9" t="s">
        <v>37</v>
      </c>
      <c r="E37" s="9" t="s">
        <v>38</v>
      </c>
      <c r="F37" s="12">
        <v>4878.34</v>
      </c>
      <c r="G37" s="12">
        <f>F37*D$4</f>
        <v>6341.8420000000006</v>
      </c>
      <c r="H37" s="9">
        <v>211</v>
      </c>
      <c r="I37" s="12">
        <f>G37*H37</f>
        <v>1338128.662</v>
      </c>
    </row>
    <row r="38" spans="3:9" outlineLevel="2" x14ac:dyDescent="0.2">
      <c r="E38" s="55" t="s">
        <v>186</v>
      </c>
      <c r="F38" s="12">
        <f>SUBTOTAL(1,F36:F37)</f>
        <v>5246.2250000000004</v>
      </c>
      <c r="G38" s="12"/>
      <c r="I38" s="12"/>
    </row>
    <row r="39" spans="3:9" outlineLevel="1" x14ac:dyDescent="0.2">
      <c r="C39" s="55" t="s">
        <v>188</v>
      </c>
      <c r="F39" s="12"/>
      <c r="G39" s="12"/>
      <c r="H39" s="9">
        <f>SUBTOTAL(9,H24:H37)</f>
        <v>3719</v>
      </c>
      <c r="I39" s="12"/>
    </row>
    <row r="40" spans="3:9" x14ac:dyDescent="0.2">
      <c r="C40" s="55"/>
      <c r="E40" s="55" t="s">
        <v>181</v>
      </c>
      <c r="F40" s="12">
        <f>SUBTOTAL(1,F7:F37)</f>
        <v>3331.2804761904763</v>
      </c>
      <c r="G40" s="12"/>
      <c r="I40" s="12"/>
    </row>
    <row r="41" spans="3:9" x14ac:dyDescent="0.2">
      <c r="C41" s="55" t="s">
        <v>189</v>
      </c>
      <c r="F41" s="12"/>
      <c r="G41" s="12"/>
      <c r="H41" s="9">
        <f>SUBTOTAL(9,H7:H37)</f>
        <v>8574</v>
      </c>
      <c r="I41" s="12"/>
    </row>
    <row r="42" spans="3:9" x14ac:dyDescent="0.2">
      <c r="F42" s="12"/>
      <c r="G42" s="12"/>
      <c r="I42" s="12"/>
    </row>
    <row r="43" spans="3:9" x14ac:dyDescent="0.2">
      <c r="F43" s="12"/>
      <c r="G43" s="12"/>
      <c r="I43" s="12"/>
    </row>
    <row r="44" spans="3:9" x14ac:dyDescent="0.2">
      <c r="F44" s="12"/>
      <c r="G44" s="12"/>
      <c r="I44" s="12"/>
    </row>
  </sheetData>
  <sortState ref="C7:I27">
    <sortCondition ref="C7:C27"/>
    <sortCondition ref="E7:E27"/>
  </sortState>
  <pageMargins left="0.75" right="0.75" top="1" bottom="1" header="0.5" footer="0.5"/>
  <pageSetup paperSize="9" scale="80" orientation="portrait" horizontalDpi="360" verticalDpi="360" r:id="rId1"/>
  <headerFooter alignWithMargins="0">
    <oddHeader>Лекция №5&amp;RСтраница &amp;P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7"/>
  <sheetViews>
    <sheetView topLeftCell="A22" workbookViewId="0">
      <selection activeCell="E21" sqref="E21"/>
    </sheetView>
  </sheetViews>
  <sheetFormatPr defaultRowHeight="12" outlineLevelRow="2" x14ac:dyDescent="0.2"/>
  <cols>
    <col min="1" max="1" width="9.33203125" style="9"/>
    <col min="2" max="2" width="6.83203125" style="9" bestFit="1" customWidth="1"/>
    <col min="3" max="3" width="13.33203125" style="9" customWidth="1"/>
    <col min="4" max="4" width="13" style="9" bestFit="1" customWidth="1"/>
    <col min="5" max="5" width="24.1640625" style="9" customWidth="1"/>
    <col min="6" max="6" width="14.33203125" style="9" bestFit="1" customWidth="1"/>
    <col min="7" max="7" width="12.33203125" style="9" customWidth="1"/>
    <col min="8" max="8" width="15.83203125" style="9" bestFit="1" customWidth="1"/>
    <col min="9" max="9" width="13.33203125" style="9" customWidth="1"/>
    <col min="10" max="16384" width="9.33203125" style="9"/>
  </cols>
  <sheetData>
    <row r="2" spans="1:9" ht="15.75" x14ac:dyDescent="0.25">
      <c r="E2" s="10" t="s">
        <v>8</v>
      </c>
      <c r="F2" s="11"/>
    </row>
    <row r="4" spans="1:9" ht="15" x14ac:dyDescent="0.25">
      <c r="A4" s="50" t="s">
        <v>9</v>
      </c>
      <c r="B4" s="50"/>
      <c r="C4" s="50"/>
      <c r="D4" s="50">
        <v>1.3</v>
      </c>
    </row>
    <row r="6" spans="1:9" ht="15.75" x14ac:dyDescent="0.25">
      <c r="C6" s="10" t="s">
        <v>10</v>
      </c>
      <c r="D6" s="10" t="s">
        <v>11</v>
      </c>
      <c r="E6" s="10" t="s">
        <v>0</v>
      </c>
      <c r="F6" s="10" t="s">
        <v>12</v>
      </c>
      <c r="G6" s="10" t="s">
        <v>13</v>
      </c>
      <c r="H6" s="10" t="s">
        <v>14</v>
      </c>
      <c r="I6" s="10" t="s">
        <v>15</v>
      </c>
    </row>
    <row r="7" spans="1:9" outlineLevel="2" x14ac:dyDescent="0.2">
      <c r="C7" s="9" t="s">
        <v>19</v>
      </c>
      <c r="D7" s="9" t="s">
        <v>36</v>
      </c>
      <c r="E7" s="9" t="s">
        <v>32</v>
      </c>
      <c r="F7" s="12">
        <v>6415</v>
      </c>
      <c r="G7" s="12">
        <f>F7*D$4</f>
        <v>8339.5</v>
      </c>
      <c r="H7" s="9">
        <v>298</v>
      </c>
      <c r="I7" s="12">
        <f>G7*H7</f>
        <v>2485171</v>
      </c>
    </row>
    <row r="8" spans="1:9" outlineLevel="2" x14ac:dyDescent="0.2">
      <c r="C8" s="9" t="s">
        <v>19</v>
      </c>
      <c r="D8" s="9" t="s">
        <v>35</v>
      </c>
      <c r="E8" s="9" t="s">
        <v>32</v>
      </c>
      <c r="F8" s="12">
        <v>5123.5</v>
      </c>
      <c r="G8" s="12">
        <f>F8*D$4</f>
        <v>6660.55</v>
      </c>
      <c r="H8" s="9">
        <v>395</v>
      </c>
      <c r="I8" s="12">
        <f>G8*H8</f>
        <v>2630917.25</v>
      </c>
    </row>
    <row r="9" spans="1:9" outlineLevel="2" x14ac:dyDescent="0.2">
      <c r="C9" s="9" t="s">
        <v>19</v>
      </c>
      <c r="D9" s="9" t="s">
        <v>34</v>
      </c>
      <c r="E9" s="9" t="s">
        <v>32</v>
      </c>
      <c r="F9" s="12">
        <v>4269.6499999999996</v>
      </c>
      <c r="G9" s="12">
        <f>F9*D$4</f>
        <v>5550.5450000000001</v>
      </c>
      <c r="H9" s="9">
        <v>409</v>
      </c>
      <c r="I9" s="12">
        <f>G9*H9</f>
        <v>2270172.9050000003</v>
      </c>
    </row>
    <row r="10" spans="1:9" outlineLevel="2" x14ac:dyDescent="0.2">
      <c r="C10" s="9" t="s">
        <v>16</v>
      </c>
      <c r="D10" s="9" t="s">
        <v>33</v>
      </c>
      <c r="E10" s="9" t="s">
        <v>32</v>
      </c>
      <c r="F10" s="12">
        <v>3815.35</v>
      </c>
      <c r="G10" s="12">
        <f>F10*D$4</f>
        <v>4959.9549999999999</v>
      </c>
      <c r="H10" s="9">
        <v>289</v>
      </c>
      <c r="I10" s="12">
        <f>G10*H10</f>
        <v>1433426.9949999999</v>
      </c>
    </row>
    <row r="11" spans="1:9" outlineLevel="2" x14ac:dyDescent="0.2">
      <c r="C11" s="9" t="s">
        <v>16</v>
      </c>
      <c r="D11" s="9" t="s">
        <v>31</v>
      </c>
      <c r="E11" s="9" t="s">
        <v>32</v>
      </c>
      <c r="F11" s="12">
        <v>3512.8</v>
      </c>
      <c r="G11" s="12">
        <f>F11*D$4</f>
        <v>4566.6400000000003</v>
      </c>
      <c r="H11" s="9">
        <v>324</v>
      </c>
      <c r="I11" s="12">
        <f>G11*H11</f>
        <v>1479591.36</v>
      </c>
    </row>
    <row r="12" spans="1:9" outlineLevel="1" x14ac:dyDescent="0.2">
      <c r="E12" s="55" t="s">
        <v>185</v>
      </c>
      <c r="F12" s="12">
        <f>SUBTOTAL(1,F7:F11)</f>
        <v>4627.26</v>
      </c>
      <c r="G12" s="12"/>
      <c r="I12" s="12"/>
    </row>
    <row r="13" spans="1:9" outlineLevel="2" x14ac:dyDescent="0.2">
      <c r="C13" s="9" t="s">
        <v>19</v>
      </c>
      <c r="D13" s="9" t="s">
        <v>24</v>
      </c>
      <c r="E13" s="9" t="s">
        <v>2</v>
      </c>
      <c r="F13" s="12">
        <v>827.4</v>
      </c>
      <c r="G13" s="12">
        <f>F13*D$4</f>
        <v>1075.6200000000001</v>
      </c>
      <c r="H13" s="9">
        <v>564</v>
      </c>
      <c r="I13" s="12">
        <f>G13*H13</f>
        <v>606649.68000000005</v>
      </c>
    </row>
    <row r="14" spans="1:9" outlineLevel="2" x14ac:dyDescent="0.2">
      <c r="C14" s="9" t="s">
        <v>19</v>
      </c>
      <c r="D14" s="9" t="s">
        <v>25</v>
      </c>
      <c r="E14" s="9" t="s">
        <v>2</v>
      </c>
      <c r="F14" s="12">
        <v>993</v>
      </c>
      <c r="G14" s="12">
        <f>F14*D$4</f>
        <v>1290.9000000000001</v>
      </c>
      <c r="H14" s="9">
        <v>632</v>
      </c>
      <c r="I14" s="12">
        <f>G14*H14</f>
        <v>815848.8</v>
      </c>
    </row>
    <row r="15" spans="1:9" outlineLevel="2" x14ac:dyDescent="0.2">
      <c r="C15" s="9" t="s">
        <v>16</v>
      </c>
      <c r="D15" s="9" t="s">
        <v>23</v>
      </c>
      <c r="E15" s="9" t="s">
        <v>2</v>
      </c>
      <c r="F15" s="12">
        <v>1840</v>
      </c>
      <c r="G15" s="12">
        <f>F15*D$4</f>
        <v>2392</v>
      </c>
      <c r="H15" s="9">
        <v>420</v>
      </c>
      <c r="I15" s="12">
        <f>G15*H15</f>
        <v>1004640</v>
      </c>
    </row>
    <row r="16" spans="1:9" outlineLevel="2" x14ac:dyDescent="0.2">
      <c r="C16" s="9" t="s">
        <v>16</v>
      </c>
      <c r="D16" s="9" t="s">
        <v>22</v>
      </c>
      <c r="E16" s="9" t="s">
        <v>2</v>
      </c>
      <c r="F16" s="12">
        <v>1607.96</v>
      </c>
      <c r="G16" s="12">
        <f>F16*D$4</f>
        <v>2090.348</v>
      </c>
      <c r="H16" s="9">
        <v>567</v>
      </c>
      <c r="I16" s="12">
        <f>G16*H16</f>
        <v>1185227.3159999999</v>
      </c>
    </row>
    <row r="17" spans="3:9" outlineLevel="1" x14ac:dyDescent="0.2">
      <c r="E17" s="55" t="s">
        <v>183</v>
      </c>
      <c r="F17" s="12">
        <f>SUBTOTAL(1,F13:F16)</f>
        <v>1317.0900000000001</v>
      </c>
      <c r="G17" s="12"/>
      <c r="I17" s="12"/>
    </row>
    <row r="18" spans="3:9" outlineLevel="2" x14ac:dyDescent="0.2">
      <c r="C18" s="9" t="s">
        <v>19</v>
      </c>
      <c r="D18" s="9" t="s">
        <v>40</v>
      </c>
      <c r="E18" s="9" t="s">
        <v>38</v>
      </c>
      <c r="F18" s="12">
        <v>7377.9</v>
      </c>
      <c r="G18" s="12">
        <f>F18*D$4</f>
        <v>9591.27</v>
      </c>
      <c r="H18" s="9">
        <v>328</v>
      </c>
      <c r="I18" s="12">
        <f>G18*H18</f>
        <v>3145936.56</v>
      </c>
    </row>
    <row r="19" spans="3:9" outlineLevel="2" x14ac:dyDescent="0.2">
      <c r="C19" s="9" t="s">
        <v>16</v>
      </c>
      <c r="D19" s="9" t="s">
        <v>39</v>
      </c>
      <c r="E19" s="9" t="s">
        <v>38</v>
      </c>
      <c r="F19" s="12">
        <v>5614.11</v>
      </c>
      <c r="G19" s="12">
        <f>F19*D$4</f>
        <v>7298.3429999999998</v>
      </c>
      <c r="H19" s="9">
        <v>108</v>
      </c>
      <c r="I19" s="12">
        <f>G19*H19</f>
        <v>788221.04399999999</v>
      </c>
    </row>
    <row r="20" spans="3:9" outlineLevel="2" x14ac:dyDescent="0.2">
      <c r="C20" s="9" t="s">
        <v>16</v>
      </c>
      <c r="D20" s="9" t="s">
        <v>37</v>
      </c>
      <c r="E20" s="9" t="s">
        <v>38</v>
      </c>
      <c r="F20" s="12">
        <v>4878.34</v>
      </c>
      <c r="G20" s="12">
        <f>F20*D$4</f>
        <v>6341.8420000000006</v>
      </c>
      <c r="H20" s="9">
        <v>211</v>
      </c>
      <c r="I20" s="12">
        <f>G20*H20</f>
        <v>1338128.662</v>
      </c>
    </row>
    <row r="21" spans="3:9" outlineLevel="1" x14ac:dyDescent="0.2">
      <c r="E21" s="55" t="s">
        <v>186</v>
      </c>
      <c r="F21" s="12">
        <f>SUBTOTAL(1,F18:F20)</f>
        <v>5956.7833333333328</v>
      </c>
      <c r="G21" s="12"/>
      <c r="I21" s="12"/>
    </row>
    <row r="22" spans="3:9" outlineLevel="2" x14ac:dyDescent="0.2">
      <c r="C22" s="9" t="s">
        <v>19</v>
      </c>
      <c r="D22" s="9" t="s">
        <v>29</v>
      </c>
      <c r="E22" s="9" t="s">
        <v>27</v>
      </c>
      <c r="F22" s="12">
        <v>1429.5</v>
      </c>
      <c r="G22" s="12">
        <f>F22*D$4</f>
        <v>1858.3500000000001</v>
      </c>
      <c r="H22" s="9">
        <v>438</v>
      </c>
      <c r="I22" s="12">
        <f>G22*H22</f>
        <v>813957.3</v>
      </c>
    </row>
    <row r="23" spans="3:9" outlineLevel="2" x14ac:dyDescent="0.2">
      <c r="C23" s="9" t="s">
        <v>19</v>
      </c>
      <c r="D23" s="9" t="s">
        <v>30</v>
      </c>
      <c r="E23" s="9" t="s">
        <v>27</v>
      </c>
      <c r="F23" s="12">
        <v>1715.86</v>
      </c>
      <c r="G23" s="12">
        <f>F23*D$4</f>
        <v>2230.6179999999999</v>
      </c>
      <c r="H23" s="9">
        <v>645</v>
      </c>
      <c r="I23" s="12">
        <f>G23*H23</f>
        <v>1438748.6099999999</v>
      </c>
    </row>
    <row r="24" spans="3:9" outlineLevel="2" x14ac:dyDescent="0.2">
      <c r="C24" s="9" t="s">
        <v>16</v>
      </c>
      <c r="D24" s="9" t="s">
        <v>28</v>
      </c>
      <c r="E24" s="9" t="s">
        <v>27</v>
      </c>
      <c r="F24" s="12">
        <v>2075.66</v>
      </c>
      <c r="G24" s="12">
        <f>F24*D$4</f>
        <v>2698.3579999999997</v>
      </c>
      <c r="H24" s="9">
        <v>432</v>
      </c>
      <c r="I24" s="12">
        <f>G24*H24</f>
        <v>1165690.656</v>
      </c>
    </row>
    <row r="25" spans="3:9" outlineLevel="2" x14ac:dyDescent="0.2">
      <c r="C25" s="9" t="s">
        <v>16</v>
      </c>
      <c r="D25" s="9" t="s">
        <v>26</v>
      </c>
      <c r="E25" s="9" t="s">
        <v>27</v>
      </c>
      <c r="F25" s="12">
        <v>1729.55</v>
      </c>
      <c r="G25" s="12">
        <f>F25*D$4</f>
        <v>2248.415</v>
      </c>
      <c r="H25" s="9">
        <v>634</v>
      </c>
      <c r="I25" s="12">
        <f>G25*H25</f>
        <v>1425495.1099999999</v>
      </c>
    </row>
    <row r="26" spans="3:9" outlineLevel="1" x14ac:dyDescent="0.2">
      <c r="E26" s="55" t="s">
        <v>184</v>
      </c>
      <c r="F26" s="12">
        <f>SUBTOTAL(1,F22:F25)</f>
        <v>1737.6424999999999</v>
      </c>
      <c r="G26" s="12"/>
      <c r="I26" s="12"/>
    </row>
    <row r="27" spans="3:9" outlineLevel="2" x14ac:dyDescent="0.2">
      <c r="C27" s="9" t="s">
        <v>19</v>
      </c>
      <c r="D27" s="9" t="s">
        <v>20</v>
      </c>
      <c r="E27" s="9" t="s">
        <v>1</v>
      </c>
      <c r="F27" s="12">
        <v>5984.8</v>
      </c>
      <c r="G27" s="12">
        <f>F27*D$4</f>
        <v>7780.2400000000007</v>
      </c>
      <c r="H27" s="9">
        <v>275</v>
      </c>
      <c r="I27" s="12">
        <f>G27*H27</f>
        <v>2139566</v>
      </c>
    </row>
    <row r="28" spans="3:9" outlineLevel="2" x14ac:dyDescent="0.2">
      <c r="C28" s="9" t="s">
        <v>19</v>
      </c>
      <c r="D28" s="9" t="s">
        <v>20</v>
      </c>
      <c r="E28" s="9" t="s">
        <v>1</v>
      </c>
      <c r="F28" s="12">
        <v>2470</v>
      </c>
      <c r="G28" s="12">
        <f>F28*D$4</f>
        <v>3211</v>
      </c>
      <c r="H28" s="9">
        <v>337</v>
      </c>
      <c r="I28" s="12">
        <f>G28*H28</f>
        <v>1082107</v>
      </c>
    </row>
    <row r="29" spans="3:9" outlineLevel="2" x14ac:dyDescent="0.2">
      <c r="C29" s="9" t="s">
        <v>19</v>
      </c>
      <c r="D29" s="9" t="s">
        <v>21</v>
      </c>
      <c r="E29" s="9" t="s">
        <v>1</v>
      </c>
      <c r="F29" s="12">
        <v>2965.3</v>
      </c>
      <c r="G29" s="12">
        <f>F29*D$4</f>
        <v>3854.8900000000003</v>
      </c>
      <c r="H29" s="9">
        <v>534</v>
      </c>
      <c r="I29" s="12">
        <f>G29*H29</f>
        <v>2058511.2600000002</v>
      </c>
    </row>
    <row r="30" spans="3:9" outlineLevel="2" x14ac:dyDescent="0.2">
      <c r="C30" s="9" t="s">
        <v>16</v>
      </c>
      <c r="D30" s="9" t="s">
        <v>17</v>
      </c>
      <c r="E30" s="9" t="s">
        <v>1</v>
      </c>
      <c r="F30" s="12">
        <v>2550.5500000000002</v>
      </c>
      <c r="G30" s="12">
        <f>F30*D$4</f>
        <v>3315.7150000000001</v>
      </c>
      <c r="H30" s="9">
        <v>297</v>
      </c>
      <c r="I30" s="12">
        <f>G30*H30</f>
        <v>984767.3550000001</v>
      </c>
    </row>
    <row r="31" spans="3:9" outlineLevel="2" x14ac:dyDescent="0.2">
      <c r="C31" s="9" t="s">
        <v>16</v>
      </c>
      <c r="D31" s="9" t="s">
        <v>18</v>
      </c>
      <c r="E31" s="9" t="s">
        <v>1</v>
      </c>
      <c r="F31" s="12">
        <v>2760.66</v>
      </c>
      <c r="G31" s="12">
        <f>F31*D$4</f>
        <v>3588.8579999999997</v>
      </c>
      <c r="H31" s="9">
        <v>437</v>
      </c>
      <c r="I31" s="12">
        <f>G31*H31</f>
        <v>1568330.9459999998</v>
      </c>
    </row>
    <row r="32" spans="3:9" outlineLevel="1" x14ac:dyDescent="0.2">
      <c r="E32" s="55" t="s">
        <v>182</v>
      </c>
      <c r="F32" s="12">
        <f>SUBTOTAL(1,F27:F31)</f>
        <v>3346.2619999999997</v>
      </c>
      <c r="G32" s="12"/>
      <c r="I32" s="12"/>
    </row>
    <row r="33" spans="5:13" x14ac:dyDescent="0.2">
      <c r="E33" s="55" t="s">
        <v>181</v>
      </c>
      <c r="F33" s="12">
        <f>SUBTOTAL(1,F7:F31)</f>
        <v>3331.2804761904767</v>
      </c>
      <c r="G33" s="12"/>
      <c r="I33" s="12"/>
    </row>
    <row r="34" spans="5:13" x14ac:dyDescent="0.2">
      <c r="F34" s="12"/>
      <c r="G34" s="12"/>
      <c r="I34" s="12"/>
      <c r="M34" s="9" t="s">
        <v>2</v>
      </c>
    </row>
    <row r="35" spans="5:13" x14ac:dyDescent="0.2">
      <c r="F35" s="12"/>
      <c r="G35" s="12"/>
      <c r="I35" s="12"/>
      <c r="M35" s="9" t="s">
        <v>38</v>
      </c>
    </row>
    <row r="36" spans="5:13" x14ac:dyDescent="0.2">
      <c r="F36" s="12"/>
      <c r="G36" s="12"/>
      <c r="I36" s="12"/>
      <c r="M36" s="9" t="s">
        <v>27</v>
      </c>
    </row>
    <row r="37" spans="5:13" x14ac:dyDescent="0.2">
      <c r="M37" s="9" t="s">
        <v>1</v>
      </c>
    </row>
  </sheetData>
  <sortState ref="C7:I27">
    <sortCondition ref="E7:E27" customList="Профессиональный,Персональный,Профессиональный  Плюс,Персональный Плюс,Деловой"/>
  </sortState>
  <pageMargins left="0.75" right="0.75" top="1" bottom="1" header="0.5" footer="0.5"/>
  <pageSetup paperSize="9" scale="80" orientation="portrait" horizontalDpi="360" verticalDpi="360" r:id="rId1"/>
  <headerFooter alignWithMargins="0">
    <oddHeader>Лекция №5&amp;RСтраница &amp;P</oddHead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31" workbookViewId="0">
      <selection activeCell="J31" sqref="J31"/>
    </sheetView>
  </sheetViews>
  <sheetFormatPr defaultRowHeight="15.75" x14ac:dyDescent="0.25"/>
  <cols>
    <col min="1" max="1" width="9.33203125" style="33"/>
    <col min="2" max="2" width="10.83203125" style="33" customWidth="1"/>
    <col min="3" max="3" width="14.6640625" style="33" customWidth="1"/>
    <col min="4" max="4" width="30.1640625" style="33" bestFit="1" customWidth="1"/>
    <col min="5" max="5" width="14" style="33" bestFit="1" customWidth="1"/>
    <col min="6" max="6" width="14.6640625" style="33" customWidth="1"/>
    <col min="7" max="7" width="13.5" style="33" customWidth="1"/>
    <col min="8" max="8" width="12.6640625" style="33" customWidth="1"/>
    <col min="9" max="9" width="14.1640625" style="33" customWidth="1"/>
    <col min="10" max="10" width="22.1640625" style="33" customWidth="1"/>
    <col min="11" max="11" width="14.1640625" style="33" customWidth="1"/>
    <col min="12" max="16384" width="9.33203125" style="33"/>
  </cols>
  <sheetData>
    <row r="1" spans="2:7" ht="20.25" x14ac:dyDescent="0.3">
      <c r="C1" s="34" t="s">
        <v>114</v>
      </c>
    </row>
    <row r="3" spans="2:7" ht="31.5" x14ac:dyDescent="0.25">
      <c r="B3" s="35" t="s">
        <v>115</v>
      </c>
      <c r="C3" s="35" t="s">
        <v>158</v>
      </c>
      <c r="D3" s="35" t="s">
        <v>116</v>
      </c>
      <c r="E3" s="35" t="s">
        <v>117</v>
      </c>
      <c r="F3" s="35" t="s">
        <v>118</v>
      </c>
      <c r="G3" s="35" t="s">
        <v>119</v>
      </c>
    </row>
    <row r="4" spans="2:7" x14ac:dyDescent="0.25">
      <c r="B4" s="36">
        <v>7</v>
      </c>
      <c r="C4" s="36" t="s">
        <v>120</v>
      </c>
      <c r="D4" s="36" t="s">
        <v>121</v>
      </c>
      <c r="E4" s="36" t="s">
        <v>122</v>
      </c>
      <c r="F4" s="36" t="s">
        <v>123</v>
      </c>
      <c r="G4" s="37">
        <v>761</v>
      </c>
    </row>
    <row r="5" spans="2:7" x14ac:dyDescent="0.25">
      <c r="B5" s="36">
        <v>7</v>
      </c>
      <c r="C5" s="36" t="s">
        <v>124</v>
      </c>
      <c r="D5" s="36" t="s">
        <v>125</v>
      </c>
      <c r="E5" s="36" t="s">
        <v>122</v>
      </c>
      <c r="F5" s="36" t="s">
        <v>126</v>
      </c>
      <c r="G5" s="37">
        <v>1360</v>
      </c>
    </row>
    <row r="6" spans="2:7" x14ac:dyDescent="0.25">
      <c r="B6" s="36">
        <v>8</v>
      </c>
      <c r="C6" s="36" t="s">
        <v>120</v>
      </c>
      <c r="D6" s="36" t="s">
        <v>127</v>
      </c>
      <c r="E6" s="36" t="s">
        <v>122</v>
      </c>
      <c r="F6" s="36" t="s">
        <v>123</v>
      </c>
      <c r="G6" s="37">
        <v>832</v>
      </c>
    </row>
    <row r="7" spans="2:7" x14ac:dyDescent="0.25">
      <c r="B7" s="36">
        <v>8</v>
      </c>
      <c r="C7" s="36" t="s">
        <v>124</v>
      </c>
      <c r="D7" s="36" t="s">
        <v>128</v>
      </c>
      <c r="E7" s="36" t="s">
        <v>129</v>
      </c>
      <c r="F7" s="36" t="s">
        <v>123</v>
      </c>
      <c r="G7" s="37">
        <v>1430</v>
      </c>
    </row>
    <row r="8" spans="2:7" x14ac:dyDescent="0.25">
      <c r="B8" s="36">
        <v>9</v>
      </c>
      <c r="C8" s="36" t="s">
        <v>120</v>
      </c>
      <c r="D8" s="36" t="s">
        <v>130</v>
      </c>
      <c r="E8" s="36" t="s">
        <v>129</v>
      </c>
      <c r="F8" s="36" t="s">
        <v>123</v>
      </c>
      <c r="G8" s="37">
        <v>902</v>
      </c>
    </row>
    <row r="9" spans="2:7" x14ac:dyDescent="0.25">
      <c r="B9" s="36">
        <v>9</v>
      </c>
      <c r="C9" s="36" t="s">
        <v>124</v>
      </c>
      <c r="D9" s="36" t="s">
        <v>130</v>
      </c>
      <c r="E9" s="36" t="s">
        <v>129</v>
      </c>
      <c r="F9" s="36" t="s">
        <v>123</v>
      </c>
      <c r="G9" s="37">
        <v>1500</v>
      </c>
    </row>
    <row r="10" spans="2:7" x14ac:dyDescent="0.25">
      <c r="B10" s="36">
        <v>10</v>
      </c>
      <c r="C10" s="36" t="s">
        <v>120</v>
      </c>
      <c r="D10" s="36" t="s">
        <v>131</v>
      </c>
      <c r="E10" s="36" t="s">
        <v>129</v>
      </c>
      <c r="F10" s="36" t="s">
        <v>123</v>
      </c>
      <c r="G10" s="37">
        <v>973</v>
      </c>
    </row>
    <row r="11" spans="2:7" x14ac:dyDescent="0.25">
      <c r="B11" s="36">
        <v>10</v>
      </c>
      <c r="C11" s="36" t="s">
        <v>124</v>
      </c>
      <c r="D11" s="36" t="s">
        <v>132</v>
      </c>
      <c r="E11" s="36" t="s">
        <v>129</v>
      </c>
      <c r="F11" s="36" t="s">
        <v>123</v>
      </c>
      <c r="G11" s="37">
        <v>1571</v>
      </c>
    </row>
    <row r="12" spans="2:7" x14ac:dyDescent="0.25">
      <c r="B12" s="36">
        <v>7</v>
      </c>
      <c r="C12" s="36" t="s">
        <v>120</v>
      </c>
      <c r="D12" s="36" t="s">
        <v>133</v>
      </c>
      <c r="E12" s="36" t="s">
        <v>134</v>
      </c>
      <c r="F12" s="36" t="s">
        <v>123</v>
      </c>
      <c r="G12" s="37">
        <v>650</v>
      </c>
    </row>
    <row r="13" spans="2:7" x14ac:dyDescent="0.25">
      <c r="B13" s="36">
        <v>7</v>
      </c>
      <c r="C13" s="36" t="s">
        <v>124</v>
      </c>
      <c r="D13" s="36" t="s">
        <v>135</v>
      </c>
      <c r="E13" s="36" t="s">
        <v>129</v>
      </c>
      <c r="F13" s="36" t="s">
        <v>123</v>
      </c>
      <c r="G13" s="37">
        <v>1249</v>
      </c>
    </row>
    <row r="14" spans="2:7" x14ac:dyDescent="0.25">
      <c r="B14" s="36">
        <v>8</v>
      </c>
      <c r="C14" s="36" t="s">
        <v>120</v>
      </c>
      <c r="D14" s="36" t="s">
        <v>136</v>
      </c>
      <c r="E14" s="36" t="s">
        <v>122</v>
      </c>
      <c r="F14" s="36" t="s">
        <v>123</v>
      </c>
      <c r="G14" s="37">
        <v>702</v>
      </c>
    </row>
    <row r="15" spans="2:7" x14ac:dyDescent="0.25">
      <c r="B15" s="36">
        <v>8</v>
      </c>
      <c r="C15" s="36" t="s">
        <v>124</v>
      </c>
      <c r="D15" s="36" t="s">
        <v>137</v>
      </c>
      <c r="E15" s="36" t="s">
        <v>122</v>
      </c>
      <c r="F15" s="36" t="s">
        <v>138</v>
      </c>
      <c r="G15" s="37">
        <v>1300</v>
      </c>
    </row>
    <row r="16" spans="2:7" x14ac:dyDescent="0.25">
      <c r="B16" s="36">
        <v>9</v>
      </c>
      <c r="C16" s="36" t="s">
        <v>120</v>
      </c>
      <c r="D16" s="36" t="s">
        <v>139</v>
      </c>
      <c r="E16" s="36" t="s">
        <v>129</v>
      </c>
      <c r="F16" s="36" t="s">
        <v>123</v>
      </c>
      <c r="G16" s="37">
        <v>754</v>
      </c>
    </row>
    <row r="17" spans="2:7" x14ac:dyDescent="0.25">
      <c r="B17" s="36">
        <v>9</v>
      </c>
      <c r="C17" s="36" t="s">
        <v>124</v>
      </c>
      <c r="D17" s="36" t="s">
        <v>140</v>
      </c>
      <c r="E17" s="36" t="s">
        <v>129</v>
      </c>
      <c r="F17" s="36" t="s">
        <v>123</v>
      </c>
      <c r="G17" s="37">
        <v>1352</v>
      </c>
    </row>
    <row r="18" spans="2:7" x14ac:dyDescent="0.25">
      <c r="B18" s="36">
        <v>10</v>
      </c>
      <c r="C18" s="36" t="s">
        <v>120</v>
      </c>
      <c r="D18" s="36" t="s">
        <v>141</v>
      </c>
      <c r="E18" s="36" t="s">
        <v>129</v>
      </c>
      <c r="F18" s="36" t="s">
        <v>126</v>
      </c>
      <c r="G18" s="37">
        <v>806</v>
      </c>
    </row>
    <row r="19" spans="2:7" x14ac:dyDescent="0.25">
      <c r="B19" s="36">
        <v>10</v>
      </c>
      <c r="C19" s="36" t="s">
        <v>124</v>
      </c>
      <c r="D19" s="36" t="s">
        <v>142</v>
      </c>
      <c r="E19" s="36" t="s">
        <v>129</v>
      </c>
      <c r="F19" s="36" t="s">
        <v>123</v>
      </c>
      <c r="G19" s="37">
        <v>1404</v>
      </c>
    </row>
    <row r="20" spans="2:7" x14ac:dyDescent="0.25">
      <c r="B20" s="36">
        <v>7</v>
      </c>
      <c r="C20" s="36" t="s">
        <v>120</v>
      </c>
      <c r="D20" s="36" t="s">
        <v>143</v>
      </c>
      <c r="E20" s="36" t="s">
        <v>129</v>
      </c>
      <c r="F20" s="36" t="s">
        <v>123</v>
      </c>
      <c r="G20" s="37">
        <v>737</v>
      </c>
    </row>
    <row r="21" spans="2:7" x14ac:dyDescent="0.25">
      <c r="B21" s="36">
        <v>7</v>
      </c>
      <c r="C21" s="36" t="s">
        <v>124</v>
      </c>
      <c r="D21" s="36" t="s">
        <v>144</v>
      </c>
      <c r="E21" s="36" t="s">
        <v>129</v>
      </c>
      <c r="F21" s="36" t="s">
        <v>126</v>
      </c>
      <c r="G21" s="37">
        <v>1335</v>
      </c>
    </row>
    <row r="22" spans="2:7" x14ac:dyDescent="0.25">
      <c r="B22" s="36">
        <v>8</v>
      </c>
      <c r="C22" s="36" t="s">
        <v>120</v>
      </c>
      <c r="D22" s="36" t="s">
        <v>145</v>
      </c>
      <c r="E22" s="36" t="s">
        <v>129</v>
      </c>
      <c r="F22" s="36" t="s">
        <v>123</v>
      </c>
      <c r="G22" s="37">
        <v>791</v>
      </c>
    </row>
    <row r="23" spans="2:7" x14ac:dyDescent="0.25">
      <c r="B23" s="36">
        <v>8</v>
      </c>
      <c r="C23" s="36" t="s">
        <v>124</v>
      </c>
      <c r="D23" s="36" t="s">
        <v>146</v>
      </c>
      <c r="E23" s="36" t="s">
        <v>122</v>
      </c>
      <c r="F23" s="36" t="s">
        <v>126</v>
      </c>
      <c r="G23" s="37">
        <v>1389</v>
      </c>
    </row>
    <row r="24" spans="2:7" x14ac:dyDescent="0.25">
      <c r="B24" s="36">
        <v>9</v>
      </c>
      <c r="C24" s="36" t="s">
        <v>120</v>
      </c>
      <c r="D24" s="36" t="s">
        <v>147</v>
      </c>
      <c r="E24" s="36" t="s">
        <v>129</v>
      </c>
      <c r="F24" s="36" t="s">
        <v>123</v>
      </c>
      <c r="G24" s="37">
        <v>845</v>
      </c>
    </row>
    <row r="25" spans="2:7" x14ac:dyDescent="0.25">
      <c r="B25" s="36">
        <v>9</v>
      </c>
      <c r="C25" s="36" t="s">
        <v>124</v>
      </c>
      <c r="D25" s="36" t="s">
        <v>148</v>
      </c>
      <c r="E25" s="36" t="s">
        <v>129</v>
      </c>
      <c r="F25" s="36" t="s">
        <v>126</v>
      </c>
      <c r="G25" s="37">
        <v>1444</v>
      </c>
    </row>
    <row r="26" spans="2:7" x14ac:dyDescent="0.25">
      <c r="B26" s="36">
        <v>10</v>
      </c>
      <c r="C26" s="36" t="s">
        <v>120</v>
      </c>
      <c r="D26" s="36" t="s">
        <v>149</v>
      </c>
      <c r="E26" s="36" t="s">
        <v>129</v>
      </c>
      <c r="F26" s="36" t="s">
        <v>123</v>
      </c>
      <c r="G26" s="37">
        <v>899</v>
      </c>
    </row>
    <row r="27" spans="2:7" x14ac:dyDescent="0.25">
      <c r="B27" s="36">
        <v>10</v>
      </c>
      <c r="C27" s="36" t="s">
        <v>124</v>
      </c>
      <c r="D27" s="36" t="s">
        <v>150</v>
      </c>
      <c r="E27" s="36" t="s">
        <v>134</v>
      </c>
      <c r="F27" s="36" t="s">
        <v>138</v>
      </c>
      <c r="G27" s="37">
        <v>1498</v>
      </c>
    </row>
    <row r="28" spans="2:7" x14ac:dyDescent="0.25">
      <c r="B28" s="36">
        <v>7</v>
      </c>
      <c r="C28" s="36" t="s">
        <v>120</v>
      </c>
      <c r="D28" s="36" t="s">
        <v>151</v>
      </c>
      <c r="E28" s="36" t="s">
        <v>129</v>
      </c>
      <c r="F28" s="36" t="s">
        <v>123</v>
      </c>
      <c r="G28" s="37">
        <v>801</v>
      </c>
    </row>
    <row r="29" spans="2:7" x14ac:dyDescent="0.25">
      <c r="B29" s="36">
        <v>7</v>
      </c>
      <c r="C29" s="36" t="s">
        <v>124</v>
      </c>
      <c r="D29" s="36" t="s">
        <v>152</v>
      </c>
      <c r="E29" s="36" t="s">
        <v>129</v>
      </c>
      <c r="F29" s="36" t="s">
        <v>123</v>
      </c>
      <c r="G29" s="37">
        <v>1400</v>
      </c>
    </row>
    <row r="30" spans="2:7" x14ac:dyDescent="0.25">
      <c r="B30" s="36">
        <v>8</v>
      </c>
      <c r="C30" s="36" t="s">
        <v>120</v>
      </c>
      <c r="D30" s="36" t="s">
        <v>153</v>
      </c>
      <c r="E30" s="36" t="s">
        <v>122</v>
      </c>
      <c r="F30" s="36" t="s">
        <v>138</v>
      </c>
      <c r="G30" s="37">
        <v>862</v>
      </c>
    </row>
    <row r="31" spans="2:7" x14ac:dyDescent="0.25">
      <c r="B31" s="36">
        <v>8</v>
      </c>
      <c r="C31" s="36" t="s">
        <v>124</v>
      </c>
      <c r="D31" s="36" t="s">
        <v>154</v>
      </c>
      <c r="E31" s="36" t="s">
        <v>129</v>
      </c>
      <c r="F31" s="36" t="s">
        <v>138</v>
      </c>
      <c r="G31" s="37">
        <v>1460</v>
      </c>
    </row>
    <row r="32" spans="2:7" x14ac:dyDescent="0.25">
      <c r="B32" s="36">
        <v>9</v>
      </c>
      <c r="C32" s="36" t="s">
        <v>120</v>
      </c>
      <c r="D32" s="36" t="s">
        <v>155</v>
      </c>
      <c r="E32" s="36" t="s">
        <v>122</v>
      </c>
      <c r="F32" s="36" t="s">
        <v>123</v>
      </c>
      <c r="G32" s="37">
        <v>923</v>
      </c>
    </row>
    <row r="33" spans="2:7" x14ac:dyDescent="0.25">
      <c r="B33" s="36">
        <v>9</v>
      </c>
      <c r="C33" s="36" t="s">
        <v>124</v>
      </c>
      <c r="D33" s="36" t="s">
        <v>156</v>
      </c>
      <c r="E33" s="36" t="s">
        <v>134</v>
      </c>
      <c r="F33" s="36" t="s">
        <v>138</v>
      </c>
      <c r="G33" s="37">
        <v>1521</v>
      </c>
    </row>
    <row r="34" spans="2:7" x14ac:dyDescent="0.25">
      <c r="B34" s="36">
        <v>10</v>
      </c>
      <c r="C34" s="36" t="s">
        <v>120</v>
      </c>
      <c r="D34" s="36" t="s">
        <v>157</v>
      </c>
      <c r="E34" s="36" t="s">
        <v>134</v>
      </c>
      <c r="F34" s="36" t="s">
        <v>123</v>
      </c>
      <c r="G34" s="37">
        <v>993</v>
      </c>
    </row>
    <row r="36" spans="2:7" x14ac:dyDescent="0.25">
      <c r="G36" s="38"/>
    </row>
    <row r="37" spans="2:7" x14ac:dyDescent="0.25">
      <c r="G37" s="38"/>
    </row>
    <row r="38" spans="2:7" x14ac:dyDescent="0.25">
      <c r="G38" s="38"/>
    </row>
    <row r="39" spans="2:7" x14ac:dyDescent="0.25">
      <c r="G39" s="38"/>
    </row>
    <row r="40" spans="2:7" x14ac:dyDescent="0.25">
      <c r="G40" s="38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40"/>
  <sheetViews>
    <sheetView workbookViewId="0">
      <selection activeCell="E8" sqref="E8"/>
    </sheetView>
  </sheetViews>
  <sheetFormatPr defaultRowHeight="15.75" x14ac:dyDescent="0.25"/>
  <cols>
    <col min="1" max="1" width="9.33203125" style="33"/>
    <col min="2" max="2" width="10.83203125" style="33" customWidth="1"/>
    <col min="3" max="3" width="14.6640625" style="33" customWidth="1"/>
    <col min="4" max="4" width="30.1640625" style="33" bestFit="1" customWidth="1"/>
    <col min="5" max="5" width="14" style="33" bestFit="1" customWidth="1"/>
    <col min="6" max="6" width="14.6640625" style="33" customWidth="1"/>
    <col min="7" max="7" width="13.5" style="33" customWidth="1"/>
    <col min="8" max="8" width="12.6640625" style="33" customWidth="1"/>
    <col min="9" max="9" width="14.1640625" style="33" customWidth="1"/>
    <col min="10" max="10" width="22.1640625" style="33" customWidth="1"/>
    <col min="11" max="11" width="14.1640625" style="33" customWidth="1"/>
    <col min="12" max="16384" width="9.33203125" style="33"/>
  </cols>
  <sheetData>
    <row r="1" spans="2:7" ht="20.25" x14ac:dyDescent="0.3">
      <c r="C1" s="34" t="s">
        <v>114</v>
      </c>
    </row>
    <row r="3" spans="2:7" ht="31.5" x14ac:dyDescent="0.25">
      <c r="B3" s="35" t="s">
        <v>115</v>
      </c>
      <c r="C3" s="35" t="s">
        <v>158</v>
      </c>
      <c r="D3" s="35" t="s">
        <v>116</v>
      </c>
      <c r="E3" s="35" t="s">
        <v>117</v>
      </c>
      <c r="F3" s="35" t="s">
        <v>118</v>
      </c>
      <c r="G3" s="35" t="s">
        <v>119</v>
      </c>
    </row>
    <row r="4" spans="2:7" hidden="1" x14ac:dyDescent="0.25">
      <c r="B4" s="36">
        <v>7</v>
      </c>
      <c r="C4" s="36" t="s">
        <v>120</v>
      </c>
      <c r="D4" s="36" t="s">
        <v>121</v>
      </c>
      <c r="E4" s="36" t="s">
        <v>122</v>
      </c>
      <c r="F4" s="36" t="s">
        <v>123</v>
      </c>
      <c r="G4" s="37">
        <v>761</v>
      </c>
    </row>
    <row r="5" spans="2:7" x14ac:dyDescent="0.25">
      <c r="B5" s="36">
        <v>7</v>
      </c>
      <c r="C5" s="36" t="s">
        <v>124</v>
      </c>
      <c r="D5" s="36" t="s">
        <v>125</v>
      </c>
      <c r="E5" s="36" t="s">
        <v>122</v>
      </c>
      <c r="F5" s="36" t="s">
        <v>126</v>
      </c>
      <c r="G5" s="37">
        <v>1360</v>
      </c>
    </row>
    <row r="6" spans="2:7" hidden="1" x14ac:dyDescent="0.25">
      <c r="B6" s="36">
        <v>8</v>
      </c>
      <c r="C6" s="36" t="s">
        <v>120</v>
      </c>
      <c r="D6" s="36" t="s">
        <v>127</v>
      </c>
      <c r="E6" s="36" t="s">
        <v>122</v>
      </c>
      <c r="F6" s="36" t="s">
        <v>123</v>
      </c>
      <c r="G6" s="37">
        <v>832</v>
      </c>
    </row>
    <row r="7" spans="2:7" hidden="1" x14ac:dyDescent="0.25">
      <c r="B7" s="36">
        <v>8</v>
      </c>
      <c r="C7" s="36" t="s">
        <v>124</v>
      </c>
      <c r="D7" s="36" t="s">
        <v>128</v>
      </c>
      <c r="E7" s="36" t="s">
        <v>129</v>
      </c>
      <c r="F7" s="36" t="s">
        <v>123</v>
      </c>
      <c r="G7" s="37">
        <v>1430</v>
      </c>
    </row>
    <row r="8" spans="2:7" hidden="1" x14ac:dyDescent="0.25">
      <c r="B8" s="36">
        <v>9</v>
      </c>
      <c r="C8" s="36" t="s">
        <v>120</v>
      </c>
      <c r="D8" s="36" t="s">
        <v>130</v>
      </c>
      <c r="E8" s="36" t="s">
        <v>129</v>
      </c>
      <c r="F8" s="36" t="s">
        <v>123</v>
      </c>
      <c r="G8" s="37">
        <v>902</v>
      </c>
    </row>
    <row r="9" spans="2:7" hidden="1" x14ac:dyDescent="0.25">
      <c r="B9" s="36">
        <v>9</v>
      </c>
      <c r="C9" s="36" t="s">
        <v>124</v>
      </c>
      <c r="D9" s="36" t="s">
        <v>130</v>
      </c>
      <c r="E9" s="36" t="s">
        <v>129</v>
      </c>
      <c r="F9" s="36" t="s">
        <v>123</v>
      </c>
      <c r="G9" s="37">
        <v>1500</v>
      </c>
    </row>
    <row r="10" spans="2:7" hidden="1" x14ac:dyDescent="0.25">
      <c r="B10" s="36">
        <v>10</v>
      </c>
      <c r="C10" s="36" t="s">
        <v>120</v>
      </c>
      <c r="D10" s="36" t="s">
        <v>131</v>
      </c>
      <c r="E10" s="36" t="s">
        <v>129</v>
      </c>
      <c r="F10" s="36" t="s">
        <v>123</v>
      </c>
      <c r="G10" s="37">
        <v>973</v>
      </c>
    </row>
    <row r="11" spans="2:7" hidden="1" x14ac:dyDescent="0.25">
      <c r="B11" s="36">
        <v>10</v>
      </c>
      <c r="C11" s="36" t="s">
        <v>124</v>
      </c>
      <c r="D11" s="36" t="s">
        <v>132</v>
      </c>
      <c r="E11" s="36" t="s">
        <v>129</v>
      </c>
      <c r="F11" s="36" t="s">
        <v>123</v>
      </c>
      <c r="G11" s="37">
        <v>1571</v>
      </c>
    </row>
    <row r="12" spans="2:7" hidden="1" x14ac:dyDescent="0.25">
      <c r="B12" s="36">
        <v>7</v>
      </c>
      <c r="C12" s="36" t="s">
        <v>120</v>
      </c>
      <c r="D12" s="36" t="s">
        <v>133</v>
      </c>
      <c r="E12" s="36" t="s">
        <v>134</v>
      </c>
      <c r="F12" s="36" t="s">
        <v>123</v>
      </c>
      <c r="G12" s="37">
        <v>650</v>
      </c>
    </row>
    <row r="13" spans="2:7" x14ac:dyDescent="0.25">
      <c r="B13" s="36">
        <v>7</v>
      </c>
      <c r="C13" s="36" t="s">
        <v>124</v>
      </c>
      <c r="D13" s="36" t="s">
        <v>135</v>
      </c>
      <c r="E13" s="36" t="s">
        <v>129</v>
      </c>
      <c r="F13" s="36" t="s">
        <v>123</v>
      </c>
      <c r="G13" s="37">
        <v>1249</v>
      </c>
    </row>
    <row r="14" spans="2:7" hidden="1" x14ac:dyDescent="0.25">
      <c r="B14" s="36">
        <v>8</v>
      </c>
      <c r="C14" s="36" t="s">
        <v>120</v>
      </c>
      <c r="D14" s="36" t="s">
        <v>136</v>
      </c>
      <c r="E14" s="36" t="s">
        <v>122</v>
      </c>
      <c r="F14" s="36" t="s">
        <v>123</v>
      </c>
      <c r="G14" s="37">
        <v>702</v>
      </c>
    </row>
    <row r="15" spans="2:7" hidden="1" x14ac:dyDescent="0.25">
      <c r="B15" s="36">
        <v>8</v>
      </c>
      <c r="C15" s="36" t="s">
        <v>124</v>
      </c>
      <c r="D15" s="36" t="s">
        <v>137</v>
      </c>
      <c r="E15" s="36" t="s">
        <v>122</v>
      </c>
      <c r="F15" s="36" t="s">
        <v>138</v>
      </c>
      <c r="G15" s="37">
        <v>1300</v>
      </c>
    </row>
    <row r="16" spans="2:7" hidden="1" x14ac:dyDescent="0.25">
      <c r="B16" s="36">
        <v>9</v>
      </c>
      <c r="C16" s="36" t="s">
        <v>120</v>
      </c>
      <c r="D16" s="36" t="s">
        <v>139</v>
      </c>
      <c r="E16" s="36" t="s">
        <v>129</v>
      </c>
      <c r="F16" s="36" t="s">
        <v>123</v>
      </c>
      <c r="G16" s="37">
        <v>754</v>
      </c>
    </row>
    <row r="17" spans="2:7" hidden="1" x14ac:dyDescent="0.25">
      <c r="B17" s="36">
        <v>9</v>
      </c>
      <c r="C17" s="36" t="s">
        <v>124</v>
      </c>
      <c r="D17" s="36" t="s">
        <v>140</v>
      </c>
      <c r="E17" s="36" t="s">
        <v>129</v>
      </c>
      <c r="F17" s="36" t="s">
        <v>123</v>
      </c>
      <c r="G17" s="37">
        <v>1352</v>
      </c>
    </row>
    <row r="18" spans="2:7" hidden="1" x14ac:dyDescent="0.25">
      <c r="B18" s="36">
        <v>10</v>
      </c>
      <c r="C18" s="36" t="s">
        <v>120</v>
      </c>
      <c r="D18" s="36" t="s">
        <v>141</v>
      </c>
      <c r="E18" s="36" t="s">
        <v>129</v>
      </c>
      <c r="F18" s="36" t="s">
        <v>126</v>
      </c>
      <c r="G18" s="37">
        <v>806</v>
      </c>
    </row>
    <row r="19" spans="2:7" hidden="1" x14ac:dyDescent="0.25">
      <c r="B19" s="36">
        <v>10</v>
      </c>
      <c r="C19" s="36" t="s">
        <v>124</v>
      </c>
      <c r="D19" s="36" t="s">
        <v>142</v>
      </c>
      <c r="E19" s="36" t="s">
        <v>129</v>
      </c>
      <c r="F19" s="36" t="s">
        <v>123</v>
      </c>
      <c r="G19" s="37">
        <v>1404</v>
      </c>
    </row>
    <row r="20" spans="2:7" hidden="1" x14ac:dyDescent="0.25">
      <c r="B20" s="36">
        <v>7</v>
      </c>
      <c r="C20" s="36" t="s">
        <v>120</v>
      </c>
      <c r="D20" s="36" t="s">
        <v>143</v>
      </c>
      <c r="E20" s="36" t="s">
        <v>129</v>
      </c>
      <c r="F20" s="36" t="s">
        <v>123</v>
      </c>
      <c r="G20" s="37">
        <v>737</v>
      </c>
    </row>
    <row r="21" spans="2:7" x14ac:dyDescent="0.25">
      <c r="B21" s="36">
        <v>7</v>
      </c>
      <c r="C21" s="36" t="s">
        <v>124</v>
      </c>
      <c r="D21" s="36" t="s">
        <v>144</v>
      </c>
      <c r="E21" s="36" t="s">
        <v>129</v>
      </c>
      <c r="F21" s="36" t="s">
        <v>126</v>
      </c>
      <c r="G21" s="37">
        <v>1335</v>
      </c>
    </row>
    <row r="22" spans="2:7" hidden="1" x14ac:dyDescent="0.25">
      <c r="B22" s="36">
        <v>8</v>
      </c>
      <c r="C22" s="36" t="s">
        <v>120</v>
      </c>
      <c r="D22" s="36" t="s">
        <v>145</v>
      </c>
      <c r="E22" s="36" t="s">
        <v>129</v>
      </c>
      <c r="F22" s="36" t="s">
        <v>123</v>
      </c>
      <c r="G22" s="37">
        <v>791</v>
      </c>
    </row>
    <row r="23" spans="2:7" hidden="1" x14ac:dyDescent="0.25">
      <c r="B23" s="36">
        <v>8</v>
      </c>
      <c r="C23" s="36" t="s">
        <v>124</v>
      </c>
      <c r="D23" s="36" t="s">
        <v>146</v>
      </c>
      <c r="E23" s="36" t="s">
        <v>122</v>
      </c>
      <c r="F23" s="36" t="s">
        <v>126</v>
      </c>
      <c r="G23" s="37">
        <v>1389</v>
      </c>
    </row>
    <row r="24" spans="2:7" hidden="1" x14ac:dyDescent="0.25">
      <c r="B24" s="36">
        <v>9</v>
      </c>
      <c r="C24" s="36" t="s">
        <v>120</v>
      </c>
      <c r="D24" s="36" t="s">
        <v>147</v>
      </c>
      <c r="E24" s="36" t="s">
        <v>129</v>
      </c>
      <c r="F24" s="36" t="s">
        <v>123</v>
      </c>
      <c r="G24" s="37">
        <v>845</v>
      </c>
    </row>
    <row r="25" spans="2:7" hidden="1" x14ac:dyDescent="0.25">
      <c r="B25" s="36">
        <v>9</v>
      </c>
      <c r="C25" s="36" t="s">
        <v>124</v>
      </c>
      <c r="D25" s="36" t="s">
        <v>148</v>
      </c>
      <c r="E25" s="36" t="s">
        <v>129</v>
      </c>
      <c r="F25" s="36" t="s">
        <v>126</v>
      </c>
      <c r="G25" s="37">
        <v>1444</v>
      </c>
    </row>
    <row r="26" spans="2:7" hidden="1" x14ac:dyDescent="0.25">
      <c r="B26" s="36">
        <v>10</v>
      </c>
      <c r="C26" s="36" t="s">
        <v>120</v>
      </c>
      <c r="D26" s="36" t="s">
        <v>149</v>
      </c>
      <c r="E26" s="36" t="s">
        <v>129</v>
      </c>
      <c r="F26" s="36" t="s">
        <v>123</v>
      </c>
      <c r="G26" s="37">
        <v>899</v>
      </c>
    </row>
    <row r="27" spans="2:7" hidden="1" x14ac:dyDescent="0.25">
      <c r="B27" s="36">
        <v>10</v>
      </c>
      <c r="C27" s="36" t="s">
        <v>124</v>
      </c>
      <c r="D27" s="36" t="s">
        <v>150</v>
      </c>
      <c r="E27" s="36" t="s">
        <v>134</v>
      </c>
      <c r="F27" s="36" t="s">
        <v>138</v>
      </c>
      <c r="G27" s="37">
        <v>1498</v>
      </c>
    </row>
    <row r="28" spans="2:7" hidden="1" x14ac:dyDescent="0.25">
      <c r="B28" s="36">
        <v>7</v>
      </c>
      <c r="C28" s="36" t="s">
        <v>120</v>
      </c>
      <c r="D28" s="36" t="s">
        <v>151</v>
      </c>
      <c r="E28" s="36" t="s">
        <v>129</v>
      </c>
      <c r="F28" s="36" t="s">
        <v>123</v>
      </c>
      <c r="G28" s="37">
        <v>801</v>
      </c>
    </row>
    <row r="29" spans="2:7" x14ac:dyDescent="0.25">
      <c r="B29" s="36">
        <v>7</v>
      </c>
      <c r="C29" s="36" t="s">
        <v>124</v>
      </c>
      <c r="D29" s="36" t="s">
        <v>152</v>
      </c>
      <c r="E29" s="36" t="s">
        <v>129</v>
      </c>
      <c r="F29" s="36" t="s">
        <v>123</v>
      </c>
      <c r="G29" s="37">
        <v>1400</v>
      </c>
    </row>
    <row r="30" spans="2:7" hidden="1" x14ac:dyDescent="0.25">
      <c r="B30" s="36">
        <v>8</v>
      </c>
      <c r="C30" s="36" t="s">
        <v>120</v>
      </c>
      <c r="D30" s="36" t="s">
        <v>153</v>
      </c>
      <c r="E30" s="36" t="s">
        <v>122</v>
      </c>
      <c r="F30" s="36" t="s">
        <v>138</v>
      </c>
      <c r="G30" s="37">
        <v>862</v>
      </c>
    </row>
    <row r="31" spans="2:7" hidden="1" x14ac:dyDescent="0.25">
      <c r="B31" s="36">
        <v>8</v>
      </c>
      <c r="C31" s="36" t="s">
        <v>124</v>
      </c>
      <c r="D31" s="36" t="s">
        <v>154</v>
      </c>
      <c r="E31" s="36" t="s">
        <v>129</v>
      </c>
      <c r="F31" s="36" t="s">
        <v>138</v>
      </c>
      <c r="G31" s="37">
        <v>1460</v>
      </c>
    </row>
    <row r="32" spans="2:7" hidden="1" x14ac:dyDescent="0.25">
      <c r="B32" s="36">
        <v>9</v>
      </c>
      <c r="C32" s="36" t="s">
        <v>120</v>
      </c>
      <c r="D32" s="36" t="s">
        <v>155</v>
      </c>
      <c r="E32" s="36" t="s">
        <v>122</v>
      </c>
      <c r="F32" s="36" t="s">
        <v>123</v>
      </c>
      <c r="G32" s="37">
        <v>923</v>
      </c>
    </row>
    <row r="33" spans="2:7" hidden="1" x14ac:dyDescent="0.25">
      <c r="B33" s="36">
        <v>9</v>
      </c>
      <c r="C33" s="36" t="s">
        <v>124</v>
      </c>
      <c r="D33" s="36" t="s">
        <v>156</v>
      </c>
      <c r="E33" s="36" t="s">
        <v>134</v>
      </c>
      <c r="F33" s="36" t="s">
        <v>138</v>
      </c>
      <c r="G33" s="37">
        <v>1521</v>
      </c>
    </row>
    <row r="34" spans="2:7" hidden="1" x14ac:dyDescent="0.25">
      <c r="B34" s="36">
        <v>10</v>
      </c>
      <c r="C34" s="36" t="s">
        <v>120</v>
      </c>
      <c r="D34" s="36" t="s">
        <v>157</v>
      </c>
      <c r="E34" s="36" t="s">
        <v>134</v>
      </c>
      <c r="F34" s="36" t="s">
        <v>123</v>
      </c>
      <c r="G34" s="37">
        <v>993</v>
      </c>
    </row>
    <row r="36" spans="2:7" x14ac:dyDescent="0.25">
      <c r="G36" s="38"/>
    </row>
    <row r="37" spans="2:7" x14ac:dyDescent="0.25">
      <c r="G37" s="38"/>
    </row>
    <row r="38" spans="2:7" x14ac:dyDescent="0.25">
      <c r="G38" s="38"/>
    </row>
    <row r="39" spans="2:7" x14ac:dyDescent="0.25">
      <c r="G39" s="38"/>
    </row>
    <row r="40" spans="2:7" x14ac:dyDescent="0.25">
      <c r="G40" s="38"/>
    </row>
  </sheetData>
  <autoFilter ref="B3:G34">
    <filterColumn colId="0">
      <filters>
        <filter val="7"/>
      </filters>
    </filterColumn>
    <filterColumn colId="1">
      <filters>
        <filter val="Аэрофлот"/>
      </filters>
    </filterColumn>
  </autoFilter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40"/>
  <sheetViews>
    <sheetView topLeftCell="A25" workbookViewId="0">
      <selection activeCell="D20" sqref="D20"/>
    </sheetView>
  </sheetViews>
  <sheetFormatPr defaultRowHeight="15.75" x14ac:dyDescent="0.25"/>
  <cols>
    <col min="1" max="1" width="9.33203125" style="33"/>
    <col min="2" max="2" width="10.83203125" style="33" customWidth="1"/>
    <col min="3" max="3" width="14.6640625" style="33" customWidth="1"/>
    <col min="4" max="4" width="30.1640625" style="33" bestFit="1" customWidth="1"/>
    <col min="5" max="5" width="14" style="33" bestFit="1" customWidth="1"/>
    <col min="6" max="6" width="14.6640625" style="33" customWidth="1"/>
    <col min="7" max="7" width="13.5" style="33" customWidth="1"/>
    <col min="8" max="8" width="12.6640625" style="33" customWidth="1"/>
    <col min="9" max="9" width="14.1640625" style="33" customWidth="1"/>
    <col min="10" max="10" width="22.1640625" style="33" customWidth="1"/>
    <col min="11" max="11" width="14.1640625" style="33" customWidth="1"/>
    <col min="12" max="16384" width="9.33203125" style="33"/>
  </cols>
  <sheetData>
    <row r="1" spans="2:7" ht="20.25" x14ac:dyDescent="0.3">
      <c r="C1" s="34" t="s">
        <v>114</v>
      </c>
    </row>
    <row r="3" spans="2:7" ht="31.5" x14ac:dyDescent="0.25">
      <c r="B3" s="35" t="s">
        <v>115</v>
      </c>
      <c r="C3" s="35" t="s">
        <v>158</v>
      </c>
      <c r="D3" s="35" t="s">
        <v>116</v>
      </c>
      <c r="E3" s="35" t="s">
        <v>117</v>
      </c>
      <c r="F3" s="35" t="s">
        <v>118</v>
      </c>
      <c r="G3" s="35" t="s">
        <v>119</v>
      </c>
    </row>
    <row r="4" spans="2:7" hidden="1" x14ac:dyDescent="0.25">
      <c r="B4" s="36">
        <v>7</v>
      </c>
      <c r="C4" s="36" t="s">
        <v>120</v>
      </c>
      <c r="D4" s="36" t="s">
        <v>121</v>
      </c>
      <c r="E4" s="36" t="s">
        <v>122</v>
      </c>
      <c r="F4" s="36" t="s">
        <v>123</v>
      </c>
      <c r="G4" s="37">
        <v>761</v>
      </c>
    </row>
    <row r="5" spans="2:7" hidden="1" x14ac:dyDescent="0.25">
      <c r="B5" s="36">
        <v>7</v>
      </c>
      <c r="C5" s="36" t="s">
        <v>124</v>
      </c>
      <c r="D5" s="36" t="s">
        <v>125</v>
      </c>
      <c r="E5" s="36" t="s">
        <v>122</v>
      </c>
      <c r="F5" s="36" t="s">
        <v>126</v>
      </c>
      <c r="G5" s="37">
        <v>1360</v>
      </c>
    </row>
    <row r="6" spans="2:7" hidden="1" x14ac:dyDescent="0.25">
      <c r="B6" s="36">
        <v>8</v>
      </c>
      <c r="C6" s="36" t="s">
        <v>120</v>
      </c>
      <c r="D6" s="36" t="s">
        <v>127</v>
      </c>
      <c r="E6" s="36" t="s">
        <v>122</v>
      </c>
      <c r="F6" s="36" t="s">
        <v>123</v>
      </c>
      <c r="G6" s="37">
        <v>832</v>
      </c>
    </row>
    <row r="7" spans="2:7" x14ac:dyDescent="0.25">
      <c r="B7" s="36">
        <v>8</v>
      </c>
      <c r="C7" s="36" t="s">
        <v>124</v>
      </c>
      <c r="D7" s="36" t="s">
        <v>128</v>
      </c>
      <c r="E7" s="36" t="s">
        <v>129</v>
      </c>
      <c r="F7" s="36" t="s">
        <v>123</v>
      </c>
      <c r="G7" s="37">
        <v>1430</v>
      </c>
    </row>
    <row r="8" spans="2:7" hidden="1" x14ac:dyDescent="0.25">
      <c r="B8" s="36">
        <v>9</v>
      </c>
      <c r="C8" s="36" t="s">
        <v>120</v>
      </c>
      <c r="D8" s="36" t="s">
        <v>130</v>
      </c>
      <c r="E8" s="36" t="s">
        <v>129</v>
      </c>
      <c r="F8" s="36" t="s">
        <v>123</v>
      </c>
      <c r="G8" s="37">
        <v>902</v>
      </c>
    </row>
    <row r="9" spans="2:7" x14ac:dyDescent="0.25">
      <c r="B9" s="36">
        <v>9</v>
      </c>
      <c r="C9" s="36" t="s">
        <v>124</v>
      </c>
      <c r="D9" s="36" t="s">
        <v>130</v>
      </c>
      <c r="E9" s="36" t="s">
        <v>129</v>
      </c>
      <c r="F9" s="36" t="s">
        <v>123</v>
      </c>
      <c r="G9" s="37">
        <v>1500</v>
      </c>
    </row>
    <row r="10" spans="2:7" hidden="1" x14ac:dyDescent="0.25">
      <c r="B10" s="36">
        <v>10</v>
      </c>
      <c r="C10" s="36" t="s">
        <v>120</v>
      </c>
      <c r="D10" s="36" t="s">
        <v>131</v>
      </c>
      <c r="E10" s="36" t="s">
        <v>129</v>
      </c>
      <c r="F10" s="36" t="s">
        <v>123</v>
      </c>
      <c r="G10" s="37">
        <v>973</v>
      </c>
    </row>
    <row r="11" spans="2:7" x14ac:dyDescent="0.25">
      <c r="B11" s="36">
        <v>10</v>
      </c>
      <c r="C11" s="36" t="s">
        <v>124</v>
      </c>
      <c r="D11" s="36" t="s">
        <v>132</v>
      </c>
      <c r="E11" s="36" t="s">
        <v>129</v>
      </c>
      <c r="F11" s="36" t="s">
        <v>123</v>
      </c>
      <c r="G11" s="37">
        <v>1571</v>
      </c>
    </row>
    <row r="12" spans="2:7" hidden="1" x14ac:dyDescent="0.25">
      <c r="B12" s="36">
        <v>7</v>
      </c>
      <c r="C12" s="36" t="s">
        <v>120</v>
      </c>
      <c r="D12" s="36" t="s">
        <v>133</v>
      </c>
      <c r="E12" s="36" t="s">
        <v>134</v>
      </c>
      <c r="F12" s="36" t="s">
        <v>123</v>
      </c>
      <c r="G12" s="37">
        <v>650</v>
      </c>
    </row>
    <row r="13" spans="2:7" hidden="1" x14ac:dyDescent="0.25">
      <c r="B13" s="36">
        <v>7</v>
      </c>
      <c r="C13" s="36" t="s">
        <v>124</v>
      </c>
      <c r="D13" s="36" t="s">
        <v>135</v>
      </c>
      <c r="E13" s="36" t="s">
        <v>129</v>
      </c>
      <c r="F13" s="36" t="s">
        <v>123</v>
      </c>
      <c r="G13" s="37">
        <v>1249</v>
      </c>
    </row>
    <row r="14" spans="2:7" hidden="1" x14ac:dyDescent="0.25">
      <c r="B14" s="36">
        <v>8</v>
      </c>
      <c r="C14" s="36" t="s">
        <v>120</v>
      </c>
      <c r="D14" s="36" t="s">
        <v>136</v>
      </c>
      <c r="E14" s="36" t="s">
        <v>122</v>
      </c>
      <c r="F14" s="36" t="s">
        <v>123</v>
      </c>
      <c r="G14" s="37">
        <v>702</v>
      </c>
    </row>
    <row r="15" spans="2:7" hidden="1" x14ac:dyDescent="0.25">
      <c r="B15" s="36">
        <v>8</v>
      </c>
      <c r="C15" s="36" t="s">
        <v>124</v>
      </c>
      <c r="D15" s="36" t="s">
        <v>137</v>
      </c>
      <c r="E15" s="36" t="s">
        <v>122</v>
      </c>
      <c r="F15" s="36" t="s">
        <v>138</v>
      </c>
      <c r="G15" s="37">
        <v>1300</v>
      </c>
    </row>
    <row r="16" spans="2:7" hidden="1" x14ac:dyDescent="0.25">
      <c r="B16" s="36">
        <v>9</v>
      </c>
      <c r="C16" s="36" t="s">
        <v>120</v>
      </c>
      <c r="D16" s="36" t="s">
        <v>139</v>
      </c>
      <c r="E16" s="36" t="s">
        <v>129</v>
      </c>
      <c r="F16" s="36" t="s">
        <v>123</v>
      </c>
      <c r="G16" s="37">
        <v>754</v>
      </c>
    </row>
    <row r="17" spans="2:7" hidden="1" x14ac:dyDescent="0.25">
      <c r="B17" s="36">
        <v>9</v>
      </c>
      <c r="C17" s="36" t="s">
        <v>124</v>
      </c>
      <c r="D17" s="36" t="s">
        <v>140</v>
      </c>
      <c r="E17" s="36" t="s">
        <v>129</v>
      </c>
      <c r="F17" s="36" t="s">
        <v>123</v>
      </c>
      <c r="G17" s="37">
        <v>1352</v>
      </c>
    </row>
    <row r="18" spans="2:7" hidden="1" x14ac:dyDescent="0.25">
      <c r="B18" s="36">
        <v>10</v>
      </c>
      <c r="C18" s="36" t="s">
        <v>120</v>
      </c>
      <c r="D18" s="36" t="s">
        <v>141</v>
      </c>
      <c r="E18" s="36" t="s">
        <v>129</v>
      </c>
      <c r="F18" s="36" t="s">
        <v>126</v>
      </c>
      <c r="G18" s="37">
        <v>806</v>
      </c>
    </row>
    <row r="19" spans="2:7" hidden="1" x14ac:dyDescent="0.25">
      <c r="B19" s="36">
        <v>10</v>
      </c>
      <c r="C19" s="36" t="s">
        <v>124</v>
      </c>
      <c r="D19" s="36" t="s">
        <v>142</v>
      </c>
      <c r="E19" s="36" t="s">
        <v>129</v>
      </c>
      <c r="F19" s="36" t="s">
        <v>123</v>
      </c>
      <c r="G19" s="37">
        <v>1404</v>
      </c>
    </row>
    <row r="20" spans="2:7" hidden="1" x14ac:dyDescent="0.25">
      <c r="B20" s="36">
        <v>7</v>
      </c>
      <c r="C20" s="36" t="s">
        <v>120</v>
      </c>
      <c r="D20" s="36" t="s">
        <v>143</v>
      </c>
      <c r="E20" s="36" t="s">
        <v>129</v>
      </c>
      <c r="F20" s="36" t="s">
        <v>123</v>
      </c>
      <c r="G20" s="37">
        <v>737</v>
      </c>
    </row>
    <row r="21" spans="2:7" hidden="1" x14ac:dyDescent="0.25">
      <c r="B21" s="36">
        <v>7</v>
      </c>
      <c r="C21" s="36" t="s">
        <v>124</v>
      </c>
      <c r="D21" s="36" t="s">
        <v>144</v>
      </c>
      <c r="E21" s="36" t="s">
        <v>129</v>
      </c>
      <c r="F21" s="36" t="s">
        <v>126</v>
      </c>
      <c r="G21" s="37">
        <v>1335</v>
      </c>
    </row>
    <row r="22" spans="2:7" hidden="1" x14ac:dyDescent="0.25">
      <c r="B22" s="36">
        <v>8</v>
      </c>
      <c r="C22" s="36" t="s">
        <v>120</v>
      </c>
      <c r="D22" s="36" t="s">
        <v>145</v>
      </c>
      <c r="E22" s="36" t="s">
        <v>129</v>
      </c>
      <c r="F22" s="36" t="s">
        <v>123</v>
      </c>
      <c r="G22" s="37">
        <v>791</v>
      </c>
    </row>
    <row r="23" spans="2:7" hidden="1" x14ac:dyDescent="0.25">
      <c r="B23" s="36">
        <v>8</v>
      </c>
      <c r="C23" s="36" t="s">
        <v>124</v>
      </c>
      <c r="D23" s="36" t="s">
        <v>146</v>
      </c>
      <c r="E23" s="36" t="s">
        <v>122</v>
      </c>
      <c r="F23" s="36" t="s">
        <v>126</v>
      </c>
      <c r="G23" s="37">
        <v>1389</v>
      </c>
    </row>
    <row r="24" spans="2:7" hidden="1" x14ac:dyDescent="0.25">
      <c r="B24" s="36">
        <v>9</v>
      </c>
      <c r="C24" s="36" t="s">
        <v>120</v>
      </c>
      <c r="D24" s="36" t="s">
        <v>147</v>
      </c>
      <c r="E24" s="36" t="s">
        <v>129</v>
      </c>
      <c r="F24" s="36" t="s">
        <v>123</v>
      </c>
      <c r="G24" s="37">
        <v>845</v>
      </c>
    </row>
    <row r="25" spans="2:7" x14ac:dyDescent="0.25">
      <c r="B25" s="36">
        <v>9</v>
      </c>
      <c r="C25" s="36" t="s">
        <v>124</v>
      </c>
      <c r="D25" s="36" t="s">
        <v>148</v>
      </c>
      <c r="E25" s="36" t="s">
        <v>129</v>
      </c>
      <c r="F25" s="36" t="s">
        <v>126</v>
      </c>
      <c r="G25" s="37">
        <v>1444</v>
      </c>
    </row>
    <row r="26" spans="2:7" hidden="1" x14ac:dyDescent="0.25">
      <c r="B26" s="36">
        <v>10</v>
      </c>
      <c r="C26" s="36" t="s">
        <v>120</v>
      </c>
      <c r="D26" s="36" t="s">
        <v>149</v>
      </c>
      <c r="E26" s="36" t="s">
        <v>129</v>
      </c>
      <c r="F26" s="36" t="s">
        <v>123</v>
      </c>
      <c r="G26" s="37">
        <v>899</v>
      </c>
    </row>
    <row r="27" spans="2:7" x14ac:dyDescent="0.25">
      <c r="B27" s="36">
        <v>10</v>
      </c>
      <c r="C27" s="36" t="s">
        <v>124</v>
      </c>
      <c r="D27" s="36" t="s">
        <v>150</v>
      </c>
      <c r="E27" s="36" t="s">
        <v>134</v>
      </c>
      <c r="F27" s="36" t="s">
        <v>138</v>
      </c>
      <c r="G27" s="37">
        <v>1498</v>
      </c>
    </row>
    <row r="28" spans="2:7" hidden="1" x14ac:dyDescent="0.25">
      <c r="B28" s="36">
        <v>7</v>
      </c>
      <c r="C28" s="36" t="s">
        <v>120</v>
      </c>
      <c r="D28" s="36" t="s">
        <v>151</v>
      </c>
      <c r="E28" s="36" t="s">
        <v>129</v>
      </c>
      <c r="F28" s="36" t="s">
        <v>123</v>
      </c>
      <c r="G28" s="37">
        <v>801</v>
      </c>
    </row>
    <row r="29" spans="2:7" hidden="1" x14ac:dyDescent="0.25">
      <c r="B29" s="36">
        <v>7</v>
      </c>
      <c r="C29" s="36" t="s">
        <v>124</v>
      </c>
      <c r="D29" s="36" t="s">
        <v>152</v>
      </c>
      <c r="E29" s="36" t="s">
        <v>129</v>
      </c>
      <c r="F29" s="36" t="s">
        <v>123</v>
      </c>
      <c r="G29" s="37">
        <v>1400</v>
      </c>
    </row>
    <row r="30" spans="2:7" hidden="1" x14ac:dyDescent="0.25">
      <c r="B30" s="36">
        <v>8</v>
      </c>
      <c r="C30" s="36" t="s">
        <v>120</v>
      </c>
      <c r="D30" s="36" t="s">
        <v>153</v>
      </c>
      <c r="E30" s="36" t="s">
        <v>122</v>
      </c>
      <c r="F30" s="36" t="s">
        <v>138</v>
      </c>
      <c r="G30" s="37">
        <v>862</v>
      </c>
    </row>
    <row r="31" spans="2:7" x14ac:dyDescent="0.25">
      <c r="B31" s="36">
        <v>8</v>
      </c>
      <c r="C31" s="36" t="s">
        <v>124</v>
      </c>
      <c r="D31" s="36" t="s">
        <v>154</v>
      </c>
      <c r="E31" s="36" t="s">
        <v>129</v>
      </c>
      <c r="F31" s="36" t="s">
        <v>138</v>
      </c>
      <c r="G31" s="37">
        <v>1460</v>
      </c>
    </row>
    <row r="32" spans="2:7" hidden="1" x14ac:dyDescent="0.25">
      <c r="B32" s="36">
        <v>9</v>
      </c>
      <c r="C32" s="36" t="s">
        <v>120</v>
      </c>
      <c r="D32" s="36" t="s">
        <v>155</v>
      </c>
      <c r="E32" s="36" t="s">
        <v>122</v>
      </c>
      <c r="F32" s="36" t="s">
        <v>123</v>
      </c>
      <c r="G32" s="37">
        <v>923</v>
      </c>
    </row>
    <row r="33" spans="2:7" x14ac:dyDescent="0.25">
      <c r="B33" s="36">
        <v>9</v>
      </c>
      <c r="C33" s="36" t="s">
        <v>124</v>
      </c>
      <c r="D33" s="36" t="s">
        <v>156</v>
      </c>
      <c r="E33" s="36" t="s">
        <v>134</v>
      </c>
      <c r="F33" s="36" t="s">
        <v>138</v>
      </c>
      <c r="G33" s="37">
        <v>1521</v>
      </c>
    </row>
    <row r="34" spans="2:7" hidden="1" x14ac:dyDescent="0.25">
      <c r="B34" s="36">
        <v>10</v>
      </c>
      <c r="C34" s="36" t="s">
        <v>120</v>
      </c>
      <c r="D34" s="36" t="s">
        <v>157</v>
      </c>
      <c r="E34" s="36" t="s">
        <v>134</v>
      </c>
      <c r="F34" s="36" t="s">
        <v>123</v>
      </c>
      <c r="G34" s="37">
        <v>993</v>
      </c>
    </row>
    <row r="36" spans="2:7" x14ac:dyDescent="0.25">
      <c r="G36" s="38"/>
    </row>
    <row r="37" spans="2:7" x14ac:dyDescent="0.25">
      <c r="G37" s="38"/>
    </row>
    <row r="38" spans="2:7" x14ac:dyDescent="0.25">
      <c r="G38" s="38"/>
    </row>
    <row r="39" spans="2:7" x14ac:dyDescent="0.25">
      <c r="G39" s="38"/>
    </row>
    <row r="40" spans="2:7" x14ac:dyDescent="0.25">
      <c r="G40" s="38"/>
    </row>
  </sheetData>
  <autoFilter ref="B3:G34">
    <filterColumn colId="5">
      <top10 val="7" filterVal="1430"/>
    </filterColumn>
  </autoFilter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40"/>
  <sheetViews>
    <sheetView workbookViewId="0">
      <selection activeCell="F33" sqref="F33"/>
    </sheetView>
  </sheetViews>
  <sheetFormatPr defaultRowHeight="15.75" x14ac:dyDescent="0.25"/>
  <cols>
    <col min="1" max="1" width="9.33203125" style="33"/>
    <col min="2" max="2" width="10.83203125" style="33" customWidth="1"/>
    <col min="3" max="3" width="14.6640625" style="33" customWidth="1"/>
    <col min="4" max="4" width="30.1640625" style="33" bestFit="1" customWidth="1"/>
    <col min="5" max="5" width="14" style="33" bestFit="1" customWidth="1"/>
    <col min="6" max="6" width="14.6640625" style="33" customWidth="1"/>
    <col min="7" max="7" width="13.5" style="33" customWidth="1"/>
    <col min="8" max="8" width="12.6640625" style="33" customWidth="1"/>
    <col min="9" max="9" width="14.1640625" style="33" customWidth="1"/>
    <col min="10" max="10" width="22.1640625" style="33" customWidth="1"/>
    <col min="11" max="11" width="14.1640625" style="33" customWidth="1"/>
    <col min="12" max="16384" width="9.33203125" style="33"/>
  </cols>
  <sheetData>
    <row r="1" spans="2:7" ht="20.25" x14ac:dyDescent="0.3">
      <c r="C1" s="34" t="s">
        <v>114</v>
      </c>
    </row>
    <row r="3" spans="2:7" ht="31.5" x14ac:dyDescent="0.25">
      <c r="B3" s="35" t="s">
        <v>115</v>
      </c>
      <c r="C3" s="35" t="s">
        <v>158</v>
      </c>
      <c r="D3" s="35" t="s">
        <v>116</v>
      </c>
      <c r="E3" s="35" t="s">
        <v>117</v>
      </c>
      <c r="F3" s="35" t="s">
        <v>118</v>
      </c>
      <c r="G3" s="35" t="s">
        <v>119</v>
      </c>
    </row>
    <row r="4" spans="2:7" hidden="1" x14ac:dyDescent="0.25">
      <c r="B4" s="36">
        <v>7</v>
      </c>
      <c r="C4" s="36" t="s">
        <v>120</v>
      </c>
      <c r="D4" s="36" t="s">
        <v>121</v>
      </c>
      <c r="E4" s="36" t="s">
        <v>122</v>
      </c>
      <c r="F4" s="36" t="s">
        <v>123</v>
      </c>
      <c r="G4" s="37">
        <v>761</v>
      </c>
    </row>
    <row r="5" spans="2:7" hidden="1" x14ac:dyDescent="0.25">
      <c r="B5" s="36">
        <v>7</v>
      </c>
      <c r="C5" s="36" t="s">
        <v>124</v>
      </c>
      <c r="D5" s="36" t="s">
        <v>125</v>
      </c>
      <c r="E5" s="36" t="s">
        <v>122</v>
      </c>
      <c r="F5" s="36" t="s">
        <v>126</v>
      </c>
      <c r="G5" s="37">
        <v>1360</v>
      </c>
    </row>
    <row r="6" spans="2:7" hidden="1" x14ac:dyDescent="0.25">
      <c r="B6" s="36">
        <v>8</v>
      </c>
      <c r="C6" s="36" t="s">
        <v>120</v>
      </c>
      <c r="D6" s="36" t="s">
        <v>127</v>
      </c>
      <c r="E6" s="36" t="s">
        <v>122</v>
      </c>
      <c r="F6" s="36" t="s">
        <v>123</v>
      </c>
      <c r="G6" s="37">
        <v>832</v>
      </c>
    </row>
    <row r="7" spans="2:7" hidden="1" x14ac:dyDescent="0.25">
      <c r="B7" s="36">
        <v>8</v>
      </c>
      <c r="C7" s="36" t="s">
        <v>124</v>
      </c>
      <c r="D7" s="36" t="s">
        <v>128</v>
      </c>
      <c r="E7" s="36" t="s">
        <v>129</v>
      </c>
      <c r="F7" s="36" t="s">
        <v>123</v>
      </c>
      <c r="G7" s="37">
        <v>1430</v>
      </c>
    </row>
    <row r="8" spans="2:7" hidden="1" x14ac:dyDescent="0.25">
      <c r="B8" s="36">
        <v>9</v>
      </c>
      <c r="C8" s="36" t="s">
        <v>120</v>
      </c>
      <c r="D8" s="36" t="s">
        <v>130</v>
      </c>
      <c r="E8" s="36" t="s">
        <v>129</v>
      </c>
      <c r="F8" s="36" t="s">
        <v>123</v>
      </c>
      <c r="G8" s="37">
        <v>902</v>
      </c>
    </row>
    <row r="9" spans="2:7" hidden="1" x14ac:dyDescent="0.25">
      <c r="B9" s="36">
        <v>9</v>
      </c>
      <c r="C9" s="36" t="s">
        <v>124</v>
      </c>
      <c r="D9" s="36" t="s">
        <v>130</v>
      </c>
      <c r="E9" s="36" t="s">
        <v>129</v>
      </c>
      <c r="F9" s="36" t="s">
        <v>123</v>
      </c>
      <c r="G9" s="37">
        <v>1500</v>
      </c>
    </row>
    <row r="10" spans="2:7" hidden="1" x14ac:dyDescent="0.25">
      <c r="B10" s="36">
        <v>10</v>
      </c>
      <c r="C10" s="36" t="s">
        <v>120</v>
      </c>
      <c r="D10" s="36" t="s">
        <v>131</v>
      </c>
      <c r="E10" s="36" t="s">
        <v>129</v>
      </c>
      <c r="F10" s="36" t="s">
        <v>123</v>
      </c>
      <c r="G10" s="37">
        <v>973</v>
      </c>
    </row>
    <row r="11" spans="2:7" hidden="1" x14ac:dyDescent="0.25">
      <c r="B11" s="36">
        <v>10</v>
      </c>
      <c r="C11" s="36" t="s">
        <v>124</v>
      </c>
      <c r="D11" s="36" t="s">
        <v>132</v>
      </c>
      <c r="E11" s="36" t="s">
        <v>129</v>
      </c>
      <c r="F11" s="36" t="s">
        <v>123</v>
      </c>
      <c r="G11" s="37">
        <v>1571</v>
      </c>
    </row>
    <row r="12" spans="2:7" x14ac:dyDescent="0.25">
      <c r="B12" s="36">
        <v>7</v>
      </c>
      <c r="C12" s="36" t="s">
        <v>120</v>
      </c>
      <c r="D12" s="36" t="s">
        <v>133</v>
      </c>
      <c r="E12" s="36" t="s">
        <v>134</v>
      </c>
      <c r="F12" s="36" t="s">
        <v>123</v>
      </c>
      <c r="G12" s="37">
        <v>650</v>
      </c>
    </row>
    <row r="13" spans="2:7" hidden="1" x14ac:dyDescent="0.25">
      <c r="B13" s="36">
        <v>7</v>
      </c>
      <c r="C13" s="36" t="s">
        <v>124</v>
      </c>
      <c r="D13" s="36" t="s">
        <v>135</v>
      </c>
      <c r="E13" s="36" t="s">
        <v>129</v>
      </c>
      <c r="F13" s="36" t="s">
        <v>123</v>
      </c>
      <c r="G13" s="37">
        <v>1249</v>
      </c>
    </row>
    <row r="14" spans="2:7" hidden="1" x14ac:dyDescent="0.25">
      <c r="B14" s="36">
        <v>8</v>
      </c>
      <c r="C14" s="36" t="s">
        <v>120</v>
      </c>
      <c r="D14" s="36" t="s">
        <v>136</v>
      </c>
      <c r="E14" s="36" t="s">
        <v>122</v>
      </c>
      <c r="F14" s="36" t="s">
        <v>123</v>
      </c>
      <c r="G14" s="37">
        <v>702</v>
      </c>
    </row>
    <row r="15" spans="2:7" hidden="1" x14ac:dyDescent="0.25">
      <c r="B15" s="36">
        <v>8</v>
      </c>
      <c r="C15" s="36" t="s">
        <v>124</v>
      </c>
      <c r="D15" s="36" t="s">
        <v>137</v>
      </c>
      <c r="E15" s="36" t="s">
        <v>122</v>
      </c>
      <c r="F15" s="36" t="s">
        <v>138</v>
      </c>
      <c r="G15" s="37">
        <v>1300</v>
      </c>
    </row>
    <row r="16" spans="2:7" hidden="1" x14ac:dyDescent="0.25">
      <c r="B16" s="36">
        <v>9</v>
      </c>
      <c r="C16" s="36" t="s">
        <v>120</v>
      </c>
      <c r="D16" s="36" t="s">
        <v>139</v>
      </c>
      <c r="E16" s="36" t="s">
        <v>129</v>
      </c>
      <c r="F16" s="36" t="s">
        <v>123</v>
      </c>
      <c r="G16" s="37">
        <v>754</v>
      </c>
    </row>
    <row r="17" spans="2:7" hidden="1" x14ac:dyDescent="0.25">
      <c r="B17" s="36">
        <v>9</v>
      </c>
      <c r="C17" s="36" t="s">
        <v>124</v>
      </c>
      <c r="D17" s="36" t="s">
        <v>140</v>
      </c>
      <c r="E17" s="36" t="s">
        <v>129</v>
      </c>
      <c r="F17" s="36" t="s">
        <v>123</v>
      </c>
      <c r="G17" s="37">
        <v>1352</v>
      </c>
    </row>
    <row r="18" spans="2:7" hidden="1" x14ac:dyDescent="0.25">
      <c r="B18" s="36">
        <v>10</v>
      </c>
      <c r="C18" s="36" t="s">
        <v>120</v>
      </c>
      <c r="D18" s="36" t="s">
        <v>141</v>
      </c>
      <c r="E18" s="36" t="s">
        <v>129</v>
      </c>
      <c r="F18" s="36" t="s">
        <v>126</v>
      </c>
      <c r="G18" s="37">
        <v>806</v>
      </c>
    </row>
    <row r="19" spans="2:7" hidden="1" x14ac:dyDescent="0.25">
      <c r="B19" s="36">
        <v>10</v>
      </c>
      <c r="C19" s="36" t="s">
        <v>124</v>
      </c>
      <c r="D19" s="36" t="s">
        <v>142</v>
      </c>
      <c r="E19" s="36" t="s">
        <v>129</v>
      </c>
      <c r="F19" s="36" t="s">
        <v>123</v>
      </c>
      <c r="G19" s="37">
        <v>1404</v>
      </c>
    </row>
    <row r="20" spans="2:7" hidden="1" x14ac:dyDescent="0.25">
      <c r="B20" s="36">
        <v>7</v>
      </c>
      <c r="C20" s="36" t="s">
        <v>120</v>
      </c>
      <c r="D20" s="36" t="s">
        <v>143</v>
      </c>
      <c r="E20" s="36" t="s">
        <v>129</v>
      </c>
      <c r="F20" s="36" t="s">
        <v>123</v>
      </c>
      <c r="G20" s="37">
        <v>737</v>
      </c>
    </row>
    <row r="21" spans="2:7" hidden="1" x14ac:dyDescent="0.25">
      <c r="B21" s="36">
        <v>7</v>
      </c>
      <c r="C21" s="36" t="s">
        <v>124</v>
      </c>
      <c r="D21" s="36" t="s">
        <v>144</v>
      </c>
      <c r="E21" s="36" t="s">
        <v>129</v>
      </c>
      <c r="F21" s="36" t="s">
        <v>126</v>
      </c>
      <c r="G21" s="37">
        <v>1335</v>
      </c>
    </row>
    <row r="22" spans="2:7" hidden="1" x14ac:dyDescent="0.25">
      <c r="B22" s="36">
        <v>8</v>
      </c>
      <c r="C22" s="36" t="s">
        <v>120</v>
      </c>
      <c r="D22" s="36" t="s">
        <v>145</v>
      </c>
      <c r="E22" s="36" t="s">
        <v>129</v>
      </c>
      <c r="F22" s="36" t="s">
        <v>123</v>
      </c>
      <c r="G22" s="37">
        <v>791</v>
      </c>
    </row>
    <row r="23" spans="2:7" hidden="1" x14ac:dyDescent="0.25">
      <c r="B23" s="36">
        <v>8</v>
      </c>
      <c r="C23" s="36" t="s">
        <v>124</v>
      </c>
      <c r="D23" s="36" t="s">
        <v>146</v>
      </c>
      <c r="E23" s="36" t="s">
        <v>122</v>
      </c>
      <c r="F23" s="36" t="s">
        <v>126</v>
      </c>
      <c r="G23" s="37">
        <v>1389</v>
      </c>
    </row>
    <row r="24" spans="2:7" hidden="1" x14ac:dyDescent="0.25">
      <c r="B24" s="36">
        <v>9</v>
      </c>
      <c r="C24" s="36" t="s">
        <v>120</v>
      </c>
      <c r="D24" s="36" t="s">
        <v>147</v>
      </c>
      <c r="E24" s="36" t="s">
        <v>129</v>
      </c>
      <c r="F24" s="36" t="s">
        <v>123</v>
      </c>
      <c r="G24" s="37">
        <v>845</v>
      </c>
    </row>
    <row r="25" spans="2:7" hidden="1" x14ac:dyDescent="0.25">
      <c r="B25" s="36">
        <v>9</v>
      </c>
      <c r="C25" s="36" t="s">
        <v>124</v>
      </c>
      <c r="D25" s="36" t="s">
        <v>148</v>
      </c>
      <c r="E25" s="36" t="s">
        <v>129</v>
      </c>
      <c r="F25" s="36" t="s">
        <v>126</v>
      </c>
      <c r="G25" s="37">
        <v>1444</v>
      </c>
    </row>
    <row r="26" spans="2:7" hidden="1" x14ac:dyDescent="0.25">
      <c r="B26" s="36">
        <v>10</v>
      </c>
      <c r="C26" s="36" t="s">
        <v>120</v>
      </c>
      <c r="D26" s="36" t="s">
        <v>149</v>
      </c>
      <c r="E26" s="36" t="s">
        <v>129</v>
      </c>
      <c r="F26" s="36" t="s">
        <v>123</v>
      </c>
      <c r="G26" s="37">
        <v>899</v>
      </c>
    </row>
    <row r="27" spans="2:7" hidden="1" x14ac:dyDescent="0.25">
      <c r="B27" s="36">
        <v>10</v>
      </c>
      <c r="C27" s="36" t="s">
        <v>124</v>
      </c>
      <c r="D27" s="36" t="s">
        <v>150</v>
      </c>
      <c r="E27" s="36" t="s">
        <v>134</v>
      </c>
      <c r="F27" s="36" t="s">
        <v>138</v>
      </c>
      <c r="G27" s="37">
        <v>1498</v>
      </c>
    </row>
    <row r="28" spans="2:7" hidden="1" x14ac:dyDescent="0.25">
      <c r="B28" s="36">
        <v>7</v>
      </c>
      <c r="C28" s="36" t="s">
        <v>120</v>
      </c>
      <c r="D28" s="36" t="s">
        <v>151</v>
      </c>
      <c r="E28" s="36" t="s">
        <v>129</v>
      </c>
      <c r="F28" s="36" t="s">
        <v>123</v>
      </c>
      <c r="G28" s="37">
        <v>801</v>
      </c>
    </row>
    <row r="29" spans="2:7" hidden="1" x14ac:dyDescent="0.25">
      <c r="B29" s="36">
        <v>7</v>
      </c>
      <c r="C29" s="36" t="s">
        <v>124</v>
      </c>
      <c r="D29" s="36" t="s">
        <v>152</v>
      </c>
      <c r="E29" s="36" t="s">
        <v>129</v>
      </c>
      <c r="F29" s="36" t="s">
        <v>123</v>
      </c>
      <c r="G29" s="37">
        <v>1400</v>
      </c>
    </row>
    <row r="30" spans="2:7" hidden="1" x14ac:dyDescent="0.25">
      <c r="B30" s="36">
        <v>8</v>
      </c>
      <c r="C30" s="36" t="s">
        <v>120</v>
      </c>
      <c r="D30" s="36" t="s">
        <v>153</v>
      </c>
      <c r="E30" s="36" t="s">
        <v>122</v>
      </c>
      <c r="F30" s="36" t="s">
        <v>138</v>
      </c>
      <c r="G30" s="37">
        <v>862</v>
      </c>
    </row>
    <row r="31" spans="2:7" hidden="1" x14ac:dyDescent="0.25">
      <c r="B31" s="36">
        <v>8</v>
      </c>
      <c r="C31" s="36" t="s">
        <v>124</v>
      </c>
      <c r="D31" s="36" t="s">
        <v>154</v>
      </c>
      <c r="E31" s="36" t="s">
        <v>129</v>
      </c>
      <c r="F31" s="36" t="s">
        <v>138</v>
      </c>
      <c r="G31" s="37">
        <v>1460</v>
      </c>
    </row>
    <row r="32" spans="2:7" x14ac:dyDescent="0.25">
      <c r="B32" s="36">
        <v>9</v>
      </c>
      <c r="C32" s="36" t="s">
        <v>120</v>
      </c>
      <c r="D32" s="36" t="s">
        <v>155</v>
      </c>
      <c r="E32" s="36" t="s">
        <v>122</v>
      </c>
      <c r="F32" s="36" t="s">
        <v>123</v>
      </c>
      <c r="G32" s="37">
        <v>923</v>
      </c>
    </row>
    <row r="33" spans="2:7" x14ac:dyDescent="0.25">
      <c r="B33" s="36">
        <v>9</v>
      </c>
      <c r="C33" s="36" t="s">
        <v>124</v>
      </c>
      <c r="D33" s="36" t="s">
        <v>156</v>
      </c>
      <c r="E33" s="36" t="s">
        <v>134</v>
      </c>
      <c r="F33" s="36" t="s">
        <v>138</v>
      </c>
      <c r="G33" s="37">
        <v>1521</v>
      </c>
    </row>
    <row r="34" spans="2:7" x14ac:dyDescent="0.25">
      <c r="B34" s="36">
        <v>10</v>
      </c>
      <c r="C34" s="36" t="s">
        <v>120</v>
      </c>
      <c r="D34" s="36" t="s">
        <v>157</v>
      </c>
      <c r="E34" s="36" t="s">
        <v>134</v>
      </c>
      <c r="F34" s="36" t="s">
        <v>123</v>
      </c>
      <c r="G34" s="37">
        <v>993</v>
      </c>
    </row>
    <row r="36" spans="2:7" x14ac:dyDescent="0.25">
      <c r="G36" s="38"/>
    </row>
    <row r="37" spans="2:7" x14ac:dyDescent="0.25">
      <c r="G37" s="38"/>
    </row>
    <row r="38" spans="2:7" x14ac:dyDescent="0.25">
      <c r="G38" s="38"/>
    </row>
    <row r="39" spans="2:7" x14ac:dyDescent="0.25">
      <c r="G39" s="38"/>
    </row>
    <row r="40" spans="2:7" x14ac:dyDescent="0.25">
      <c r="G40" s="38"/>
    </row>
  </sheetData>
  <autoFilter ref="B3:G34">
    <filterColumn colId="2">
      <customFilters>
        <customFilter val="?O*E?"/>
        <customFilter val="?O*N?"/>
      </customFilters>
    </filterColumn>
  </autoFilter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53"/>
  <sheetViews>
    <sheetView topLeftCell="A27" workbookViewId="0">
      <selection activeCell="E20" sqref="E20"/>
    </sheetView>
  </sheetViews>
  <sheetFormatPr defaultRowHeight="15.75" x14ac:dyDescent="0.25"/>
  <cols>
    <col min="1" max="1" width="9.33203125" style="33"/>
    <col min="2" max="2" width="10.83203125" style="33" customWidth="1"/>
    <col min="3" max="3" width="14.6640625" style="33" customWidth="1"/>
    <col min="4" max="4" width="30.1640625" style="33" bestFit="1" customWidth="1"/>
    <col min="5" max="5" width="14" style="33" bestFit="1" customWidth="1"/>
    <col min="6" max="6" width="14.6640625" style="33" customWidth="1"/>
    <col min="7" max="7" width="13.5" style="33" customWidth="1"/>
    <col min="8" max="8" width="12.6640625" style="33" customWidth="1"/>
    <col min="9" max="9" width="14.1640625" style="33" customWidth="1"/>
    <col min="10" max="10" width="22.1640625" style="33" customWidth="1"/>
    <col min="11" max="11" width="14.1640625" style="33" customWidth="1"/>
    <col min="12" max="16384" width="9.33203125" style="33"/>
  </cols>
  <sheetData>
    <row r="1" spans="2:7" ht="20.25" x14ac:dyDescent="0.3">
      <c r="C1" s="34" t="s">
        <v>114</v>
      </c>
    </row>
    <row r="3" spans="2:7" ht="31.5" x14ac:dyDescent="0.25">
      <c r="B3" s="35" t="s">
        <v>115</v>
      </c>
      <c r="C3" s="35" t="s">
        <v>158</v>
      </c>
      <c r="D3" s="35" t="s">
        <v>116</v>
      </c>
      <c r="E3" s="35" t="s">
        <v>117</v>
      </c>
      <c r="F3" s="35" t="s">
        <v>118</v>
      </c>
      <c r="G3" s="35" t="s">
        <v>119</v>
      </c>
    </row>
    <row r="4" spans="2:7" x14ac:dyDescent="0.25">
      <c r="B4" s="36">
        <v>7</v>
      </c>
      <c r="C4" s="36" t="s">
        <v>120</v>
      </c>
      <c r="D4" s="36" t="s">
        <v>121</v>
      </c>
      <c r="E4" s="36" t="s">
        <v>122</v>
      </c>
      <c r="F4" s="36" t="s">
        <v>123</v>
      </c>
      <c r="G4" s="37">
        <v>761</v>
      </c>
    </row>
    <row r="5" spans="2:7" hidden="1" x14ac:dyDescent="0.25">
      <c r="B5" s="36">
        <v>7</v>
      </c>
      <c r="C5" s="36" t="s">
        <v>124</v>
      </c>
      <c r="D5" s="36" t="s">
        <v>125</v>
      </c>
      <c r="E5" s="36" t="s">
        <v>122</v>
      </c>
      <c r="F5" s="36" t="s">
        <v>126</v>
      </c>
      <c r="G5" s="37">
        <v>1360</v>
      </c>
    </row>
    <row r="6" spans="2:7" x14ac:dyDescent="0.25">
      <c r="B6" s="36">
        <v>8</v>
      </c>
      <c r="C6" s="36" t="s">
        <v>120</v>
      </c>
      <c r="D6" s="36" t="s">
        <v>127</v>
      </c>
      <c r="E6" s="36" t="s">
        <v>122</v>
      </c>
      <c r="F6" s="36" t="s">
        <v>123</v>
      </c>
      <c r="G6" s="37">
        <v>832</v>
      </c>
    </row>
    <row r="7" spans="2:7" hidden="1" x14ac:dyDescent="0.25">
      <c r="B7" s="36">
        <v>8</v>
      </c>
      <c r="C7" s="36" t="s">
        <v>124</v>
      </c>
      <c r="D7" s="36" t="s">
        <v>128</v>
      </c>
      <c r="E7" s="36" t="s">
        <v>129</v>
      </c>
      <c r="F7" s="36" t="s">
        <v>123</v>
      </c>
      <c r="G7" s="37">
        <v>1430</v>
      </c>
    </row>
    <row r="8" spans="2:7" hidden="1" x14ac:dyDescent="0.25">
      <c r="B8" s="36">
        <v>9</v>
      </c>
      <c r="C8" s="36" t="s">
        <v>120</v>
      </c>
      <c r="D8" s="36" t="s">
        <v>130</v>
      </c>
      <c r="E8" s="36" t="s">
        <v>129</v>
      </c>
      <c r="F8" s="36" t="s">
        <v>123</v>
      </c>
      <c r="G8" s="37">
        <v>902</v>
      </c>
    </row>
    <row r="9" spans="2:7" hidden="1" x14ac:dyDescent="0.25">
      <c r="B9" s="36">
        <v>9</v>
      </c>
      <c r="C9" s="36" t="s">
        <v>124</v>
      </c>
      <c r="D9" s="36" t="s">
        <v>130</v>
      </c>
      <c r="E9" s="36" t="s">
        <v>129</v>
      </c>
      <c r="F9" s="36" t="s">
        <v>123</v>
      </c>
      <c r="G9" s="37">
        <v>1500</v>
      </c>
    </row>
    <row r="10" spans="2:7" hidden="1" x14ac:dyDescent="0.25">
      <c r="B10" s="36">
        <v>10</v>
      </c>
      <c r="C10" s="36" t="s">
        <v>120</v>
      </c>
      <c r="D10" s="36" t="s">
        <v>131</v>
      </c>
      <c r="E10" s="36" t="s">
        <v>129</v>
      </c>
      <c r="F10" s="36" t="s">
        <v>123</v>
      </c>
      <c r="G10" s="37">
        <v>973</v>
      </c>
    </row>
    <row r="11" spans="2:7" hidden="1" x14ac:dyDescent="0.25">
      <c r="B11" s="36">
        <v>10</v>
      </c>
      <c r="C11" s="36" t="s">
        <v>124</v>
      </c>
      <c r="D11" s="36" t="s">
        <v>132</v>
      </c>
      <c r="E11" s="36" t="s">
        <v>129</v>
      </c>
      <c r="F11" s="36" t="s">
        <v>123</v>
      </c>
      <c r="G11" s="37">
        <v>1571</v>
      </c>
    </row>
    <row r="12" spans="2:7" hidden="1" x14ac:dyDescent="0.25">
      <c r="B12" s="36">
        <v>7</v>
      </c>
      <c r="C12" s="36" t="s">
        <v>120</v>
      </c>
      <c r="D12" s="36" t="s">
        <v>133</v>
      </c>
      <c r="E12" s="36" t="s">
        <v>134</v>
      </c>
      <c r="F12" s="36" t="s">
        <v>123</v>
      </c>
      <c r="G12" s="37">
        <v>650</v>
      </c>
    </row>
    <row r="13" spans="2:7" hidden="1" x14ac:dyDescent="0.25">
      <c r="B13" s="36">
        <v>7</v>
      </c>
      <c r="C13" s="36" t="s">
        <v>124</v>
      </c>
      <c r="D13" s="36" t="s">
        <v>135</v>
      </c>
      <c r="E13" s="36" t="s">
        <v>129</v>
      </c>
      <c r="F13" s="36" t="s">
        <v>123</v>
      </c>
      <c r="G13" s="37">
        <v>1249</v>
      </c>
    </row>
    <row r="14" spans="2:7" x14ac:dyDescent="0.25">
      <c r="B14" s="36">
        <v>8</v>
      </c>
      <c r="C14" s="36" t="s">
        <v>120</v>
      </c>
      <c r="D14" s="36" t="s">
        <v>136</v>
      </c>
      <c r="E14" s="36" t="s">
        <v>122</v>
      </c>
      <c r="F14" s="36" t="s">
        <v>123</v>
      </c>
      <c r="G14" s="37">
        <v>702</v>
      </c>
    </row>
    <row r="15" spans="2:7" hidden="1" x14ac:dyDescent="0.25">
      <c r="B15" s="36">
        <v>8</v>
      </c>
      <c r="C15" s="36" t="s">
        <v>124</v>
      </c>
      <c r="D15" s="36" t="s">
        <v>137</v>
      </c>
      <c r="E15" s="36" t="s">
        <v>122</v>
      </c>
      <c r="F15" s="36" t="s">
        <v>138</v>
      </c>
      <c r="G15" s="37">
        <v>1300</v>
      </c>
    </row>
    <row r="16" spans="2:7" hidden="1" x14ac:dyDescent="0.25">
      <c r="B16" s="36">
        <v>9</v>
      </c>
      <c r="C16" s="36" t="s">
        <v>120</v>
      </c>
      <c r="D16" s="36" t="s">
        <v>139</v>
      </c>
      <c r="E16" s="36" t="s">
        <v>129</v>
      </c>
      <c r="F16" s="36" t="s">
        <v>123</v>
      </c>
      <c r="G16" s="37">
        <v>754</v>
      </c>
    </row>
    <row r="17" spans="2:12" hidden="1" x14ac:dyDescent="0.25">
      <c r="B17" s="36">
        <v>9</v>
      </c>
      <c r="C17" s="36" t="s">
        <v>124</v>
      </c>
      <c r="D17" s="36" t="s">
        <v>140</v>
      </c>
      <c r="E17" s="36" t="s">
        <v>129</v>
      </c>
      <c r="F17" s="36" t="s">
        <v>123</v>
      </c>
      <c r="G17" s="37">
        <v>1352</v>
      </c>
    </row>
    <row r="18" spans="2:12" hidden="1" x14ac:dyDescent="0.25">
      <c r="B18" s="36">
        <v>10</v>
      </c>
      <c r="C18" s="36" t="s">
        <v>120</v>
      </c>
      <c r="D18" s="36" t="s">
        <v>141</v>
      </c>
      <c r="E18" s="36" t="s">
        <v>129</v>
      </c>
      <c r="F18" s="36" t="s">
        <v>126</v>
      </c>
      <c r="G18" s="37">
        <v>806</v>
      </c>
    </row>
    <row r="19" spans="2:12" hidden="1" x14ac:dyDescent="0.25">
      <c r="B19" s="36">
        <v>10</v>
      </c>
      <c r="C19" s="36" t="s">
        <v>124</v>
      </c>
      <c r="D19" s="36" t="s">
        <v>142</v>
      </c>
      <c r="E19" s="36" t="s">
        <v>129</v>
      </c>
      <c r="F19" s="36" t="s">
        <v>123</v>
      </c>
      <c r="G19" s="37">
        <v>1404</v>
      </c>
    </row>
    <row r="20" spans="2:12" hidden="1" x14ac:dyDescent="0.25">
      <c r="B20" s="36">
        <v>7</v>
      </c>
      <c r="C20" s="36" t="s">
        <v>120</v>
      </c>
      <c r="D20" s="36" t="s">
        <v>143</v>
      </c>
      <c r="E20" s="36" t="s">
        <v>129</v>
      </c>
      <c r="F20" s="36" t="s">
        <v>123</v>
      </c>
      <c r="G20" s="37">
        <v>737</v>
      </c>
    </row>
    <row r="21" spans="2:12" hidden="1" x14ac:dyDescent="0.25">
      <c r="B21" s="36">
        <v>7</v>
      </c>
      <c r="C21" s="36" t="s">
        <v>124</v>
      </c>
      <c r="D21" s="36" t="s">
        <v>144</v>
      </c>
      <c r="E21" s="36" t="s">
        <v>129</v>
      </c>
      <c r="F21" s="36" t="s">
        <v>126</v>
      </c>
      <c r="G21" s="37">
        <v>1335</v>
      </c>
    </row>
    <row r="22" spans="2:12" hidden="1" x14ac:dyDescent="0.25">
      <c r="B22" s="36">
        <v>8</v>
      </c>
      <c r="C22" s="36" t="s">
        <v>120</v>
      </c>
      <c r="D22" s="36" t="s">
        <v>145</v>
      </c>
      <c r="E22" s="36" t="s">
        <v>129</v>
      </c>
      <c r="F22" s="36" t="s">
        <v>123</v>
      </c>
      <c r="G22" s="37">
        <v>791</v>
      </c>
    </row>
    <row r="23" spans="2:12" hidden="1" x14ac:dyDescent="0.25">
      <c r="B23" s="36">
        <v>8</v>
      </c>
      <c r="C23" s="36" t="s">
        <v>124</v>
      </c>
      <c r="D23" s="36" t="s">
        <v>146</v>
      </c>
      <c r="E23" s="36" t="s">
        <v>122</v>
      </c>
      <c r="F23" s="36" t="s">
        <v>126</v>
      </c>
      <c r="G23" s="37">
        <v>1389</v>
      </c>
    </row>
    <row r="24" spans="2:12" hidden="1" x14ac:dyDescent="0.25">
      <c r="B24" s="36">
        <v>9</v>
      </c>
      <c r="C24" s="36" t="s">
        <v>120</v>
      </c>
      <c r="D24" s="36" t="s">
        <v>147</v>
      </c>
      <c r="E24" s="36" t="s">
        <v>129</v>
      </c>
      <c r="F24" s="36" t="s">
        <v>123</v>
      </c>
      <c r="G24" s="37">
        <v>845</v>
      </c>
    </row>
    <row r="25" spans="2:12" hidden="1" x14ac:dyDescent="0.25">
      <c r="B25" s="36">
        <v>9</v>
      </c>
      <c r="C25" s="36" t="s">
        <v>124</v>
      </c>
      <c r="D25" s="36" t="s">
        <v>148</v>
      </c>
      <c r="E25" s="36" t="s">
        <v>129</v>
      </c>
      <c r="F25" s="36" t="s">
        <v>126</v>
      </c>
      <c r="G25" s="37">
        <v>1444</v>
      </c>
      <c r="J25" s="35"/>
      <c r="K25" s="35"/>
      <c r="L25" s="57"/>
    </row>
    <row r="26" spans="2:12" hidden="1" x14ac:dyDescent="0.25">
      <c r="B26" s="36">
        <v>10</v>
      </c>
      <c r="C26" s="36" t="s">
        <v>120</v>
      </c>
      <c r="D26" s="36" t="s">
        <v>149</v>
      </c>
      <c r="E26" s="36" t="s">
        <v>129</v>
      </c>
      <c r="F26" s="36" t="s">
        <v>123</v>
      </c>
      <c r="G26" s="37">
        <v>899</v>
      </c>
      <c r="J26" s="28"/>
      <c r="K26" s="28"/>
      <c r="L26" s="28"/>
    </row>
    <row r="27" spans="2:12" x14ac:dyDescent="0.25">
      <c r="B27" s="36">
        <v>10</v>
      </c>
      <c r="C27" s="36" t="s">
        <v>124</v>
      </c>
      <c r="D27" s="36" t="s">
        <v>150</v>
      </c>
      <c r="E27" s="36" t="s">
        <v>134</v>
      </c>
      <c r="F27" s="36" t="s">
        <v>138</v>
      </c>
      <c r="G27" s="37">
        <v>1498</v>
      </c>
      <c r="J27" s="28"/>
      <c r="K27" s="28"/>
      <c r="L27" s="28"/>
    </row>
    <row r="28" spans="2:12" hidden="1" x14ac:dyDescent="0.25">
      <c r="B28" s="36">
        <v>7</v>
      </c>
      <c r="C28" s="36" t="s">
        <v>120</v>
      </c>
      <c r="D28" s="36" t="s">
        <v>151</v>
      </c>
      <c r="E28" s="36" t="s">
        <v>129</v>
      </c>
      <c r="F28" s="36" t="s">
        <v>123</v>
      </c>
      <c r="G28" s="37">
        <v>801</v>
      </c>
    </row>
    <row r="29" spans="2:12" hidden="1" x14ac:dyDescent="0.25">
      <c r="B29" s="36">
        <v>7</v>
      </c>
      <c r="C29" s="36" t="s">
        <v>124</v>
      </c>
      <c r="D29" s="36" t="s">
        <v>152</v>
      </c>
      <c r="E29" s="36" t="s">
        <v>129</v>
      </c>
      <c r="F29" s="36" t="s">
        <v>123</v>
      </c>
      <c r="G29" s="37">
        <v>1400</v>
      </c>
    </row>
    <row r="30" spans="2:12" hidden="1" x14ac:dyDescent="0.25">
      <c r="B30" s="36">
        <v>8</v>
      </c>
      <c r="C30" s="36" t="s">
        <v>120</v>
      </c>
      <c r="D30" s="36" t="s">
        <v>153</v>
      </c>
      <c r="E30" s="36" t="s">
        <v>122</v>
      </c>
      <c r="F30" s="36" t="s">
        <v>138</v>
      </c>
      <c r="G30" s="37">
        <v>862</v>
      </c>
    </row>
    <row r="31" spans="2:12" hidden="1" x14ac:dyDescent="0.25">
      <c r="B31" s="36">
        <v>8</v>
      </c>
      <c r="C31" s="36" t="s">
        <v>124</v>
      </c>
      <c r="D31" s="36" t="s">
        <v>154</v>
      </c>
      <c r="E31" s="36" t="s">
        <v>129</v>
      </c>
      <c r="F31" s="36" t="s">
        <v>138</v>
      </c>
      <c r="G31" s="37">
        <v>1460</v>
      </c>
    </row>
    <row r="32" spans="2:12" x14ac:dyDescent="0.25">
      <c r="B32" s="36">
        <v>9</v>
      </c>
      <c r="C32" s="36" t="s">
        <v>120</v>
      </c>
      <c r="D32" s="36" t="s">
        <v>155</v>
      </c>
      <c r="E32" s="36" t="s">
        <v>122</v>
      </c>
      <c r="F32" s="36" t="s">
        <v>123</v>
      </c>
      <c r="G32" s="37">
        <v>923</v>
      </c>
    </row>
    <row r="33" spans="2:7" x14ac:dyDescent="0.25">
      <c r="B33" s="36">
        <v>9</v>
      </c>
      <c r="C33" s="36" t="s">
        <v>124</v>
      </c>
      <c r="D33" s="36" t="s">
        <v>156</v>
      </c>
      <c r="E33" s="36" t="s">
        <v>134</v>
      </c>
      <c r="F33" s="36" t="s">
        <v>138</v>
      </c>
      <c r="G33" s="37">
        <v>1521</v>
      </c>
    </row>
    <row r="34" spans="2:7" hidden="1" x14ac:dyDescent="0.25">
      <c r="B34" s="36">
        <v>10</v>
      </c>
      <c r="C34" s="36" t="s">
        <v>120</v>
      </c>
      <c r="D34" s="36" t="s">
        <v>157</v>
      </c>
      <c r="E34" s="36" t="s">
        <v>134</v>
      </c>
      <c r="F34" s="36" t="s">
        <v>123</v>
      </c>
      <c r="G34" s="37">
        <v>993</v>
      </c>
    </row>
    <row r="36" spans="2:7" x14ac:dyDescent="0.25">
      <c r="G36" s="38"/>
    </row>
    <row r="37" spans="2:7" x14ac:dyDescent="0.25">
      <c r="G37" s="38"/>
    </row>
    <row r="38" spans="2:7" x14ac:dyDescent="0.25">
      <c r="G38" s="38"/>
    </row>
    <row r="39" spans="2:7" x14ac:dyDescent="0.25">
      <c r="G39" s="38"/>
    </row>
    <row r="40" spans="2:7" x14ac:dyDescent="0.25">
      <c r="G40" s="38"/>
    </row>
    <row r="51" spans="5:6" ht="31.5" x14ac:dyDescent="0.25">
      <c r="E51" s="35" t="s">
        <v>118</v>
      </c>
      <c r="F51" s="35" t="s">
        <v>117</v>
      </c>
    </row>
    <row r="52" spans="5:6" x14ac:dyDescent="0.25">
      <c r="E52" s="28" t="str">
        <f>"=BB"</f>
        <v>=BB</v>
      </c>
      <c r="F52" s="28" t="str">
        <f>"=3*"</f>
        <v>=3*</v>
      </c>
    </row>
    <row r="53" spans="5:6" x14ac:dyDescent="0.25">
      <c r="E53" s="28" t="str">
        <f>"=HB"</f>
        <v>=HB</v>
      </c>
      <c r="F53" s="28" t="str">
        <f>"=5*"</f>
        <v>=5*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8" workbookViewId="0">
      <selection activeCell="F10" sqref="F10"/>
    </sheetView>
  </sheetViews>
  <sheetFormatPr defaultRowHeight="15.75" x14ac:dyDescent="0.25"/>
  <cols>
    <col min="1" max="1" width="9.33203125" style="28"/>
    <col min="2" max="2" width="15" style="28" customWidth="1"/>
    <col min="3" max="3" width="26.1640625" style="28" customWidth="1"/>
    <col min="4" max="4" width="19.1640625" style="28" bestFit="1" customWidth="1"/>
    <col min="5" max="5" width="28.6640625" style="28" customWidth="1"/>
    <col min="6" max="6" width="17.83203125" style="28" bestFit="1" customWidth="1"/>
    <col min="7" max="7" width="15.83203125" style="28" bestFit="1" customWidth="1"/>
    <col min="8" max="8" width="18.33203125" style="28" customWidth="1"/>
    <col min="9" max="10" width="21.6640625" style="28" bestFit="1" customWidth="1"/>
    <col min="11" max="16384" width="9.33203125" style="28"/>
  </cols>
  <sheetData>
    <row r="1" spans="1:1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1" x14ac:dyDescent="0.25">
      <c r="A3" s="27"/>
      <c r="B3" s="27"/>
      <c r="C3" s="63" t="s">
        <v>60</v>
      </c>
      <c r="D3" s="63"/>
      <c r="E3" s="63"/>
      <c r="F3" s="63"/>
      <c r="G3" s="63"/>
      <c r="H3" s="63"/>
      <c r="I3" s="27"/>
      <c r="J3" s="27"/>
    </row>
    <row r="4" spans="1:1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9"/>
    </row>
    <row r="5" spans="1:11" x14ac:dyDescent="0.25">
      <c r="A5" s="27"/>
      <c r="B5" s="30" t="s">
        <v>61</v>
      </c>
      <c r="C5" s="30" t="s">
        <v>11</v>
      </c>
      <c r="D5" s="30" t="s">
        <v>62</v>
      </c>
      <c r="E5" s="30" t="s">
        <v>63</v>
      </c>
      <c r="F5" s="30" t="s">
        <v>64</v>
      </c>
      <c r="G5" s="30" t="s">
        <v>65</v>
      </c>
      <c r="H5" s="30" t="s">
        <v>13</v>
      </c>
      <c r="I5" s="30" t="s">
        <v>66</v>
      </c>
      <c r="J5" s="27"/>
    </row>
    <row r="6" spans="1:11" x14ac:dyDescent="0.25">
      <c r="A6" s="27"/>
      <c r="B6" s="27" t="s">
        <v>67</v>
      </c>
      <c r="C6" s="27" t="s">
        <v>166</v>
      </c>
      <c r="D6" s="31">
        <v>850</v>
      </c>
      <c r="E6" s="31">
        <v>20</v>
      </c>
      <c r="F6" s="31" t="s">
        <v>68</v>
      </c>
      <c r="G6" s="31" t="s">
        <v>69</v>
      </c>
      <c r="H6" s="32">
        <v>1750</v>
      </c>
      <c r="I6" s="27" t="s">
        <v>70</v>
      </c>
      <c r="J6" s="27"/>
    </row>
    <row r="7" spans="1:11" x14ac:dyDescent="0.25">
      <c r="A7" s="27"/>
      <c r="B7" s="27" t="s">
        <v>67</v>
      </c>
      <c r="C7" s="27" t="s">
        <v>71</v>
      </c>
      <c r="D7" s="31">
        <v>600</v>
      </c>
      <c r="E7" s="31">
        <v>14</v>
      </c>
      <c r="F7" s="31" t="s">
        <v>72</v>
      </c>
      <c r="G7" s="31" t="s">
        <v>73</v>
      </c>
      <c r="H7" s="32">
        <v>1400</v>
      </c>
      <c r="I7" s="27" t="s">
        <v>70</v>
      </c>
      <c r="J7" s="27"/>
    </row>
    <row r="8" spans="1:11" x14ac:dyDescent="0.25">
      <c r="A8" s="27"/>
      <c r="B8" s="27" t="s">
        <v>67</v>
      </c>
      <c r="C8" s="27" t="s">
        <v>74</v>
      </c>
      <c r="D8" s="31">
        <v>600</v>
      </c>
      <c r="E8" s="31">
        <v>14</v>
      </c>
      <c r="F8" s="31" t="s">
        <v>72</v>
      </c>
      <c r="G8" s="31" t="s">
        <v>75</v>
      </c>
      <c r="H8" s="32">
        <v>1450</v>
      </c>
      <c r="I8" s="27" t="s">
        <v>70</v>
      </c>
      <c r="J8" s="27"/>
    </row>
    <row r="9" spans="1:11" x14ac:dyDescent="0.25">
      <c r="A9" s="27"/>
      <c r="B9" s="27" t="s">
        <v>76</v>
      </c>
      <c r="C9" s="27" t="s">
        <v>77</v>
      </c>
      <c r="D9" s="31">
        <v>700</v>
      </c>
      <c r="E9" s="31">
        <v>17</v>
      </c>
      <c r="F9" s="31" t="s">
        <v>72</v>
      </c>
      <c r="G9" s="31" t="s">
        <v>69</v>
      </c>
      <c r="H9" s="32">
        <v>2500</v>
      </c>
      <c r="I9" s="27" t="s">
        <v>70</v>
      </c>
      <c r="J9" s="27"/>
    </row>
    <row r="10" spans="1:11" x14ac:dyDescent="0.25">
      <c r="A10" s="27"/>
      <c r="B10" s="27" t="s">
        <v>76</v>
      </c>
      <c r="C10" s="27" t="s">
        <v>78</v>
      </c>
      <c r="D10" s="31">
        <v>750</v>
      </c>
      <c r="E10" s="31">
        <v>17</v>
      </c>
      <c r="F10" s="31" t="s">
        <v>72</v>
      </c>
      <c r="G10" s="31" t="s">
        <v>73</v>
      </c>
      <c r="H10" s="32">
        <v>2650</v>
      </c>
      <c r="I10" s="27" t="s">
        <v>70</v>
      </c>
      <c r="J10" s="27"/>
    </row>
    <row r="11" spans="1:11" x14ac:dyDescent="0.25">
      <c r="A11" s="27"/>
      <c r="B11" s="27" t="s">
        <v>79</v>
      </c>
      <c r="C11" s="27" t="s">
        <v>80</v>
      </c>
      <c r="D11" s="31">
        <v>900</v>
      </c>
      <c r="E11" s="31">
        <v>28</v>
      </c>
      <c r="F11" s="31" t="s">
        <v>68</v>
      </c>
      <c r="G11" s="31" t="s">
        <v>81</v>
      </c>
      <c r="H11" s="32">
        <v>5200</v>
      </c>
      <c r="I11" s="27" t="s">
        <v>70</v>
      </c>
      <c r="J11" s="27"/>
    </row>
    <row r="12" spans="1:11" x14ac:dyDescent="0.25">
      <c r="A12" s="27"/>
      <c r="B12" s="27" t="s">
        <v>82</v>
      </c>
      <c r="C12" s="27" t="s">
        <v>83</v>
      </c>
      <c r="D12" s="31">
        <v>700</v>
      </c>
      <c r="E12" s="31">
        <v>17</v>
      </c>
      <c r="F12" s="31" t="s">
        <v>68</v>
      </c>
      <c r="G12" s="31" t="s">
        <v>69</v>
      </c>
      <c r="H12" s="32">
        <v>1411</v>
      </c>
      <c r="I12" s="27" t="s">
        <v>84</v>
      </c>
      <c r="J12" s="27"/>
    </row>
    <row r="13" spans="1:11" x14ac:dyDescent="0.25">
      <c r="A13" s="27"/>
      <c r="B13" s="27" t="s">
        <v>82</v>
      </c>
      <c r="C13" s="27" t="s">
        <v>85</v>
      </c>
      <c r="D13" s="31">
        <v>800</v>
      </c>
      <c r="E13" s="31">
        <v>15</v>
      </c>
      <c r="F13" s="31" t="s">
        <v>68</v>
      </c>
      <c r="G13" s="31" t="s">
        <v>81</v>
      </c>
      <c r="H13" s="32">
        <v>1440</v>
      </c>
      <c r="I13" s="27" t="s">
        <v>86</v>
      </c>
      <c r="J13" s="27"/>
    </row>
    <row r="14" spans="1:11" x14ac:dyDescent="0.25">
      <c r="A14" s="27"/>
      <c r="B14" s="27" t="s">
        <v>76</v>
      </c>
      <c r="C14" s="27" t="s">
        <v>87</v>
      </c>
      <c r="D14" s="31">
        <v>900</v>
      </c>
      <c r="E14" s="31">
        <v>30</v>
      </c>
      <c r="F14" s="31" t="s">
        <v>68</v>
      </c>
      <c r="G14" s="31" t="s">
        <v>81</v>
      </c>
      <c r="H14" s="32">
        <v>7200</v>
      </c>
      <c r="I14" s="27" t="s">
        <v>88</v>
      </c>
      <c r="J14" s="27"/>
    </row>
    <row r="15" spans="1:11" x14ac:dyDescent="0.25">
      <c r="A15" s="27"/>
      <c r="B15" s="27" t="s">
        <v>89</v>
      </c>
      <c r="C15" s="27" t="s">
        <v>90</v>
      </c>
      <c r="D15" s="31">
        <v>850</v>
      </c>
      <c r="E15" s="31">
        <v>20</v>
      </c>
      <c r="F15" s="31" t="s">
        <v>68</v>
      </c>
      <c r="G15" s="31" t="s">
        <v>73</v>
      </c>
      <c r="H15" s="32">
        <v>3600</v>
      </c>
      <c r="I15" s="27" t="s">
        <v>88</v>
      </c>
      <c r="J15" s="27"/>
    </row>
    <row r="16" spans="1:11" x14ac:dyDescent="0.25">
      <c r="A16" s="27"/>
      <c r="B16" s="27" t="s">
        <v>91</v>
      </c>
      <c r="C16" s="27" t="s">
        <v>92</v>
      </c>
      <c r="D16" s="31">
        <v>700</v>
      </c>
      <c r="E16" s="31">
        <v>17</v>
      </c>
      <c r="F16" s="31" t="s">
        <v>68</v>
      </c>
      <c r="G16" s="31" t="s">
        <v>73</v>
      </c>
      <c r="H16" s="32">
        <v>1460</v>
      </c>
      <c r="I16" s="27" t="s">
        <v>70</v>
      </c>
      <c r="J16" s="27"/>
    </row>
    <row r="17" spans="1:10" x14ac:dyDescent="0.25">
      <c r="A17" s="27"/>
      <c r="B17" s="27" t="s">
        <v>82</v>
      </c>
      <c r="C17" s="27" t="s">
        <v>93</v>
      </c>
      <c r="D17" s="31">
        <v>700</v>
      </c>
      <c r="E17" s="31">
        <v>17</v>
      </c>
      <c r="F17" s="31" t="s">
        <v>68</v>
      </c>
      <c r="G17" s="31" t="s">
        <v>75</v>
      </c>
      <c r="H17" s="32">
        <v>1465</v>
      </c>
      <c r="I17" s="27" t="s">
        <v>86</v>
      </c>
      <c r="J17" s="27"/>
    </row>
    <row r="18" spans="1:10" x14ac:dyDescent="0.25">
      <c r="A18" s="27"/>
      <c r="B18" s="27" t="s">
        <v>91</v>
      </c>
      <c r="C18" s="27" t="s">
        <v>94</v>
      </c>
      <c r="D18" s="31">
        <v>700</v>
      </c>
      <c r="E18" s="31">
        <v>17</v>
      </c>
      <c r="F18" s="31" t="s">
        <v>72</v>
      </c>
      <c r="G18" s="31" t="s">
        <v>73</v>
      </c>
      <c r="H18" s="32">
        <v>1550</v>
      </c>
      <c r="I18" s="27" t="s">
        <v>88</v>
      </c>
      <c r="J18" s="27"/>
    </row>
    <row r="19" spans="1:10" x14ac:dyDescent="0.25">
      <c r="A19" s="27"/>
      <c r="B19" s="27" t="s">
        <v>67</v>
      </c>
      <c r="C19" s="27" t="s">
        <v>95</v>
      </c>
      <c r="D19" s="31">
        <v>650</v>
      </c>
      <c r="E19" s="31">
        <v>15</v>
      </c>
      <c r="F19" s="31" t="s">
        <v>72</v>
      </c>
      <c r="G19" s="31" t="s">
        <v>69</v>
      </c>
      <c r="H19" s="32">
        <v>1450</v>
      </c>
      <c r="I19" s="27" t="s">
        <v>96</v>
      </c>
      <c r="J19" s="27"/>
    </row>
    <row r="20" spans="1:10" x14ac:dyDescent="0.25">
      <c r="A20" s="27"/>
      <c r="B20" s="27" t="s">
        <v>76</v>
      </c>
      <c r="C20" s="27" t="s">
        <v>97</v>
      </c>
      <c r="D20" s="31">
        <v>900</v>
      </c>
      <c r="E20" s="31">
        <v>26</v>
      </c>
      <c r="F20" s="31" t="s">
        <v>68</v>
      </c>
      <c r="G20" s="31" t="s">
        <v>69</v>
      </c>
      <c r="H20" s="32">
        <v>5500</v>
      </c>
      <c r="I20" s="27" t="s">
        <v>96</v>
      </c>
      <c r="J20" s="27"/>
    </row>
    <row r="21" spans="1:10" x14ac:dyDescent="0.25">
      <c r="A21" s="27"/>
      <c r="B21" s="27" t="s">
        <v>89</v>
      </c>
      <c r="C21" s="27" t="s">
        <v>98</v>
      </c>
      <c r="D21" s="31">
        <v>1100</v>
      </c>
      <c r="E21" s="31">
        <v>27</v>
      </c>
      <c r="F21" s="31" t="s">
        <v>68</v>
      </c>
      <c r="G21" s="31" t="s">
        <v>73</v>
      </c>
      <c r="H21" s="32">
        <v>5200</v>
      </c>
      <c r="I21" s="27" t="s">
        <v>96</v>
      </c>
      <c r="J21" s="27"/>
    </row>
    <row r="22" spans="1:10" x14ac:dyDescent="0.25">
      <c r="A22" s="27"/>
      <c r="B22" s="27" t="s">
        <v>89</v>
      </c>
      <c r="C22" s="27" t="s">
        <v>99</v>
      </c>
      <c r="D22" s="31">
        <v>800</v>
      </c>
      <c r="E22" s="31">
        <v>21</v>
      </c>
      <c r="F22" s="31" t="s">
        <v>72</v>
      </c>
      <c r="G22" s="31" t="s">
        <v>73</v>
      </c>
      <c r="H22" s="32">
        <v>3100</v>
      </c>
      <c r="I22" s="27" t="s">
        <v>96</v>
      </c>
      <c r="J22" s="27"/>
    </row>
    <row r="23" spans="1:10" x14ac:dyDescent="0.25">
      <c r="A23" s="27"/>
      <c r="B23" s="27" t="s">
        <v>89</v>
      </c>
      <c r="C23" s="27" t="s">
        <v>100</v>
      </c>
      <c r="D23" s="31">
        <v>800</v>
      </c>
      <c r="E23" s="31">
        <v>22</v>
      </c>
      <c r="F23" s="31" t="s">
        <v>72</v>
      </c>
      <c r="G23" s="31" t="s">
        <v>73</v>
      </c>
      <c r="H23" s="32">
        <v>2200</v>
      </c>
      <c r="I23" s="27" t="s">
        <v>96</v>
      </c>
      <c r="J23" s="27"/>
    </row>
    <row r="24" spans="1:10" x14ac:dyDescent="0.25">
      <c r="A24" s="27"/>
      <c r="B24" s="27" t="s">
        <v>79</v>
      </c>
      <c r="C24" s="27" t="s">
        <v>101</v>
      </c>
      <c r="D24" s="31">
        <v>950</v>
      </c>
      <c r="E24" s="31">
        <v>23</v>
      </c>
      <c r="F24" s="31" t="s">
        <v>68</v>
      </c>
      <c r="G24" s="31" t="s">
        <v>73</v>
      </c>
      <c r="H24" s="32">
        <v>4000</v>
      </c>
      <c r="I24" s="27" t="s">
        <v>96</v>
      </c>
      <c r="J24" s="27"/>
    </row>
    <row r="25" spans="1:10" x14ac:dyDescent="0.25">
      <c r="A25" s="27"/>
      <c r="B25" s="27" t="s">
        <v>79</v>
      </c>
      <c r="C25" s="27" t="s">
        <v>102</v>
      </c>
      <c r="D25" s="31">
        <v>1300</v>
      </c>
      <c r="E25" s="31">
        <v>30</v>
      </c>
      <c r="F25" s="31" t="s">
        <v>68</v>
      </c>
      <c r="G25" s="31" t="s">
        <v>75</v>
      </c>
      <c r="H25" s="32">
        <v>6500</v>
      </c>
      <c r="I25" s="27" t="s">
        <v>96</v>
      </c>
      <c r="J25" s="27"/>
    </row>
    <row r="26" spans="1:10" x14ac:dyDescent="0.25">
      <c r="A26" s="27"/>
      <c r="B26" s="27" t="s">
        <v>79</v>
      </c>
      <c r="C26" s="27" t="s">
        <v>103</v>
      </c>
      <c r="D26" s="31">
        <v>950</v>
      </c>
      <c r="E26" s="31">
        <v>32</v>
      </c>
      <c r="F26" s="31" t="s">
        <v>68</v>
      </c>
      <c r="G26" s="31" t="s">
        <v>75</v>
      </c>
      <c r="H26" s="32">
        <v>5500</v>
      </c>
      <c r="I26" s="27" t="s">
        <v>96</v>
      </c>
      <c r="J26" s="27"/>
    </row>
    <row r="27" spans="1:10" x14ac:dyDescent="0.25">
      <c r="A27" s="27"/>
      <c r="B27" s="27" t="s">
        <v>79</v>
      </c>
      <c r="C27" s="27" t="s">
        <v>104</v>
      </c>
      <c r="D27" s="31">
        <v>850</v>
      </c>
      <c r="E27" s="31">
        <v>23</v>
      </c>
      <c r="F27" s="31" t="s">
        <v>68</v>
      </c>
      <c r="G27" s="31" t="s">
        <v>81</v>
      </c>
      <c r="H27" s="32">
        <v>3500</v>
      </c>
      <c r="I27" s="27" t="s">
        <v>96</v>
      </c>
      <c r="J27" s="27"/>
    </row>
    <row r="28" spans="1:10" x14ac:dyDescent="0.25">
      <c r="A28" s="27"/>
      <c r="B28" s="27" t="s">
        <v>79</v>
      </c>
      <c r="C28" s="27" t="s">
        <v>105</v>
      </c>
      <c r="D28" s="31">
        <v>800</v>
      </c>
      <c r="E28" s="31">
        <v>21</v>
      </c>
      <c r="F28" s="31" t="s">
        <v>72</v>
      </c>
      <c r="G28" s="31" t="s">
        <v>69</v>
      </c>
      <c r="H28" s="32">
        <v>3600</v>
      </c>
      <c r="I28" s="27" t="s">
        <v>96</v>
      </c>
      <c r="J28" s="27"/>
    </row>
    <row r="29" spans="1:10" x14ac:dyDescent="0.25">
      <c r="A29" s="27"/>
      <c r="B29" s="27" t="s">
        <v>67</v>
      </c>
      <c r="C29" s="27" t="s">
        <v>106</v>
      </c>
      <c r="D29" s="31">
        <v>700</v>
      </c>
      <c r="E29" s="31">
        <v>15</v>
      </c>
      <c r="F29" s="31" t="s">
        <v>72</v>
      </c>
      <c r="G29" s="31" t="s">
        <v>73</v>
      </c>
      <c r="H29" s="32">
        <v>1430</v>
      </c>
      <c r="I29" s="27" t="s">
        <v>84</v>
      </c>
      <c r="J29" s="27"/>
    </row>
    <row r="30" spans="1:10" x14ac:dyDescent="0.25">
      <c r="A30" s="27"/>
      <c r="B30" s="27" t="s">
        <v>67</v>
      </c>
      <c r="C30" s="27" t="s">
        <v>107</v>
      </c>
      <c r="D30" s="31">
        <v>850</v>
      </c>
      <c r="E30" s="31">
        <v>20</v>
      </c>
      <c r="F30" s="31" t="s">
        <v>72</v>
      </c>
      <c r="G30" s="31" t="s">
        <v>75</v>
      </c>
      <c r="H30" s="32">
        <v>1430</v>
      </c>
      <c r="I30" s="27" t="s">
        <v>84</v>
      </c>
      <c r="J30" s="27"/>
    </row>
    <row r="31" spans="1:10" x14ac:dyDescent="0.25">
      <c r="A31" s="27"/>
      <c r="B31" s="27" t="s">
        <v>91</v>
      </c>
      <c r="C31" s="27" t="s">
        <v>108</v>
      </c>
      <c r="D31" s="31">
        <v>750</v>
      </c>
      <c r="E31" s="31">
        <v>18</v>
      </c>
      <c r="F31" s="31" t="s">
        <v>68</v>
      </c>
      <c r="G31" s="31" t="s">
        <v>73</v>
      </c>
      <c r="H31" s="32">
        <v>1499</v>
      </c>
      <c r="I31" s="27" t="s">
        <v>70</v>
      </c>
      <c r="J31" s="27"/>
    </row>
    <row r="32" spans="1:10" x14ac:dyDescent="0.25">
      <c r="A32" s="27"/>
      <c r="B32" s="27" t="s">
        <v>91</v>
      </c>
      <c r="C32" s="27" t="s">
        <v>109</v>
      </c>
      <c r="D32" s="31">
        <v>700</v>
      </c>
      <c r="E32" s="31">
        <v>17</v>
      </c>
      <c r="F32" s="31" t="s">
        <v>72</v>
      </c>
      <c r="G32" s="31" t="s">
        <v>73</v>
      </c>
      <c r="H32" s="32">
        <v>1873</v>
      </c>
      <c r="I32" s="27" t="s">
        <v>84</v>
      </c>
      <c r="J32" s="27"/>
    </row>
    <row r="33" spans="1:10" x14ac:dyDescent="0.25">
      <c r="A33" s="27"/>
      <c r="B33" s="27" t="s">
        <v>82</v>
      </c>
      <c r="C33" s="27" t="s">
        <v>110</v>
      </c>
      <c r="D33" s="31">
        <v>750</v>
      </c>
      <c r="E33" s="31">
        <v>16</v>
      </c>
      <c r="F33" s="31" t="s">
        <v>68</v>
      </c>
      <c r="G33" s="31" t="s">
        <v>69</v>
      </c>
      <c r="H33" s="32">
        <v>1565</v>
      </c>
      <c r="I33" s="27" t="s">
        <v>86</v>
      </c>
      <c r="J33" s="27"/>
    </row>
    <row r="34" spans="1:10" x14ac:dyDescent="0.25">
      <c r="A34" s="27"/>
      <c r="B34" s="27" t="s">
        <v>91</v>
      </c>
      <c r="C34" s="27" t="s">
        <v>111</v>
      </c>
      <c r="D34" s="31">
        <v>800</v>
      </c>
      <c r="E34" s="31">
        <v>18</v>
      </c>
      <c r="F34" s="31" t="s">
        <v>68</v>
      </c>
      <c r="G34" s="31" t="s">
        <v>73</v>
      </c>
      <c r="H34" s="32">
        <v>1890</v>
      </c>
      <c r="I34" s="27" t="s">
        <v>88</v>
      </c>
      <c r="J34" s="27"/>
    </row>
    <row r="35" spans="1:10" x14ac:dyDescent="0.25">
      <c r="A35" s="27"/>
      <c r="B35" s="27" t="s">
        <v>89</v>
      </c>
      <c r="C35" s="27" t="s">
        <v>112</v>
      </c>
      <c r="D35" s="31">
        <v>800</v>
      </c>
      <c r="E35" s="31">
        <v>21</v>
      </c>
      <c r="F35" s="31" t="s">
        <v>68</v>
      </c>
      <c r="G35" s="31" t="s">
        <v>81</v>
      </c>
      <c r="H35" s="32">
        <v>2760</v>
      </c>
      <c r="I35" s="27" t="s">
        <v>88</v>
      </c>
      <c r="J35" s="27"/>
    </row>
    <row r="36" spans="1:10" x14ac:dyDescent="0.25">
      <c r="A36" s="27"/>
      <c r="B36" s="27" t="s">
        <v>76</v>
      </c>
      <c r="C36" s="27" t="s">
        <v>113</v>
      </c>
      <c r="D36" s="31">
        <v>700</v>
      </c>
      <c r="E36" s="31">
        <v>17</v>
      </c>
      <c r="F36" s="31" t="s">
        <v>72</v>
      </c>
      <c r="G36" s="31" t="s">
        <v>73</v>
      </c>
      <c r="H36" s="32">
        <v>1741</v>
      </c>
      <c r="I36" s="27" t="s">
        <v>86</v>
      </c>
      <c r="J36" s="27"/>
    </row>
  </sheetData>
  <mergeCells count="1">
    <mergeCell ref="C3:H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G15" sqref="G15"/>
    </sheetView>
  </sheetViews>
  <sheetFormatPr defaultRowHeight="12" x14ac:dyDescent="0.2"/>
  <cols>
    <col min="1" max="1" width="18.33203125" customWidth="1"/>
    <col min="2" max="2" width="31.6640625" bestFit="1" customWidth="1"/>
  </cols>
  <sheetData>
    <row r="3" spans="1:2" x14ac:dyDescent="0.2">
      <c r="A3" s="60" t="s">
        <v>204</v>
      </c>
      <c r="B3" t="s">
        <v>203</v>
      </c>
    </row>
    <row r="4" spans="1:2" x14ac:dyDescent="0.2">
      <c r="A4" s="61" t="s">
        <v>67</v>
      </c>
      <c r="B4" s="59">
        <v>708.33333333333337</v>
      </c>
    </row>
    <row r="5" spans="1:2" x14ac:dyDescent="0.2">
      <c r="A5" s="61" t="s">
        <v>82</v>
      </c>
      <c r="B5" s="59">
        <v>737.5</v>
      </c>
    </row>
    <row r="6" spans="1:2" x14ac:dyDescent="0.2">
      <c r="A6" s="61" t="s">
        <v>76</v>
      </c>
      <c r="B6" s="59">
        <v>790</v>
      </c>
    </row>
    <row r="7" spans="1:2" x14ac:dyDescent="0.2">
      <c r="A7" s="61" t="s">
        <v>89</v>
      </c>
      <c r="B7" s="59">
        <v>870</v>
      </c>
    </row>
    <row r="8" spans="1:2" x14ac:dyDescent="0.2">
      <c r="A8" s="61" t="s">
        <v>79</v>
      </c>
      <c r="B8" s="59">
        <v>958.33333333333337</v>
      </c>
    </row>
    <row r="9" spans="1:2" x14ac:dyDescent="0.2">
      <c r="A9" s="61" t="s">
        <v>91</v>
      </c>
      <c r="B9" s="59">
        <v>730</v>
      </c>
    </row>
    <row r="10" spans="1:2" x14ac:dyDescent="0.2">
      <c r="A10" s="61" t="s">
        <v>189</v>
      </c>
      <c r="B10" s="59">
        <v>803.22580645161293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A3" sqref="A3"/>
    </sheetView>
  </sheetViews>
  <sheetFormatPr defaultRowHeight="12" x14ac:dyDescent="0.2"/>
  <cols>
    <col min="1" max="1" width="18.33203125" customWidth="1"/>
    <col min="2" max="2" width="31.6640625" bestFit="1" customWidth="1"/>
    <col min="3" max="4" width="37.1640625" bestFit="1" customWidth="1"/>
    <col min="5" max="5" width="4.33203125" customWidth="1"/>
    <col min="6" max="6" width="36.6640625" bestFit="1" customWidth="1"/>
    <col min="7" max="7" width="42.1640625" bestFit="1" customWidth="1"/>
  </cols>
  <sheetData>
    <row r="3" spans="1:3" x14ac:dyDescent="0.2">
      <c r="A3" s="60" t="s">
        <v>204</v>
      </c>
      <c r="B3" t="s">
        <v>203</v>
      </c>
      <c r="C3" t="s">
        <v>205</v>
      </c>
    </row>
    <row r="4" spans="1:3" x14ac:dyDescent="0.2">
      <c r="A4" s="61" t="s">
        <v>67</v>
      </c>
      <c r="B4" s="59">
        <v>708.33333333333337</v>
      </c>
      <c r="C4" s="59">
        <v>20</v>
      </c>
    </row>
    <row r="5" spans="1:3" x14ac:dyDescent="0.2">
      <c r="A5" s="62" t="s">
        <v>68</v>
      </c>
      <c r="B5" s="59">
        <v>850</v>
      </c>
      <c r="C5" s="59">
        <v>20</v>
      </c>
    </row>
    <row r="6" spans="1:3" x14ac:dyDescent="0.2">
      <c r="A6" s="62" t="s">
        <v>72</v>
      </c>
      <c r="B6" s="59">
        <v>680</v>
      </c>
      <c r="C6" s="59">
        <v>20</v>
      </c>
    </row>
    <row r="7" spans="1:3" x14ac:dyDescent="0.2">
      <c r="A7" s="61" t="s">
        <v>82</v>
      </c>
      <c r="B7" s="59">
        <v>737.5</v>
      </c>
      <c r="C7" s="59">
        <v>17</v>
      </c>
    </row>
    <row r="8" spans="1:3" x14ac:dyDescent="0.2">
      <c r="A8" s="62" t="s">
        <v>68</v>
      </c>
      <c r="B8" s="59">
        <v>737.5</v>
      </c>
      <c r="C8" s="59">
        <v>17</v>
      </c>
    </row>
    <row r="9" spans="1:3" x14ac:dyDescent="0.2">
      <c r="A9" s="61" t="s">
        <v>76</v>
      </c>
      <c r="B9" s="59">
        <v>790</v>
      </c>
      <c r="C9" s="59">
        <v>30</v>
      </c>
    </row>
    <row r="10" spans="1:3" x14ac:dyDescent="0.2">
      <c r="A10" s="62" t="s">
        <v>68</v>
      </c>
      <c r="B10" s="59">
        <v>900</v>
      </c>
      <c r="C10" s="59">
        <v>30</v>
      </c>
    </row>
    <row r="11" spans="1:3" x14ac:dyDescent="0.2">
      <c r="A11" s="62" t="s">
        <v>72</v>
      </c>
      <c r="B11" s="59">
        <v>716.66666666666663</v>
      </c>
      <c r="C11" s="59">
        <v>17</v>
      </c>
    </row>
    <row r="12" spans="1:3" x14ac:dyDescent="0.2">
      <c r="A12" s="61" t="s">
        <v>89</v>
      </c>
      <c r="B12" s="59">
        <v>870</v>
      </c>
      <c r="C12" s="59">
        <v>27</v>
      </c>
    </row>
    <row r="13" spans="1:3" x14ac:dyDescent="0.2">
      <c r="A13" s="62" t="s">
        <v>68</v>
      </c>
      <c r="B13" s="59">
        <v>916.66666666666663</v>
      </c>
      <c r="C13" s="59">
        <v>27</v>
      </c>
    </row>
    <row r="14" spans="1:3" x14ac:dyDescent="0.2">
      <c r="A14" s="62" t="s">
        <v>72</v>
      </c>
      <c r="B14" s="59">
        <v>800</v>
      </c>
      <c r="C14" s="59">
        <v>22</v>
      </c>
    </row>
    <row r="15" spans="1:3" x14ac:dyDescent="0.2">
      <c r="A15" s="61" t="s">
        <v>79</v>
      </c>
      <c r="B15" s="59">
        <v>958.33333333333337</v>
      </c>
      <c r="C15" s="59">
        <v>32</v>
      </c>
    </row>
    <row r="16" spans="1:3" x14ac:dyDescent="0.2">
      <c r="A16" s="62" t="s">
        <v>68</v>
      </c>
      <c r="B16" s="59">
        <v>990</v>
      </c>
      <c r="C16" s="59">
        <v>32</v>
      </c>
    </row>
    <row r="17" spans="1:3" x14ac:dyDescent="0.2">
      <c r="A17" s="62" t="s">
        <v>72</v>
      </c>
      <c r="B17" s="59">
        <v>800</v>
      </c>
      <c r="C17" s="59">
        <v>21</v>
      </c>
    </row>
    <row r="18" spans="1:3" x14ac:dyDescent="0.2">
      <c r="A18" s="61" t="s">
        <v>91</v>
      </c>
      <c r="B18" s="59">
        <v>730</v>
      </c>
      <c r="C18" s="59">
        <v>18</v>
      </c>
    </row>
    <row r="19" spans="1:3" x14ac:dyDescent="0.2">
      <c r="A19" s="62" t="s">
        <v>68</v>
      </c>
      <c r="B19" s="59">
        <v>750</v>
      </c>
      <c r="C19" s="59">
        <v>18</v>
      </c>
    </row>
    <row r="20" spans="1:3" x14ac:dyDescent="0.2">
      <c r="A20" s="62" t="s">
        <v>72</v>
      </c>
      <c r="B20" s="59">
        <v>700</v>
      </c>
      <c r="C20" s="59">
        <v>17</v>
      </c>
    </row>
    <row r="21" spans="1:3" x14ac:dyDescent="0.2">
      <c r="A21" s="61" t="s">
        <v>189</v>
      </c>
      <c r="B21" s="59">
        <v>803.22580645161293</v>
      </c>
      <c r="C21" s="5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2" x14ac:dyDescent="0.2"/>
  <cols>
    <col min="1" max="1" width="18.33203125" customWidth="1"/>
    <col min="2" max="2" width="31.6640625" bestFit="1" customWidth="1"/>
    <col min="3" max="4" width="37.1640625" bestFit="1" customWidth="1"/>
    <col min="5" max="5" width="4.33203125" customWidth="1"/>
    <col min="6" max="6" width="36.6640625" bestFit="1" customWidth="1"/>
    <col min="7" max="7" width="42.1640625" bestFit="1" customWidth="1"/>
  </cols>
  <sheetData>
    <row r="1" spans="1:3" x14ac:dyDescent="0.2">
      <c r="A1" s="60" t="s">
        <v>64</v>
      </c>
      <c r="B1" t="s">
        <v>68</v>
      </c>
    </row>
    <row r="3" spans="1:3" x14ac:dyDescent="0.2">
      <c r="A3" s="60" t="s">
        <v>204</v>
      </c>
      <c r="B3" t="s">
        <v>203</v>
      </c>
      <c r="C3" t="s">
        <v>205</v>
      </c>
    </row>
    <row r="4" spans="1:3" x14ac:dyDescent="0.2">
      <c r="A4" s="61" t="s">
        <v>67</v>
      </c>
      <c r="B4" s="59">
        <v>850</v>
      </c>
      <c r="C4" s="59">
        <v>20</v>
      </c>
    </row>
    <row r="5" spans="1:3" x14ac:dyDescent="0.2">
      <c r="A5" s="61" t="s">
        <v>82</v>
      </c>
      <c r="B5" s="59">
        <v>737.5</v>
      </c>
      <c r="C5" s="59">
        <v>17</v>
      </c>
    </row>
    <row r="6" spans="1:3" x14ac:dyDescent="0.2">
      <c r="A6" s="61" t="s">
        <v>76</v>
      </c>
      <c r="B6" s="59">
        <v>900</v>
      </c>
      <c r="C6" s="59">
        <v>30</v>
      </c>
    </row>
    <row r="7" spans="1:3" x14ac:dyDescent="0.2">
      <c r="A7" s="61" t="s">
        <v>89</v>
      </c>
      <c r="B7" s="59">
        <v>916.66666666666663</v>
      </c>
      <c r="C7" s="59">
        <v>27</v>
      </c>
    </row>
    <row r="8" spans="1:3" x14ac:dyDescent="0.2">
      <c r="A8" s="61" t="s">
        <v>79</v>
      </c>
      <c r="B8" s="59">
        <v>990</v>
      </c>
      <c r="C8" s="59">
        <v>32</v>
      </c>
    </row>
    <row r="9" spans="1:3" x14ac:dyDescent="0.2">
      <c r="A9" s="61" t="s">
        <v>91</v>
      </c>
      <c r="B9" s="59">
        <v>750</v>
      </c>
      <c r="C9" s="59">
        <v>18</v>
      </c>
    </row>
    <row r="10" spans="1:3" x14ac:dyDescent="0.2">
      <c r="A10" s="61" t="s">
        <v>189</v>
      </c>
      <c r="B10" s="59">
        <v>863.88888888888891</v>
      </c>
      <c r="C10" s="59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K12" sqref="K12"/>
    </sheetView>
  </sheetViews>
  <sheetFormatPr defaultRowHeight="12" x14ac:dyDescent="0.2"/>
  <cols>
    <col min="1" max="1" width="18.33203125" customWidth="1"/>
    <col min="2" max="2" width="31.6640625" bestFit="1" customWidth="1"/>
  </cols>
  <sheetData>
    <row r="3" spans="1:2" x14ac:dyDescent="0.2">
      <c r="A3" s="60" t="s">
        <v>204</v>
      </c>
      <c r="B3" t="s">
        <v>203</v>
      </c>
    </row>
    <row r="4" spans="1:2" x14ac:dyDescent="0.2">
      <c r="A4" s="61" t="s">
        <v>67</v>
      </c>
      <c r="B4" s="59">
        <v>708.33333333333337</v>
      </c>
    </row>
    <row r="5" spans="1:2" x14ac:dyDescent="0.2">
      <c r="A5" s="61" t="s">
        <v>82</v>
      </c>
      <c r="B5" s="59">
        <v>737.5</v>
      </c>
    </row>
    <row r="6" spans="1:2" x14ac:dyDescent="0.2">
      <c r="A6" s="61" t="s">
        <v>76</v>
      </c>
      <c r="B6" s="59">
        <v>790</v>
      </c>
    </row>
    <row r="7" spans="1:2" x14ac:dyDescent="0.2">
      <c r="A7" s="61" t="s">
        <v>89</v>
      </c>
      <c r="B7" s="59">
        <v>870</v>
      </c>
    </row>
    <row r="8" spans="1:2" x14ac:dyDescent="0.2">
      <c r="A8" s="61" t="s">
        <v>79</v>
      </c>
      <c r="B8" s="59">
        <v>958.33333333333337</v>
      </c>
    </row>
    <row r="9" spans="1:2" x14ac:dyDescent="0.2">
      <c r="A9" s="61" t="s">
        <v>91</v>
      </c>
      <c r="B9" s="59">
        <v>730</v>
      </c>
    </row>
    <row r="10" spans="1:2" x14ac:dyDescent="0.2">
      <c r="A10" s="61" t="s">
        <v>189</v>
      </c>
      <c r="B10" s="59">
        <v>803.22580645161293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8"/>
  <sheetViews>
    <sheetView topLeftCell="A22" workbookViewId="0">
      <selection activeCell="F14" sqref="F14"/>
    </sheetView>
  </sheetViews>
  <sheetFormatPr defaultRowHeight="12.75" x14ac:dyDescent="0.2"/>
  <cols>
    <col min="1" max="1" width="2.5" style="20" customWidth="1"/>
    <col min="2" max="2" width="9.33203125" style="20" customWidth="1"/>
    <col min="3" max="3" width="9.33203125" style="20"/>
    <col min="4" max="4" width="18.1640625" style="20" customWidth="1"/>
    <col min="5" max="5" width="18" style="20" customWidth="1"/>
    <col min="6" max="6" width="16" style="20" customWidth="1"/>
    <col min="7" max="7" width="16.33203125" style="20" customWidth="1"/>
    <col min="8" max="9" width="17.6640625" style="20" customWidth="1"/>
    <col min="10" max="10" width="22.1640625" style="20" customWidth="1"/>
    <col min="11" max="11" width="20.5" style="20" customWidth="1"/>
    <col min="12" max="12" width="9.33203125" style="20"/>
    <col min="13" max="13" width="17.6640625" style="20" customWidth="1"/>
    <col min="14" max="16384" width="9.33203125" style="20"/>
  </cols>
  <sheetData>
    <row r="2" spans="1:12" ht="18.75" x14ac:dyDescent="0.3">
      <c r="C2" s="66" t="s">
        <v>51</v>
      </c>
      <c r="D2" s="66"/>
      <c r="E2" s="66"/>
      <c r="F2" s="66"/>
      <c r="G2" s="66"/>
      <c r="H2" s="66"/>
      <c r="I2" s="66"/>
    </row>
    <row r="3" spans="1:12" ht="15.75" x14ac:dyDescent="0.25">
      <c r="C3" s="21"/>
      <c r="D3" s="21"/>
      <c r="E3" s="21"/>
      <c r="F3" s="21"/>
      <c r="G3" s="21"/>
      <c r="H3" s="21"/>
      <c r="I3" s="21"/>
    </row>
    <row r="4" spans="1:12" ht="16.5" x14ac:dyDescent="0.25">
      <c r="A4" s="67" t="s">
        <v>3</v>
      </c>
      <c r="B4" s="67"/>
      <c r="C4" s="67"/>
      <c r="D4" s="67"/>
    </row>
    <row r="5" spans="1:12" x14ac:dyDescent="0.2">
      <c r="C5" s="68" t="s">
        <v>52</v>
      </c>
      <c r="D5" s="68"/>
      <c r="E5" s="68"/>
      <c r="F5" s="20">
        <v>900</v>
      </c>
    </row>
    <row r="6" spans="1:12" x14ac:dyDescent="0.2">
      <c r="C6" s="68" t="s">
        <v>53</v>
      </c>
      <c r="D6" s="68"/>
      <c r="E6" s="68"/>
      <c r="F6" s="22">
        <v>1150</v>
      </c>
    </row>
    <row r="7" spans="1:12" x14ac:dyDescent="0.2">
      <c r="G7" s="23"/>
      <c r="H7" s="23"/>
      <c r="I7" s="23"/>
      <c r="J7" s="23"/>
      <c r="K7" s="23"/>
      <c r="L7" s="23"/>
    </row>
    <row r="8" spans="1:12" x14ac:dyDescent="0.2">
      <c r="C8" s="69" t="s">
        <v>54</v>
      </c>
      <c r="D8" s="69"/>
      <c r="E8" s="69"/>
      <c r="F8" s="22"/>
    </row>
    <row r="9" spans="1:12" x14ac:dyDescent="0.2">
      <c r="C9" s="24"/>
      <c r="D9" s="24" t="s">
        <v>55</v>
      </c>
      <c r="E9" s="24"/>
      <c r="F9" s="22">
        <v>650000</v>
      </c>
    </row>
    <row r="10" spans="1:12" x14ac:dyDescent="0.2">
      <c r="C10" s="24"/>
      <c r="D10" s="24" t="s">
        <v>56</v>
      </c>
      <c r="E10" s="24"/>
      <c r="F10" s="22">
        <v>250000</v>
      </c>
    </row>
    <row r="13" spans="1:12" x14ac:dyDescent="0.2">
      <c r="C13" s="70" t="s">
        <v>57</v>
      </c>
      <c r="D13" s="70"/>
      <c r="E13" s="70"/>
      <c r="F13" s="48">
        <f>F5*F6-F9-F10</f>
        <v>135000</v>
      </c>
    </row>
    <row r="22" spans="3:11" ht="15.75" x14ac:dyDescent="0.25">
      <c r="E22" s="64" t="s">
        <v>58</v>
      </c>
      <c r="F22" s="64"/>
      <c r="G22" s="64"/>
      <c r="H22" s="64"/>
      <c r="I22" s="64"/>
      <c r="J22" s="64"/>
      <c r="K22" s="64"/>
    </row>
    <row r="23" spans="3:11" x14ac:dyDescent="0.2">
      <c r="D23" s="48">
        <f>F13</f>
        <v>135000</v>
      </c>
      <c r="E23" s="47">
        <v>700</v>
      </c>
      <c r="F23" s="47">
        <v>800</v>
      </c>
      <c r="G23" s="47">
        <v>900</v>
      </c>
      <c r="H23" s="47">
        <v>1000</v>
      </c>
      <c r="I23" s="47">
        <v>1100</v>
      </c>
      <c r="J23" s="47">
        <v>1200</v>
      </c>
      <c r="K23" s="47">
        <v>1300</v>
      </c>
    </row>
    <row r="24" spans="3:11" ht="12.75" customHeight="1" x14ac:dyDescent="0.2">
      <c r="C24" s="65" t="s">
        <v>59</v>
      </c>
      <c r="D24" s="49">
        <v>500</v>
      </c>
      <c r="E24" s="25">
        <f t="dataTable" ref="E24:K38" dt2D="1" dtr="1" r1="F6" r2="F5"/>
        <v>-550000</v>
      </c>
      <c r="F24" s="25">
        <v>-500000</v>
      </c>
      <c r="G24" s="25">
        <v>-450000</v>
      </c>
      <c r="H24" s="25">
        <v>-400000</v>
      </c>
      <c r="I24" s="25">
        <v>-350000</v>
      </c>
      <c r="J24" s="25">
        <v>-300000</v>
      </c>
      <c r="K24" s="25">
        <v>-250000</v>
      </c>
    </row>
    <row r="25" spans="3:11" x14ac:dyDescent="0.2">
      <c r="C25" s="65"/>
      <c r="D25" s="49">
        <v>550</v>
      </c>
      <c r="E25" s="25">
        <v>-515000</v>
      </c>
      <c r="F25" s="25">
        <v>-460000</v>
      </c>
      <c r="G25" s="25">
        <v>-405000</v>
      </c>
      <c r="H25" s="25">
        <v>-350000</v>
      </c>
      <c r="I25" s="25">
        <v>-295000</v>
      </c>
      <c r="J25" s="25">
        <v>-240000</v>
      </c>
      <c r="K25" s="25">
        <v>-185000</v>
      </c>
    </row>
    <row r="26" spans="3:11" x14ac:dyDescent="0.2">
      <c r="C26" s="65"/>
      <c r="D26" s="49">
        <v>600</v>
      </c>
      <c r="E26" s="25">
        <v>-480000</v>
      </c>
      <c r="F26" s="25">
        <v>-420000</v>
      </c>
      <c r="G26" s="25">
        <v>-360000</v>
      </c>
      <c r="H26" s="25">
        <v>-300000</v>
      </c>
      <c r="I26" s="25">
        <v>-240000</v>
      </c>
      <c r="J26" s="25">
        <v>-180000</v>
      </c>
      <c r="K26" s="25">
        <v>-120000</v>
      </c>
    </row>
    <row r="27" spans="3:11" x14ac:dyDescent="0.2">
      <c r="C27" s="65"/>
      <c r="D27" s="49">
        <v>650</v>
      </c>
      <c r="E27" s="25">
        <v>-445000</v>
      </c>
      <c r="F27" s="25">
        <v>-380000</v>
      </c>
      <c r="G27" s="25">
        <v>-315000</v>
      </c>
      <c r="H27" s="25">
        <v>-250000</v>
      </c>
      <c r="I27" s="25">
        <v>-185000</v>
      </c>
      <c r="J27" s="25">
        <v>-120000</v>
      </c>
      <c r="K27" s="25">
        <v>-55000</v>
      </c>
    </row>
    <row r="28" spans="3:11" x14ac:dyDescent="0.2">
      <c r="C28" s="65"/>
      <c r="D28" s="49">
        <v>700</v>
      </c>
      <c r="E28" s="25">
        <v>-410000</v>
      </c>
      <c r="F28" s="25">
        <v>-340000</v>
      </c>
      <c r="G28" s="25">
        <v>-270000</v>
      </c>
      <c r="H28" s="25">
        <v>-200000</v>
      </c>
      <c r="I28" s="25">
        <v>-130000</v>
      </c>
      <c r="J28" s="25">
        <v>-60000</v>
      </c>
      <c r="K28" s="25">
        <v>10000</v>
      </c>
    </row>
    <row r="29" spans="3:11" x14ac:dyDescent="0.2">
      <c r="C29" s="65"/>
      <c r="D29" s="49">
        <v>750</v>
      </c>
      <c r="E29" s="25">
        <v>-375000</v>
      </c>
      <c r="F29" s="25">
        <v>-300000</v>
      </c>
      <c r="G29" s="25">
        <v>-225000</v>
      </c>
      <c r="H29" s="25">
        <v>-150000</v>
      </c>
      <c r="I29" s="25">
        <v>-75000</v>
      </c>
      <c r="J29" s="25">
        <v>0</v>
      </c>
      <c r="K29" s="25">
        <v>75000</v>
      </c>
    </row>
    <row r="30" spans="3:11" x14ac:dyDescent="0.2">
      <c r="C30" s="65"/>
      <c r="D30" s="49">
        <v>800</v>
      </c>
      <c r="E30" s="25">
        <v>-340000</v>
      </c>
      <c r="F30" s="25">
        <v>-260000</v>
      </c>
      <c r="G30" s="25">
        <v>-180000</v>
      </c>
      <c r="H30" s="25">
        <v>-100000</v>
      </c>
      <c r="I30" s="25">
        <v>-20000</v>
      </c>
      <c r="J30" s="25">
        <v>60000</v>
      </c>
      <c r="K30" s="25">
        <v>140000</v>
      </c>
    </row>
    <row r="31" spans="3:11" x14ac:dyDescent="0.2">
      <c r="C31" s="65"/>
      <c r="D31" s="49">
        <v>850</v>
      </c>
      <c r="E31" s="25">
        <v>-305000</v>
      </c>
      <c r="F31" s="25">
        <v>-220000</v>
      </c>
      <c r="G31" s="25">
        <v>-135000</v>
      </c>
      <c r="H31" s="25">
        <v>-50000</v>
      </c>
      <c r="I31" s="25">
        <v>35000</v>
      </c>
      <c r="J31" s="25">
        <v>120000</v>
      </c>
      <c r="K31" s="25">
        <v>205000</v>
      </c>
    </row>
    <row r="32" spans="3:11" x14ac:dyDescent="0.2">
      <c r="C32" s="65"/>
      <c r="D32" s="49">
        <v>900</v>
      </c>
      <c r="E32" s="25">
        <v>-270000</v>
      </c>
      <c r="F32" s="25">
        <v>-180000</v>
      </c>
      <c r="G32" s="25">
        <v>-90000</v>
      </c>
      <c r="H32" s="25">
        <v>0</v>
      </c>
      <c r="I32" s="25">
        <v>90000</v>
      </c>
      <c r="J32" s="25">
        <v>180000</v>
      </c>
      <c r="K32" s="25">
        <v>270000</v>
      </c>
    </row>
    <row r="33" spans="3:11" x14ac:dyDescent="0.2">
      <c r="C33" s="65"/>
      <c r="D33" s="49">
        <v>950</v>
      </c>
      <c r="E33" s="25">
        <v>-235000</v>
      </c>
      <c r="F33" s="25">
        <v>-140000</v>
      </c>
      <c r="G33" s="25">
        <v>-45000</v>
      </c>
      <c r="H33" s="25">
        <v>50000</v>
      </c>
      <c r="I33" s="25">
        <v>145000</v>
      </c>
      <c r="J33" s="25">
        <v>240000</v>
      </c>
      <c r="K33" s="25">
        <v>335000</v>
      </c>
    </row>
    <row r="34" spans="3:11" x14ac:dyDescent="0.2">
      <c r="C34" s="65"/>
      <c r="D34" s="49">
        <v>1000</v>
      </c>
      <c r="E34" s="25">
        <v>-200000</v>
      </c>
      <c r="F34" s="25">
        <v>-100000</v>
      </c>
      <c r="G34" s="25">
        <v>0</v>
      </c>
      <c r="H34" s="25">
        <v>100000</v>
      </c>
      <c r="I34" s="25">
        <v>200000</v>
      </c>
      <c r="J34" s="25">
        <v>300000</v>
      </c>
      <c r="K34" s="25">
        <v>400000</v>
      </c>
    </row>
    <row r="35" spans="3:11" x14ac:dyDescent="0.2">
      <c r="C35" s="65"/>
      <c r="D35" s="49">
        <v>1050</v>
      </c>
      <c r="E35" s="25">
        <v>-165000</v>
      </c>
      <c r="F35" s="25">
        <v>-60000</v>
      </c>
      <c r="G35" s="25">
        <v>45000</v>
      </c>
      <c r="H35" s="25">
        <v>150000</v>
      </c>
      <c r="I35" s="25">
        <v>255000</v>
      </c>
      <c r="J35" s="25">
        <v>360000</v>
      </c>
      <c r="K35" s="25">
        <v>465000</v>
      </c>
    </row>
    <row r="36" spans="3:11" x14ac:dyDescent="0.2">
      <c r="C36" s="65"/>
      <c r="D36" s="49">
        <v>1100</v>
      </c>
      <c r="E36" s="25">
        <v>-130000</v>
      </c>
      <c r="F36" s="25">
        <v>-20000</v>
      </c>
      <c r="G36" s="25">
        <v>90000</v>
      </c>
      <c r="H36" s="25">
        <v>200000</v>
      </c>
      <c r="I36" s="25">
        <v>310000</v>
      </c>
      <c r="J36" s="25">
        <v>420000</v>
      </c>
      <c r="K36" s="25">
        <v>530000</v>
      </c>
    </row>
    <row r="37" spans="3:11" x14ac:dyDescent="0.2">
      <c r="C37" s="65"/>
      <c r="D37" s="49">
        <v>1150</v>
      </c>
      <c r="E37" s="25">
        <v>-95000</v>
      </c>
      <c r="F37" s="25">
        <v>20000</v>
      </c>
      <c r="G37" s="25">
        <v>135000</v>
      </c>
      <c r="H37" s="25">
        <v>250000</v>
      </c>
      <c r="I37" s="25">
        <v>365000</v>
      </c>
      <c r="J37" s="25">
        <v>480000</v>
      </c>
      <c r="K37" s="25">
        <v>595000</v>
      </c>
    </row>
    <row r="38" spans="3:11" x14ac:dyDescent="0.2">
      <c r="C38" s="65"/>
      <c r="D38" s="49">
        <v>1200</v>
      </c>
      <c r="E38" s="25">
        <v>-60000</v>
      </c>
      <c r="F38" s="25">
        <v>60000</v>
      </c>
      <c r="G38" s="25">
        <v>180000</v>
      </c>
      <c r="H38" s="25">
        <v>300000</v>
      </c>
      <c r="I38" s="25">
        <v>420000</v>
      </c>
      <c r="J38" s="25">
        <v>540000</v>
      </c>
      <c r="K38" s="25">
        <v>660000</v>
      </c>
    </row>
  </sheetData>
  <mergeCells count="8">
    <mergeCell ref="E22:K22"/>
    <mergeCell ref="C24:C38"/>
    <mergeCell ref="C2:I2"/>
    <mergeCell ref="A4:D4"/>
    <mergeCell ref="C5:E5"/>
    <mergeCell ref="C6:E6"/>
    <mergeCell ref="C8:E8"/>
    <mergeCell ref="C13:E13"/>
  </mergeCells>
  <pageMargins left="0.75" right="0.75" top="1" bottom="1" header="0.5" footer="0.5"/>
  <pageSetup paperSize="9" orientation="portrait" verticalDpi="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L25"/>
  <sheetViews>
    <sheetView tabSelected="1" topLeftCell="A7" workbookViewId="0">
      <selection activeCell="J24" sqref="J24"/>
    </sheetView>
  </sheetViews>
  <sheetFormatPr defaultColWidth="10.6640625" defaultRowHeight="12.75" x14ac:dyDescent="0.2"/>
  <cols>
    <col min="1" max="2" width="10.6640625" style="26"/>
    <col min="3" max="3" width="29.6640625" style="26" customWidth="1"/>
    <col min="4" max="4" width="17.1640625" style="26" customWidth="1"/>
    <col min="5" max="5" width="19.83203125" style="26" customWidth="1"/>
    <col min="6" max="6" width="22.5" style="26" customWidth="1"/>
    <col min="7" max="7" width="19.1640625" style="26" customWidth="1"/>
    <col min="8" max="8" width="20.5" style="26" customWidth="1"/>
    <col min="9" max="9" width="14.5" style="26" customWidth="1"/>
    <col min="10" max="16384" width="10.6640625" style="26"/>
  </cols>
  <sheetData>
    <row r="20" spans="3:12" x14ac:dyDescent="0.2">
      <c r="D20" s="26" t="s">
        <v>193</v>
      </c>
      <c r="E20" s="26" t="s">
        <v>194</v>
      </c>
      <c r="F20" s="26" t="s">
        <v>195</v>
      </c>
      <c r="G20" s="26" t="s">
        <v>196</v>
      </c>
      <c r="H20" s="26" t="s">
        <v>202</v>
      </c>
      <c r="I20" s="26" t="s">
        <v>198</v>
      </c>
      <c r="J20" s="26" t="s">
        <v>199</v>
      </c>
    </row>
    <row r="21" spans="3:12" x14ac:dyDescent="0.2">
      <c r="C21" s="26" t="s">
        <v>190</v>
      </c>
      <c r="D21" s="26">
        <f>2*24</f>
        <v>48</v>
      </c>
      <c r="E21" s="26">
        <v>195</v>
      </c>
      <c r="F21" s="26">
        <v>70</v>
      </c>
      <c r="G21" s="26">
        <v>20</v>
      </c>
      <c r="H21" s="26">
        <v>3000</v>
      </c>
      <c r="I21" s="58">
        <v>24.520242269684417</v>
      </c>
      <c r="J21" s="26">
        <f>H21*I21</f>
        <v>73560.726809053245</v>
      </c>
      <c r="L21" s="26">
        <v>0</v>
      </c>
    </row>
    <row r="22" spans="3:12" x14ac:dyDescent="0.2">
      <c r="C22" s="26" t="s">
        <v>191</v>
      </c>
      <c r="D22" s="26">
        <v>1</v>
      </c>
      <c r="E22" s="26">
        <v>20</v>
      </c>
      <c r="F22" s="26">
        <v>12</v>
      </c>
      <c r="G22" s="26">
        <v>5</v>
      </c>
      <c r="H22" s="26">
        <v>300</v>
      </c>
      <c r="I22" s="58">
        <v>73.280204016575624</v>
      </c>
      <c r="J22" s="26">
        <f t="shared" ref="J22:J23" si="0">H22*I22</f>
        <v>21984.061204972688</v>
      </c>
      <c r="L22" s="26">
        <v>0</v>
      </c>
    </row>
    <row r="23" spans="3:12" x14ac:dyDescent="0.2">
      <c r="C23" s="26" t="s">
        <v>192</v>
      </c>
      <c r="D23" s="26">
        <f>15/60</f>
        <v>0.25</v>
      </c>
      <c r="E23" s="26">
        <v>7</v>
      </c>
      <c r="F23" s="26">
        <f>21 / 100</f>
        <v>0.21</v>
      </c>
      <c r="G23" s="26">
        <f xml:space="preserve"> 80 / 100</f>
        <v>0.8</v>
      </c>
      <c r="H23" s="26">
        <v>100</v>
      </c>
      <c r="I23" s="58">
        <v>2678.9926681542897</v>
      </c>
      <c r="J23" s="26">
        <f t="shared" si="0"/>
        <v>267899.26681542897</v>
      </c>
      <c r="L23" s="26">
        <v>0</v>
      </c>
    </row>
    <row r="24" spans="3:12" x14ac:dyDescent="0.2">
      <c r="C24" s="26" t="s">
        <v>197</v>
      </c>
      <c r="D24" s="26">
        <f>12*20*8</f>
        <v>1920</v>
      </c>
      <c r="E24" s="26">
        <v>25000</v>
      </c>
      <c r="F24" s="26">
        <v>9000</v>
      </c>
      <c r="G24" s="26">
        <v>3000</v>
      </c>
      <c r="I24" s="26" t="s">
        <v>200</v>
      </c>
      <c r="J24" s="58">
        <f>J21+J22+J23</f>
        <v>363444.05482945492</v>
      </c>
    </row>
    <row r="25" spans="3:12" x14ac:dyDescent="0.2">
      <c r="C25" s="26" t="s">
        <v>201</v>
      </c>
      <c r="D25" s="26">
        <f>D21*$I21+D22*$I22+D23*$I23</f>
        <v>1920</v>
      </c>
      <c r="E25" s="26">
        <f>E21*$I21+E22*$I22+E23*$I23</f>
        <v>25000.000000000004</v>
      </c>
      <c r="F25" s="26">
        <f t="shared" ref="F25:G25" si="1">F21*$I21+F22*$I22+F23*$I23</f>
        <v>3158.3678673892177</v>
      </c>
      <c r="G25" s="26">
        <f t="shared" si="1"/>
        <v>2999.9999999999982</v>
      </c>
    </row>
  </sheetData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1</vt:i4>
      </vt:variant>
    </vt:vector>
  </HeadingPairs>
  <TitlesOfParts>
    <vt:vector size="20" baseType="lpstr">
      <vt:lpstr>Задание 1</vt:lpstr>
      <vt:lpstr>Задание 2</vt:lpstr>
      <vt:lpstr>Задание 3</vt:lpstr>
      <vt:lpstr>Задание 4</vt:lpstr>
      <vt:lpstr>И1</vt:lpstr>
      <vt:lpstr>И2</vt:lpstr>
      <vt:lpstr>И3</vt:lpstr>
      <vt:lpstr>Задание 5</vt:lpstr>
      <vt:lpstr>Ф1</vt:lpstr>
      <vt:lpstr>Ф2</vt:lpstr>
      <vt:lpstr>Ф3</vt:lpstr>
      <vt:lpstr>Ф4</vt:lpstr>
      <vt:lpstr>Задание 6</vt:lpstr>
      <vt:lpstr>СТ1</vt:lpstr>
      <vt:lpstr>СТ2</vt:lpstr>
      <vt:lpstr>СТ3</vt:lpstr>
      <vt:lpstr>СТ4</vt:lpstr>
      <vt:lpstr>Задание 7</vt:lpstr>
      <vt:lpstr>Задание 8</vt:lpstr>
      <vt:lpstr>Ф4!Критерии</vt:lpstr>
    </vt:vector>
  </TitlesOfParts>
  <Company>МГУ ФГУ - осень 2002 г.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кр1</dc:title>
  <dc:subject>2012</dc:subject>
  <dc:creator>Баева Н.В.</dc:creator>
  <cp:keywords/>
  <cp:lastModifiedBy>Денис Дорожкин</cp:lastModifiedBy>
  <dcterms:created xsi:type="dcterms:W3CDTF">2001-01-10T16:29:31Z</dcterms:created>
  <dcterms:modified xsi:type="dcterms:W3CDTF">2016-03-30T13:45:28Z</dcterms:modified>
</cp:coreProperties>
</file>