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my stuff\ВМК\Спецкурс - офисное программирование\дз5\"/>
    </mc:Choice>
  </mc:AlternateContent>
  <bookViews>
    <workbookView xWindow="0" yWindow="0" windowWidth="10215" windowHeight="7680" tabRatio="715" firstSheet="13" activeTab="20"/>
  </bookViews>
  <sheets>
    <sheet name=" Автомобили" sheetId="9" r:id="rId1"/>
    <sheet name="И1" sheetId="15" r:id="rId2"/>
    <sheet name="И2" sheetId="18" r:id="rId3"/>
    <sheet name="И3" sheetId="17" r:id="rId4"/>
    <sheet name="И4" sheetId="20" r:id="rId5"/>
    <sheet name="И5" sheetId="24" r:id="rId6"/>
    <sheet name="И6" sheetId="23" r:id="rId7"/>
    <sheet name="Для таблиц" sheetId="10" r:id="rId8"/>
    <sheet name="Расчет прибыли авиарейса" sheetId="11" r:id="rId9"/>
    <sheet name="Кукуруза и горох" sheetId="4" r:id="rId10"/>
    <sheet name="Лисицы и песцы" sheetId="5" r:id="rId11"/>
    <sheet name="Производство мебели" sheetId="1" r:id="rId12"/>
    <sheet name="Закупки для школы" sheetId="2" r:id="rId13"/>
    <sheet name="Ковбойские шляпы" sheetId="3" r:id="rId14"/>
    <sheet name="Игрушки" sheetId="7" r:id="rId15"/>
    <sheet name="Охрана" sheetId="8" r:id="rId16"/>
    <sheet name="Тариф" sheetId="12" r:id="rId17"/>
    <sheet name="Премия" sheetId="13" r:id="rId18"/>
    <sheet name="Сверхурочные" sheetId="14" r:id="rId19"/>
    <sheet name="Лист12" sheetId="26" r:id="rId20"/>
    <sheet name="Лист13" sheetId="27" r:id="rId21"/>
  </sheets>
  <externalReferences>
    <externalReference r:id="rId22"/>
    <externalReference r:id="rId23"/>
  </externalReferences>
  <definedNames>
    <definedName name="_xlnm._FilterDatabase" localSheetId="0" hidden="1">' Автомобили'!$B$3:$M$51</definedName>
    <definedName name="_xlnm._FilterDatabase" localSheetId="1" hidden="1">И1!$B$3:$M$60</definedName>
    <definedName name="_xlnm._FilterDatabase" localSheetId="2" hidden="1">И2!$B$3:$M$60</definedName>
    <definedName name="_xlnm._FilterDatabase" localSheetId="3" hidden="1">И3!$B$3:$M$68</definedName>
    <definedName name="_xlnm._FilterDatabase" localSheetId="4" hidden="1">И4!$B$3:$M$63</definedName>
    <definedName name="_xlnm._FilterDatabase" localSheetId="5" hidden="1">И5!$B$3:$M$66</definedName>
    <definedName name="_xlnm._FilterDatabase" localSheetId="6" hidden="1">И6!$B$3:$M$83</definedName>
    <definedName name="solver_adj" localSheetId="12" hidden="1">'Закупки для школы'!$H$17:$H$18</definedName>
    <definedName name="solver_adj" localSheetId="14" hidden="1">Игрушки!$G$16:$G$18</definedName>
    <definedName name="solver_adj" localSheetId="13" hidden="1">'Ковбойские шляпы'!$F$17:$F$18</definedName>
    <definedName name="solver_adj" localSheetId="9" hidden="1">'Кукуруза и горох'!$G$19:$G$20</definedName>
    <definedName name="solver_adj" localSheetId="10" hidden="1">'Лисицы и песцы'!$H$20:$H$21</definedName>
    <definedName name="solver_adj" localSheetId="15" hidden="1">Охрана!$C$44:$H$44</definedName>
    <definedName name="solver_adj" localSheetId="11" hidden="1">'Производство мебели'!$G$18:$G$19</definedName>
    <definedName name="solver_cvg" localSheetId="12" hidden="1">0.0001</definedName>
    <definedName name="solver_cvg" localSheetId="14" hidden="1">0.0001</definedName>
    <definedName name="solver_cvg" localSheetId="13" hidden="1">0.0001</definedName>
    <definedName name="solver_cvg" localSheetId="9" hidden="1">0.0001</definedName>
    <definedName name="solver_cvg" localSheetId="10" hidden="1">0.0001</definedName>
    <definedName name="solver_cvg" localSheetId="15" hidden="1">0.0001</definedName>
    <definedName name="solver_cvg" localSheetId="11" hidden="1">0.0001</definedName>
    <definedName name="solver_drv" localSheetId="12" hidden="1">1</definedName>
    <definedName name="solver_drv" localSheetId="14" hidden="1">2</definedName>
    <definedName name="solver_drv" localSheetId="13" hidden="1">2</definedName>
    <definedName name="solver_drv" localSheetId="9" hidden="1">1</definedName>
    <definedName name="solver_drv" localSheetId="10" hidden="1">1</definedName>
    <definedName name="solver_drv" localSheetId="15" hidden="1">2</definedName>
    <definedName name="solver_drv" localSheetId="11" hidden="1">2</definedName>
    <definedName name="solver_eng" localSheetId="7" hidden="1">1</definedName>
    <definedName name="solver_eng" localSheetId="12" hidden="1">1</definedName>
    <definedName name="solver_eng" localSheetId="14" hidden="1">1</definedName>
    <definedName name="solver_eng" localSheetId="13" hidden="1">1</definedName>
    <definedName name="solver_eng" localSheetId="9" hidden="1">2</definedName>
    <definedName name="solver_eng" localSheetId="10" hidden="1">2</definedName>
    <definedName name="solver_eng" localSheetId="15" hidden="1">2</definedName>
    <definedName name="solver_eng" localSheetId="11" hidden="1">1</definedName>
    <definedName name="solver_est" localSheetId="12" hidden="1">1</definedName>
    <definedName name="solver_est" localSheetId="14" hidden="1">1</definedName>
    <definedName name="solver_est" localSheetId="13" hidden="1">1</definedName>
    <definedName name="solver_est" localSheetId="9" hidden="1">1</definedName>
    <definedName name="solver_est" localSheetId="10" hidden="1">1</definedName>
    <definedName name="solver_est" localSheetId="15" hidden="1">1</definedName>
    <definedName name="solver_est" localSheetId="11" hidden="1">1</definedName>
    <definedName name="solver_itr" localSheetId="12" hidden="1">100</definedName>
    <definedName name="solver_itr" localSheetId="14" hidden="1">2147483647</definedName>
    <definedName name="solver_itr" localSheetId="13" hidden="1">2147483647</definedName>
    <definedName name="solver_itr" localSheetId="9" hidden="1">100</definedName>
    <definedName name="solver_itr" localSheetId="10" hidden="1">100</definedName>
    <definedName name="solver_itr" localSheetId="15" hidden="1">2147483647</definedName>
    <definedName name="solver_itr" localSheetId="11" hidden="1">2147483647</definedName>
    <definedName name="solver_lhs1" localSheetId="12" hidden="1">'Закупки для школы'!$D$22:$F$22</definedName>
    <definedName name="solver_lhs1" localSheetId="14" hidden="1">Игрушки!$C$20:$F$20</definedName>
    <definedName name="solver_lhs1" localSheetId="13" hidden="1">'Ковбойские шляпы'!$D$20</definedName>
    <definedName name="solver_lhs1" localSheetId="9" hidden="1">'Кукуруза и горох'!$C$22:$E$22</definedName>
    <definedName name="solver_lhs1" localSheetId="10" hidden="1">'Лисицы и песцы'!$D$23:$F$23</definedName>
    <definedName name="solver_lhs1" localSheetId="15" hidden="1">Охрана!$C$44:$H$44</definedName>
    <definedName name="solver_lhs1" localSheetId="11" hidden="1">'Производство мебели'!$C$21:$E$21</definedName>
    <definedName name="solver_lhs2" localSheetId="12" hidden="1">'Закупки для школы'!$H$17:$H$18</definedName>
    <definedName name="solver_lhs2" localSheetId="14" hidden="1">Игрушки!$G$16:$G$18</definedName>
    <definedName name="solver_lhs2" localSheetId="13" hidden="1">'Ковбойские шляпы'!$F$17:$F$18</definedName>
    <definedName name="solver_lhs2" localSheetId="9" hidden="1">'Кукуруза и горох'!$G$19:$G$20</definedName>
    <definedName name="solver_lhs2" localSheetId="10" hidden="1">'Лисицы и песцы'!$H$20:$H$21</definedName>
    <definedName name="solver_lhs2" localSheetId="15" hidden="1">Охрана!$C$44:$H$44</definedName>
    <definedName name="solver_lhs2" localSheetId="11" hidden="1">'Производство мебели'!$G$18:$G$19</definedName>
    <definedName name="solver_lhs3" localSheetId="12" hidden="1">'Закупки для школы'!$H$17:$H$18</definedName>
    <definedName name="solver_lhs3" localSheetId="14" hidden="1">Игрушки!$G$16:$G$18</definedName>
    <definedName name="solver_lhs3" localSheetId="13" hidden="1">'Ковбойские шляпы'!$F$17:$F$18</definedName>
    <definedName name="solver_lhs3" localSheetId="9" hidden="1">'Кукуруза и горох'!$G$19:$G$20</definedName>
    <definedName name="solver_lhs3" localSheetId="10" hidden="1">'Лисицы и песцы'!$H$20:$H$21</definedName>
    <definedName name="solver_lhs3" localSheetId="15" hidden="1">Охрана!$C$45:$H$45</definedName>
    <definedName name="solver_lhs3" localSheetId="11" hidden="1">'Производство мебели'!$G$18:$G$19</definedName>
    <definedName name="solver_lhs4" localSheetId="12" hidden="1">'Закупки для школы'!$H$17:$H$18</definedName>
    <definedName name="solver_lhs4" localSheetId="13" hidden="1">'Ковбойские шляпы'!$G$20</definedName>
    <definedName name="solver_lhs4" localSheetId="10" hidden="1">'Лисицы и песцы'!$I$23</definedName>
    <definedName name="solver_lhs4" localSheetId="11" hidden="1">'Производство мебели'!$H$21</definedName>
    <definedName name="solver_lhs5" localSheetId="13" hidden="1">'Ковбойские шляпы'!$G$20</definedName>
    <definedName name="solver_lin" localSheetId="12" hidden="1">2</definedName>
    <definedName name="solver_lin" localSheetId="9" hidden="1">1</definedName>
    <definedName name="solver_lin" localSheetId="10" hidden="1">1</definedName>
    <definedName name="solver_mip" localSheetId="12" hidden="1">2147483647</definedName>
    <definedName name="solver_mip" localSheetId="14" hidden="1">2147483647</definedName>
    <definedName name="solver_mip" localSheetId="13" hidden="1">2147483647</definedName>
    <definedName name="solver_mip" localSheetId="9" hidden="1">2147483647</definedName>
    <definedName name="solver_mip" localSheetId="10" hidden="1">2147483647</definedName>
    <definedName name="solver_mip" localSheetId="15" hidden="1">2147483647</definedName>
    <definedName name="solver_mip" localSheetId="11" hidden="1">2147483647</definedName>
    <definedName name="solver_mni" localSheetId="12" hidden="1">30</definedName>
    <definedName name="solver_mni" localSheetId="14" hidden="1">30</definedName>
    <definedName name="solver_mni" localSheetId="13" hidden="1">30</definedName>
    <definedName name="solver_mni" localSheetId="9" hidden="1">30</definedName>
    <definedName name="solver_mni" localSheetId="10" hidden="1">30</definedName>
    <definedName name="solver_mni" localSheetId="15" hidden="1">30</definedName>
    <definedName name="solver_mni" localSheetId="11" hidden="1">30</definedName>
    <definedName name="solver_mrt" localSheetId="12" hidden="1">0.075</definedName>
    <definedName name="solver_mrt" localSheetId="14" hidden="1">0.075</definedName>
    <definedName name="solver_mrt" localSheetId="13" hidden="1">0.075</definedName>
    <definedName name="solver_mrt" localSheetId="9" hidden="1">0.075</definedName>
    <definedName name="solver_mrt" localSheetId="10" hidden="1">0.075</definedName>
    <definedName name="solver_mrt" localSheetId="15" hidden="1">0.075</definedName>
    <definedName name="solver_mrt" localSheetId="11" hidden="1">0.075</definedName>
    <definedName name="solver_msl" localSheetId="12" hidden="1">2</definedName>
    <definedName name="solver_msl" localSheetId="14" hidden="1">2</definedName>
    <definedName name="solver_msl" localSheetId="13" hidden="1">2</definedName>
    <definedName name="solver_msl" localSheetId="9" hidden="1">2</definedName>
    <definedName name="solver_msl" localSheetId="10" hidden="1">2</definedName>
    <definedName name="solver_msl" localSheetId="15" hidden="1">2</definedName>
    <definedName name="solver_msl" localSheetId="11" hidden="1">2</definedName>
    <definedName name="solver_neg" localSheetId="7" hidden="1">1</definedName>
    <definedName name="solver_neg" localSheetId="12" hidden="1">2</definedName>
    <definedName name="solver_neg" localSheetId="14" hidden="1">1</definedName>
    <definedName name="solver_neg" localSheetId="13" hidden="1">1</definedName>
    <definedName name="solver_neg" localSheetId="9" hidden="1">1</definedName>
    <definedName name="solver_neg" localSheetId="10" hidden="1">2</definedName>
    <definedName name="solver_neg" localSheetId="15" hidden="1">2</definedName>
    <definedName name="solver_neg" localSheetId="11" hidden="1">1</definedName>
    <definedName name="solver_nod" localSheetId="12" hidden="1">2147483647</definedName>
    <definedName name="solver_nod" localSheetId="14" hidden="1">2147483647</definedName>
    <definedName name="solver_nod" localSheetId="13" hidden="1">2147483647</definedName>
    <definedName name="solver_nod" localSheetId="9" hidden="1">2147483647</definedName>
    <definedName name="solver_nod" localSheetId="10" hidden="1">2147483647</definedName>
    <definedName name="solver_nod" localSheetId="15" hidden="1">2147483647</definedName>
    <definedName name="solver_nod" localSheetId="11" hidden="1">2147483647</definedName>
    <definedName name="solver_num" localSheetId="7" hidden="1">0</definedName>
    <definedName name="solver_num" localSheetId="12" hidden="1">3</definedName>
    <definedName name="solver_num" localSheetId="14" hidden="1">3</definedName>
    <definedName name="solver_num" localSheetId="13" hidden="1">5</definedName>
    <definedName name="solver_num" localSheetId="9" hidden="1">3</definedName>
    <definedName name="solver_num" localSheetId="10" hidden="1">4</definedName>
    <definedName name="solver_num" localSheetId="15" hidden="1">3</definedName>
    <definedName name="solver_num" localSheetId="11" hidden="1">4</definedName>
    <definedName name="solver_nwt" localSheetId="12" hidden="1">1</definedName>
    <definedName name="solver_nwt" localSheetId="14" hidden="1">1</definedName>
    <definedName name="solver_nwt" localSheetId="13" hidden="1">1</definedName>
    <definedName name="solver_nwt" localSheetId="9" hidden="1">1</definedName>
    <definedName name="solver_nwt" localSheetId="10" hidden="1">1</definedName>
    <definedName name="solver_nwt" localSheetId="15" hidden="1">1</definedName>
    <definedName name="solver_nwt" localSheetId="11" hidden="1">1</definedName>
    <definedName name="solver_opt" localSheetId="7" hidden="1">'Для таблиц'!$C$17</definedName>
    <definedName name="solver_opt" localSheetId="12" hidden="1">'Закупки для школы'!$I$19</definedName>
    <definedName name="solver_opt" localSheetId="14" hidden="1">Игрушки!$G$19</definedName>
    <definedName name="solver_opt" localSheetId="13" hidden="1">'Ковбойские шляпы'!$G$19</definedName>
    <definedName name="solver_opt" localSheetId="9" hidden="1">'Кукуруза и горох'!$H$21</definedName>
    <definedName name="solver_opt" localSheetId="10" hidden="1">'Лисицы и песцы'!$I$22</definedName>
    <definedName name="solver_opt" localSheetId="15" hidden="1">Охрана!$I$44</definedName>
    <definedName name="solver_opt" localSheetId="11" hidden="1">'Производство мебели'!$H$20</definedName>
    <definedName name="solver_pre" localSheetId="12" hidden="1">0.000001</definedName>
    <definedName name="solver_pre" localSheetId="14" hidden="1">0.000001</definedName>
    <definedName name="solver_pre" localSheetId="13" hidden="1">0.000001</definedName>
    <definedName name="solver_pre" localSheetId="9" hidden="1">0.000001</definedName>
    <definedName name="solver_pre" localSheetId="10" hidden="1">0.000001</definedName>
    <definedName name="solver_pre" localSheetId="15" hidden="1">0.000001</definedName>
    <definedName name="solver_pre" localSheetId="11" hidden="1">0.000001</definedName>
    <definedName name="solver_rbv" localSheetId="12" hidden="1">1</definedName>
    <definedName name="solver_rbv" localSheetId="14" hidden="1">2</definedName>
    <definedName name="solver_rbv" localSheetId="13" hidden="1">2</definedName>
    <definedName name="solver_rbv" localSheetId="9" hidden="1">1</definedName>
    <definedName name="solver_rbv" localSheetId="10" hidden="1">1</definedName>
    <definedName name="solver_rbv" localSheetId="15" hidden="1">2</definedName>
    <definedName name="solver_rbv" localSheetId="11" hidden="1">2</definedName>
    <definedName name="solver_rel1" localSheetId="12" hidden="1">3</definedName>
    <definedName name="solver_rel1" localSheetId="14" hidden="1">1</definedName>
    <definedName name="solver_rel1" localSheetId="13" hidden="1">1</definedName>
    <definedName name="solver_rel1" localSheetId="9" hidden="1">1</definedName>
    <definedName name="solver_rel1" localSheetId="10" hidden="1">1</definedName>
    <definedName name="solver_rel1" localSheetId="15" hidden="1">4</definedName>
    <definedName name="solver_rel1" localSheetId="11" hidden="1">1</definedName>
    <definedName name="solver_rel2" localSheetId="12" hidden="1">4</definedName>
    <definedName name="solver_rel2" localSheetId="14" hidden="1">4</definedName>
    <definedName name="solver_rel2" localSheetId="13" hidden="1">4</definedName>
    <definedName name="solver_rel2" localSheetId="9" hidden="1">4</definedName>
    <definedName name="solver_rel2" localSheetId="10" hidden="1">4</definedName>
    <definedName name="solver_rel2" localSheetId="15" hidden="1">3</definedName>
    <definedName name="solver_rel2" localSheetId="11" hidden="1">4</definedName>
    <definedName name="solver_rel3" localSheetId="12" hidden="1">3</definedName>
    <definedName name="solver_rel3" localSheetId="14" hidden="1">3</definedName>
    <definedName name="solver_rel3" localSheetId="13" hidden="1">3</definedName>
    <definedName name="solver_rel3" localSheetId="9" hidden="1">3</definedName>
    <definedName name="solver_rel3" localSheetId="10" hidden="1">3</definedName>
    <definedName name="solver_rel3" localSheetId="15" hidden="1">3</definedName>
    <definedName name="solver_rel3" localSheetId="11" hidden="1">3</definedName>
    <definedName name="solver_rel4" localSheetId="12" hidden="1">4</definedName>
    <definedName name="solver_rel4" localSheetId="13" hidden="1">1</definedName>
    <definedName name="solver_rel4" localSheetId="10" hidden="1">3</definedName>
    <definedName name="solver_rel4" localSheetId="11" hidden="1">3</definedName>
    <definedName name="solver_rel5" localSheetId="13" hidden="1">3</definedName>
    <definedName name="solver_rhs1" localSheetId="12" hidden="1">'Закупки для школы'!$D$21:$F$21</definedName>
    <definedName name="solver_rhs1" localSheetId="14" hidden="1">Игрушки!$C$19:$F$19</definedName>
    <definedName name="solver_rhs1" localSheetId="13" hidden="1">'Ковбойские шляпы'!$D$19</definedName>
    <definedName name="solver_rhs1" localSheetId="9" hidden="1">'Кукуруза и горох'!$C$21:$E$21</definedName>
    <definedName name="solver_rhs1" localSheetId="10" hidden="1">'Лисицы и песцы'!$D$22:$F$22</definedName>
    <definedName name="solver_rhs1" localSheetId="15" hidden="1">целое</definedName>
    <definedName name="solver_rhs1" localSheetId="11" hidden="1">'Производство мебели'!$C$20:$E$20</definedName>
    <definedName name="solver_rhs2" localSheetId="12" hidden="1">целое</definedName>
    <definedName name="solver_rhs2" localSheetId="14" hidden="1">целое</definedName>
    <definedName name="solver_rhs2" localSheetId="13" hidden="1">целое</definedName>
    <definedName name="solver_rhs2" localSheetId="9" hidden="1">целое</definedName>
    <definedName name="solver_rhs2" localSheetId="10" hidden="1">целое</definedName>
    <definedName name="solver_rhs2" localSheetId="15" hidden="1">Охрана!$C$47:$H$47</definedName>
    <definedName name="solver_rhs2" localSheetId="11" hidden="1">целое</definedName>
    <definedName name="solver_rhs3" localSheetId="12" hidden="1">'Закупки для школы'!$K$17:$K$18</definedName>
    <definedName name="solver_rhs3" localSheetId="14" hidden="1">Игрушки!$I$16:$I$18</definedName>
    <definedName name="solver_rhs3" localSheetId="13" hidden="1">'Ковбойские шляпы'!$I$17:$I$18</definedName>
    <definedName name="solver_rhs3" localSheetId="9" hidden="1">'Кукуруза и горох'!$J$19:$J$20</definedName>
    <definedName name="solver_rhs3" localSheetId="10" hidden="1">'Лисицы и песцы'!$K$20:$K$21</definedName>
    <definedName name="solver_rhs3" localSheetId="15" hidden="1">Охрана!$C$46:$H$46</definedName>
    <definedName name="solver_rhs3" localSheetId="11" hidden="1">'Производство мебели'!$J$18:$J$19</definedName>
    <definedName name="solver_rhs4" localSheetId="12" hidden="1">целое</definedName>
    <definedName name="solver_rhs4" localSheetId="13" hidden="1">250</definedName>
    <definedName name="solver_rhs4" localSheetId="10" hidden="1">500</definedName>
    <definedName name="solver_rhs4" localSheetId="11" hidden="1">300</definedName>
    <definedName name="solver_rhs5" localSheetId="13" hidden="1">150</definedName>
    <definedName name="solver_rlx" localSheetId="12" hidden="1">1</definedName>
    <definedName name="solver_rlx" localSheetId="14" hidden="1">2</definedName>
    <definedName name="solver_rlx" localSheetId="13" hidden="1">2</definedName>
    <definedName name="solver_rlx" localSheetId="9" hidden="1">1</definedName>
    <definedName name="solver_rlx" localSheetId="10" hidden="1">1</definedName>
    <definedName name="solver_rlx" localSheetId="15" hidden="1">2</definedName>
    <definedName name="solver_rlx" localSheetId="11" hidden="1">2</definedName>
    <definedName name="solver_rsd" localSheetId="12" hidden="1">0</definedName>
    <definedName name="solver_rsd" localSheetId="14" hidden="1">0</definedName>
    <definedName name="solver_rsd" localSheetId="13" hidden="1">0</definedName>
    <definedName name="solver_rsd" localSheetId="9" hidden="1">0</definedName>
    <definedName name="solver_rsd" localSheetId="10" hidden="1">0</definedName>
    <definedName name="solver_rsd" localSheetId="15" hidden="1">0</definedName>
    <definedName name="solver_rsd" localSheetId="11" hidden="1">0</definedName>
    <definedName name="solver_scl" localSheetId="12" hidden="1">2</definedName>
    <definedName name="solver_scl" localSheetId="14" hidden="1">2</definedName>
    <definedName name="solver_scl" localSheetId="13" hidden="1">2</definedName>
    <definedName name="solver_scl" localSheetId="9" hidden="1">2</definedName>
    <definedName name="solver_scl" localSheetId="10" hidden="1">2</definedName>
    <definedName name="solver_scl" localSheetId="15" hidden="1">2</definedName>
    <definedName name="solver_scl" localSheetId="11" hidden="1">2</definedName>
    <definedName name="solver_sho" localSheetId="12" hidden="1">2</definedName>
    <definedName name="solver_sho" localSheetId="14" hidden="1">2</definedName>
    <definedName name="solver_sho" localSheetId="13" hidden="1">2</definedName>
    <definedName name="solver_sho" localSheetId="9" hidden="1">2</definedName>
    <definedName name="solver_sho" localSheetId="10" hidden="1">2</definedName>
    <definedName name="solver_sho" localSheetId="15" hidden="1">2</definedName>
    <definedName name="solver_sho" localSheetId="11" hidden="1">2</definedName>
    <definedName name="solver_ssz" localSheetId="12" hidden="1">100</definedName>
    <definedName name="solver_ssz" localSheetId="14" hidden="1">100</definedName>
    <definedName name="solver_ssz" localSheetId="13" hidden="1">100</definedName>
    <definedName name="solver_ssz" localSheetId="9" hidden="1">100</definedName>
    <definedName name="solver_ssz" localSheetId="10" hidden="1">100</definedName>
    <definedName name="solver_ssz" localSheetId="15" hidden="1">100</definedName>
    <definedName name="solver_ssz" localSheetId="11" hidden="1">100</definedName>
    <definedName name="solver_tim" localSheetId="12" hidden="1">100</definedName>
    <definedName name="solver_tim" localSheetId="14" hidden="1">2147483647</definedName>
    <definedName name="solver_tim" localSheetId="13" hidden="1">2147483647</definedName>
    <definedName name="solver_tim" localSheetId="9" hidden="1">100</definedName>
    <definedName name="solver_tim" localSheetId="10" hidden="1">100</definedName>
    <definedName name="solver_tim" localSheetId="15" hidden="1">2147483647</definedName>
    <definedName name="solver_tim" localSheetId="11" hidden="1">2147483647</definedName>
    <definedName name="solver_tol" localSheetId="12" hidden="1">0.05</definedName>
    <definedName name="solver_tol" localSheetId="14" hidden="1">0.01</definedName>
    <definedName name="solver_tol" localSheetId="13" hidden="1">0.01</definedName>
    <definedName name="solver_tol" localSheetId="9" hidden="1">0.05</definedName>
    <definedName name="solver_tol" localSheetId="10" hidden="1">0.05</definedName>
    <definedName name="solver_tol" localSheetId="15" hidden="1">0.01</definedName>
    <definedName name="solver_tol" localSheetId="11" hidden="1">0.01</definedName>
    <definedName name="solver_typ" localSheetId="7" hidden="1">1</definedName>
    <definedName name="solver_typ" localSheetId="12" hidden="1">2</definedName>
    <definedName name="solver_typ" localSheetId="14" hidden="1">1</definedName>
    <definedName name="solver_typ" localSheetId="13" hidden="1">1</definedName>
    <definedName name="solver_typ" localSheetId="9" hidden="1">1</definedName>
    <definedName name="solver_typ" localSheetId="10" hidden="1">1</definedName>
    <definedName name="solver_typ" localSheetId="15" hidden="1">2</definedName>
    <definedName name="solver_typ" localSheetId="11" hidden="1">1</definedName>
    <definedName name="solver_val" localSheetId="7" hidden="1">0</definedName>
    <definedName name="solver_val" localSheetId="12" hidden="1">0</definedName>
    <definedName name="solver_val" localSheetId="14" hidden="1">0</definedName>
    <definedName name="solver_val" localSheetId="13" hidden="1">0</definedName>
    <definedName name="solver_val" localSheetId="9" hidden="1">0</definedName>
    <definedName name="solver_val" localSheetId="10" hidden="1">0</definedName>
    <definedName name="solver_val" localSheetId="15" hidden="1">0</definedName>
    <definedName name="solver_val" localSheetId="11" hidden="1">0</definedName>
    <definedName name="solver_ver" localSheetId="7" hidden="1">3</definedName>
    <definedName name="solver_ver" localSheetId="12" hidden="1">3</definedName>
    <definedName name="solver_ver" localSheetId="14" hidden="1">3</definedName>
    <definedName name="solver_ver" localSheetId="13" hidden="1">3</definedName>
    <definedName name="solver_ver" localSheetId="9" hidden="1">3</definedName>
    <definedName name="solver_ver" localSheetId="10" hidden="1">3</definedName>
    <definedName name="solver_ver" localSheetId="15" hidden="1">3</definedName>
    <definedName name="solver_ver" localSheetId="11" hidden="1">3</definedName>
    <definedName name="Кредит" localSheetId="1">#REF!</definedName>
    <definedName name="Кредит" localSheetId="2">#REF!</definedName>
    <definedName name="Кредит" localSheetId="3">#REF!</definedName>
    <definedName name="Кредит" localSheetId="5">#REF!</definedName>
    <definedName name="Кредит" localSheetId="6">#REF!</definedName>
    <definedName name="Кредит" localSheetId="8">#REF!</definedName>
    <definedName name="Кредит">#REF!</definedName>
    <definedName name="Проценты" localSheetId="1">#REF!</definedName>
    <definedName name="Проценты" localSheetId="2">#REF!</definedName>
    <definedName name="Проценты" localSheetId="3">#REF!</definedName>
    <definedName name="Проценты" localSheetId="5">#REF!</definedName>
    <definedName name="Проценты" localSheetId="6">#REF!</definedName>
    <definedName name="Проценты" localSheetId="8">#REF!</definedName>
    <definedName name="Проценты">#REF!</definedName>
    <definedName name="Срок_кредита" localSheetId="1">#REF!</definedName>
    <definedName name="Срок_кредита" localSheetId="2">#REF!</definedName>
    <definedName name="Срок_кредита" localSheetId="3">#REF!</definedName>
    <definedName name="Срок_кредита" localSheetId="5">#REF!</definedName>
    <definedName name="Срок_кредита" localSheetId="6">#REF!</definedName>
    <definedName name="Срок_кредита" localSheetId="8">#REF!</definedName>
    <definedName name="Срок_кредита">#REF!</definedName>
    <definedName name="Ставка">'[1]Отчет о работе магазина_2'!$C$5</definedName>
    <definedName name="Ставка_налога">'[2]Отчет о работе магазина-2'!$C$6</definedName>
  </definedNames>
  <calcPr calcId="152511"/>
</workbook>
</file>

<file path=xl/calcChain.xml><?xml version="1.0" encoding="utf-8"?>
<calcChain xmlns="http://schemas.openxmlformats.org/spreadsheetml/2006/main">
  <c r="A54" i="10" l="1"/>
  <c r="D8" i="10"/>
  <c r="F45" i="8"/>
  <c r="I44" i="8"/>
  <c r="H45" i="8"/>
  <c r="D45" i="8"/>
  <c r="E45" i="8"/>
  <c r="G45" i="8"/>
  <c r="C45" i="8"/>
  <c r="G37" i="8"/>
  <c r="J34" i="8"/>
  <c r="C39" i="8"/>
  <c r="H39" i="8"/>
  <c r="H38" i="8"/>
  <c r="G38" i="8"/>
  <c r="F37" i="8"/>
  <c r="F36" i="8"/>
  <c r="E36" i="8"/>
  <c r="E35" i="8"/>
  <c r="D35" i="8"/>
  <c r="D34" i="8"/>
  <c r="C34" i="8"/>
  <c r="C41" i="8" l="1"/>
  <c r="G41" i="8"/>
  <c r="E41" i="8"/>
  <c r="D41" i="8"/>
  <c r="F41" i="8"/>
  <c r="H41" i="8"/>
  <c r="E6" i="27"/>
  <c r="H6" i="27"/>
  <c r="I6" i="27"/>
  <c r="F7" i="27"/>
  <c r="F9" i="27" s="1"/>
  <c r="H7" i="27"/>
  <c r="I7" i="27"/>
  <c r="G8" i="27"/>
  <c r="H8" i="27"/>
  <c r="H9" i="27" s="1"/>
  <c r="I8" i="27"/>
  <c r="E9" i="27"/>
  <c r="G9" i="27"/>
  <c r="I9" i="27"/>
  <c r="E10" i="27"/>
  <c r="H10" i="27"/>
  <c r="H12" i="27" s="1"/>
  <c r="I10" i="27"/>
  <c r="G11" i="27"/>
  <c r="H11" i="27"/>
  <c r="I11" i="27"/>
  <c r="E12" i="27"/>
  <c r="G12" i="27"/>
  <c r="I12" i="27"/>
  <c r="F13" i="27"/>
  <c r="F15" i="27" s="1"/>
  <c r="H13" i="27"/>
  <c r="I13" i="27"/>
  <c r="G14" i="27"/>
  <c r="H14" i="27"/>
  <c r="I14" i="27"/>
  <c r="G15" i="27"/>
  <c r="H15" i="27"/>
  <c r="I15" i="27"/>
  <c r="E16" i="27"/>
  <c r="H16" i="27"/>
  <c r="H19" i="27" s="1"/>
  <c r="I16" i="27"/>
  <c r="F17" i="27"/>
  <c r="H17" i="27"/>
  <c r="I17" i="27"/>
  <c r="I19" i="27" s="1"/>
  <c r="G18" i="27"/>
  <c r="H18" i="27"/>
  <c r="I18" i="27"/>
  <c r="E19" i="27"/>
  <c r="F19" i="27"/>
  <c r="G19" i="27"/>
  <c r="E20" i="27"/>
  <c r="E22" i="27" s="1"/>
  <c r="H20" i="27"/>
  <c r="I20" i="27"/>
  <c r="G21" i="27"/>
  <c r="H21" i="27"/>
  <c r="I21" i="27"/>
  <c r="G22" i="27"/>
  <c r="H22" i="27"/>
  <c r="I22" i="27"/>
  <c r="F23" i="27"/>
  <c r="H23" i="27"/>
  <c r="H25" i="27" s="1"/>
  <c r="I23" i="27"/>
  <c r="G24" i="27"/>
  <c r="H24" i="27"/>
  <c r="I24" i="27"/>
  <c r="F25" i="27"/>
  <c r="G25" i="27"/>
  <c r="I25" i="27"/>
  <c r="F26" i="27"/>
  <c r="F28" i="27" s="1"/>
  <c r="H26" i="27"/>
  <c r="I26" i="27"/>
  <c r="G27" i="27"/>
  <c r="H27" i="27"/>
  <c r="I27" i="27"/>
  <c r="G28" i="27"/>
  <c r="H28" i="27"/>
  <c r="I28" i="27"/>
  <c r="E29" i="27"/>
  <c r="H29" i="27"/>
  <c r="H32" i="27" s="1"/>
  <c r="I29" i="27"/>
  <c r="F30" i="27"/>
  <c r="H30" i="27"/>
  <c r="I30" i="27"/>
  <c r="G31" i="27"/>
  <c r="H31" i="27"/>
  <c r="I31" i="27"/>
  <c r="E32" i="27"/>
  <c r="F32" i="27"/>
  <c r="G32" i="27"/>
  <c r="I32" i="27"/>
  <c r="F20" i="7" l="1"/>
  <c r="D20" i="7"/>
  <c r="E20" i="7"/>
  <c r="C20" i="7"/>
  <c r="F19" i="7"/>
  <c r="E19" i="7"/>
  <c r="D19" i="7"/>
  <c r="C19" i="7"/>
  <c r="G19" i="7"/>
  <c r="D20" i="3"/>
  <c r="D17" i="3"/>
  <c r="D19" i="3"/>
  <c r="G20" i="3"/>
  <c r="G18" i="3"/>
  <c r="G17" i="3"/>
  <c r="D21" i="2"/>
  <c r="D22" i="2"/>
  <c r="F22" i="2"/>
  <c r="E22" i="2"/>
  <c r="E21" i="2"/>
  <c r="F21" i="2"/>
  <c r="I18" i="2"/>
  <c r="I17" i="2"/>
  <c r="E21" i="1"/>
  <c r="D21" i="1"/>
  <c r="C21" i="1"/>
  <c r="H18" i="1"/>
  <c r="H21" i="1"/>
  <c r="H19" i="1"/>
  <c r="I23" i="5"/>
  <c r="C22" i="4"/>
  <c r="E23" i="5"/>
  <c r="F23" i="5"/>
  <c r="D23" i="5"/>
  <c r="I21" i="5"/>
  <c r="I20" i="5"/>
  <c r="D22" i="4"/>
  <c r="E22" i="4"/>
  <c r="H19" i="4"/>
  <c r="H20" i="4"/>
  <c r="G19" i="3" l="1"/>
  <c r="I19" i="2"/>
  <c r="H20" i="1"/>
  <c r="I22" i="5"/>
  <c r="H21" i="4"/>
  <c r="F13" i="11" l="1"/>
  <c r="D19" i="11" s="1"/>
  <c r="D17" i="10"/>
  <c r="B41" i="10" l="1"/>
  <c r="B30" i="10"/>
  <c r="C17" i="10"/>
  <c r="H68" i="24" l="1"/>
  <c r="H67" i="24"/>
  <c r="H64" i="24"/>
  <c r="H57" i="24"/>
  <c r="H50" i="24"/>
  <c r="H45" i="24"/>
  <c r="H41" i="24"/>
  <c r="H36" i="24"/>
  <c r="H32" i="24"/>
  <c r="H27" i="24"/>
  <c r="H25" i="24"/>
  <c r="H23" i="24"/>
  <c r="H18" i="24"/>
  <c r="H12" i="24"/>
  <c r="H9" i="24"/>
  <c r="H7" i="24"/>
  <c r="H5" i="24"/>
  <c r="H84" i="23"/>
  <c r="H82" i="23"/>
  <c r="H78" i="23"/>
  <c r="H75" i="23"/>
  <c r="H72" i="23"/>
  <c r="H68" i="23"/>
  <c r="H63" i="23"/>
  <c r="H55" i="23"/>
  <c r="H52" i="23"/>
  <c r="H50" i="23"/>
  <c r="H47" i="23"/>
  <c r="H44" i="23"/>
  <c r="H41" i="23"/>
  <c r="H37" i="23"/>
  <c r="H35" i="23"/>
  <c r="H33" i="23"/>
  <c r="H27" i="23"/>
  <c r="H23" i="23"/>
  <c r="H19" i="23"/>
  <c r="H16" i="23"/>
  <c r="H14" i="23"/>
  <c r="H11" i="23"/>
  <c r="H9" i="23"/>
  <c r="H6" i="23"/>
  <c r="D85" i="23"/>
  <c r="D79" i="23"/>
  <c r="D69" i="23"/>
  <c r="D56" i="23"/>
  <c r="D48" i="23"/>
  <c r="D42" i="23"/>
  <c r="D28" i="23"/>
  <c r="D24" i="23"/>
  <c r="D17" i="23"/>
  <c r="D7" i="23"/>
  <c r="D66" i="20"/>
  <c r="D64" i="20"/>
  <c r="D55" i="20"/>
  <c r="D46" i="20"/>
  <c r="D22" i="20"/>
  <c r="D16" i="20"/>
  <c r="D12" i="20"/>
  <c r="D5" i="20"/>
  <c r="D67" i="20" s="1"/>
  <c r="D65" i="20"/>
  <c r="D56" i="20"/>
  <c r="D47" i="20"/>
  <c r="D23" i="20"/>
  <c r="D17" i="20"/>
  <c r="D13" i="20"/>
  <c r="D6" i="20"/>
  <c r="D70" i="17"/>
  <c r="D69" i="17"/>
  <c r="D67" i="17"/>
  <c r="D64" i="17"/>
  <c r="D61" i="17"/>
  <c r="D57" i="17"/>
  <c r="D53" i="17"/>
  <c r="D50" i="17"/>
  <c r="D46" i="17"/>
  <c r="D37" i="17"/>
  <c r="D32" i="17"/>
  <c r="D30" i="17"/>
  <c r="D24" i="17"/>
  <c r="D22" i="17"/>
  <c r="D19" i="17"/>
  <c r="D16" i="17"/>
  <c r="D13" i="17"/>
  <c r="D10" i="17"/>
  <c r="D6" i="17"/>
  <c r="H61" i="18"/>
  <c r="H57" i="18"/>
  <c r="H50" i="18"/>
  <c r="H39" i="18"/>
  <c r="H34" i="18"/>
  <c r="H30" i="18"/>
  <c r="H20" i="18"/>
  <c r="H17" i="18"/>
  <c r="H12" i="18"/>
  <c r="H6" i="18"/>
  <c r="H62" i="15"/>
  <c r="H61" i="15"/>
  <c r="H57" i="15"/>
  <c r="H50" i="15"/>
  <c r="H39" i="15"/>
  <c r="H34" i="15"/>
  <c r="H30" i="15"/>
  <c r="H20" i="15"/>
  <c r="H17" i="15"/>
  <c r="H12" i="15"/>
  <c r="H6" i="15"/>
  <c r="F11" i="14"/>
  <c r="G11" i="14" s="1"/>
  <c r="G10" i="14"/>
  <c r="F10" i="14"/>
  <c r="F9" i="14"/>
  <c r="G9" i="14" s="1"/>
  <c r="G8" i="14"/>
  <c r="F8" i="14"/>
  <c r="F7" i="14"/>
  <c r="G7" i="14" s="1"/>
  <c r="F6" i="14"/>
  <c r="G6" i="14" s="1"/>
  <c r="E9" i="13"/>
  <c r="F9" i="13" s="1"/>
  <c r="E8" i="13"/>
  <c r="F8" i="13" s="1"/>
  <c r="E7" i="13"/>
  <c r="F7" i="13" s="1"/>
  <c r="F6" i="13"/>
  <c r="E6" i="13"/>
  <c r="E5" i="13"/>
  <c r="F5" i="13" s="1"/>
  <c r="D12" i="12"/>
  <c r="E12" i="12" s="1"/>
  <c r="D11" i="12"/>
  <c r="E11" i="12" s="1"/>
  <c r="D10" i="12"/>
  <c r="E10" i="12" s="1"/>
  <c r="D9" i="12"/>
  <c r="E9" i="12" s="1"/>
  <c r="E8" i="12"/>
  <c r="D8" i="12"/>
  <c r="D7" i="12"/>
  <c r="E7" i="12" s="1"/>
  <c r="E6" i="12"/>
  <c r="D6" i="12"/>
  <c r="D5" i="12"/>
  <c r="E5" i="12" s="1"/>
  <c r="H86" i="23" l="1"/>
  <c r="D87" i="23"/>
  <c r="H62" i="18"/>
</calcChain>
</file>

<file path=xl/comments1.xml><?xml version="1.0" encoding="utf-8"?>
<comments xmlns="http://schemas.openxmlformats.org/spreadsheetml/2006/main">
  <authors>
    <author>Rudenko</author>
  </authors>
  <commentList>
    <comment ref="J3" authorId="0" shape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 shape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comments2.xml><?xml version="1.0" encoding="utf-8"?>
<comments xmlns="http://schemas.openxmlformats.org/spreadsheetml/2006/main">
  <authors>
    <author>Rudenko</author>
  </authors>
  <commentList>
    <comment ref="J3" authorId="0" shape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 shape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comments3.xml><?xml version="1.0" encoding="utf-8"?>
<comments xmlns="http://schemas.openxmlformats.org/spreadsheetml/2006/main">
  <authors>
    <author>Rudenko</author>
  </authors>
  <commentList>
    <comment ref="J3" authorId="0" shape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 shape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comments4.xml><?xml version="1.0" encoding="utf-8"?>
<comments xmlns="http://schemas.openxmlformats.org/spreadsheetml/2006/main">
  <authors>
    <author>Rudenko</author>
  </authors>
  <commentList>
    <comment ref="J3" authorId="0" shape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 shape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comments5.xml><?xml version="1.0" encoding="utf-8"?>
<comments xmlns="http://schemas.openxmlformats.org/spreadsheetml/2006/main">
  <authors>
    <author>Rudenko</author>
  </authors>
  <commentList>
    <comment ref="J3" authorId="0" shape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 shape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comments6.xml><?xml version="1.0" encoding="utf-8"?>
<comments xmlns="http://schemas.openxmlformats.org/spreadsheetml/2006/main">
  <authors>
    <author>Rudenko</author>
  </authors>
  <commentList>
    <comment ref="J3" authorId="0" shape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 shape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comments7.xml><?xml version="1.0" encoding="utf-8"?>
<comments xmlns="http://schemas.openxmlformats.org/spreadsheetml/2006/main">
  <authors>
    <author>Rudenko</author>
  </authors>
  <commentList>
    <comment ref="J3" authorId="0" shapeId="0">
      <text>
        <r>
          <rPr>
            <sz val="8"/>
            <color indexed="81"/>
            <rFont val="Tahoma"/>
            <family val="2"/>
            <charset val="204"/>
          </rPr>
          <t xml:space="preserve">М-механическая
А-автоматическая
МТ-мультитроник
</t>
        </r>
      </text>
    </comment>
    <comment ref="L3" authorId="0" shapeId="0">
      <text>
        <r>
          <rPr>
            <sz val="8"/>
            <color indexed="81"/>
            <rFont val="Tahoma"/>
            <family val="2"/>
            <charset val="204"/>
          </rPr>
          <t xml:space="preserve">ПБ - подушки безопасности
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C1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Прибыль = Количество пассажиров * Стоимость билета - Затраты на выполнение рейса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<sst xmlns="http://schemas.openxmlformats.org/spreadsheetml/2006/main" count="3092" uniqueCount="261">
  <si>
    <t>Цены  на новые растаможенные автомобили в автосалонах г.Москвы</t>
  </si>
  <si>
    <t>Марка</t>
  </si>
  <si>
    <t>Модель</t>
  </si>
  <si>
    <t>Цена</t>
  </si>
  <si>
    <t>Тип кузова</t>
  </si>
  <si>
    <t>Тип двигателя</t>
  </si>
  <si>
    <t>Число цилиндров</t>
  </si>
  <si>
    <t>Мощность (л/с)</t>
  </si>
  <si>
    <t>Привод</t>
  </si>
  <si>
    <t>Коробка передач</t>
  </si>
  <si>
    <t>Кондиционер</t>
  </si>
  <si>
    <t>ПБ</t>
  </si>
  <si>
    <t>Фирма-продавец</t>
  </si>
  <si>
    <t>Renault</t>
  </si>
  <si>
    <t>Symbol 1,4i AU 14</t>
  </si>
  <si>
    <t>седан</t>
  </si>
  <si>
    <t>бензиновый</t>
  </si>
  <si>
    <t>передний</t>
  </si>
  <si>
    <t>M</t>
  </si>
  <si>
    <t>нет</t>
  </si>
  <si>
    <t>Автомир</t>
  </si>
  <si>
    <t>KIA</t>
  </si>
  <si>
    <t>Rio</t>
  </si>
  <si>
    <t>СИМ</t>
  </si>
  <si>
    <t>Hyundai</t>
  </si>
  <si>
    <t>Getz 1,3 GLS</t>
  </si>
  <si>
    <t>хэтчбек</t>
  </si>
  <si>
    <t>есть</t>
  </si>
  <si>
    <t>Рольф-Юг</t>
  </si>
  <si>
    <t>Peugeot</t>
  </si>
  <si>
    <t>206 X-Line</t>
  </si>
  <si>
    <t>Авес-Пежо</t>
  </si>
  <si>
    <t>Volkswagen</t>
  </si>
  <si>
    <t>New Polo</t>
  </si>
  <si>
    <t>РУС-ЛАН</t>
  </si>
  <si>
    <t>Rio 1,5</t>
  </si>
  <si>
    <t>A</t>
  </si>
  <si>
    <t>Николь Моторс</t>
  </si>
  <si>
    <t>Elantra 1,6 GLS</t>
  </si>
  <si>
    <t>Sportage</t>
  </si>
  <si>
    <t>внедорожник</t>
  </si>
  <si>
    <t>4*4</t>
  </si>
  <si>
    <t>Clio 5EX 14A</t>
  </si>
  <si>
    <t>Toyota</t>
  </si>
  <si>
    <t>Corolla 1,4</t>
  </si>
  <si>
    <t>Тойота-Центр Битца</t>
  </si>
  <si>
    <t>Mitsubishi</t>
  </si>
  <si>
    <t>Carisma 1,6 Classic</t>
  </si>
  <si>
    <t>Рольф-Центр</t>
  </si>
  <si>
    <t>Carisma 1,6 Special</t>
  </si>
  <si>
    <t>Диамант</t>
  </si>
  <si>
    <t>Matrix 1,8 GLS AT</t>
  </si>
  <si>
    <t>компактвэн</t>
  </si>
  <si>
    <t>307 XS</t>
  </si>
  <si>
    <t>ЛИОНъ-Пежо</t>
  </si>
  <si>
    <t>Magentis</t>
  </si>
  <si>
    <t>Элекс-Полюс</t>
  </si>
  <si>
    <t>Space Star 1,6 Family</t>
  </si>
  <si>
    <t>Golf</t>
  </si>
  <si>
    <t>Авто Ганза</t>
  </si>
  <si>
    <t>Corolla ZZE120L</t>
  </si>
  <si>
    <t>Тойота-Центр Отрадное</t>
  </si>
  <si>
    <t>Corolla ZZE121L</t>
  </si>
  <si>
    <t>Тойота-Центр Лосиный Остров</t>
  </si>
  <si>
    <t>Sonata 2,0 GL</t>
  </si>
  <si>
    <t>406 SR</t>
  </si>
  <si>
    <t>Passat</t>
  </si>
  <si>
    <t>Galant 2,0 Comfort</t>
  </si>
  <si>
    <t>Laguna II 1,8i</t>
  </si>
  <si>
    <t>Автопланета</t>
  </si>
  <si>
    <t>Volvo</t>
  </si>
  <si>
    <t>S60 2,4</t>
  </si>
  <si>
    <t>Независимость</t>
  </si>
  <si>
    <t>Land Rover</t>
  </si>
  <si>
    <t>Freelander</t>
  </si>
  <si>
    <t>универсал</t>
  </si>
  <si>
    <t>Scenic RX4 2,0</t>
  </si>
  <si>
    <t>минивэн</t>
  </si>
  <si>
    <t>Pajero Pinin 1,8 MPI AT</t>
  </si>
  <si>
    <t>джип</t>
  </si>
  <si>
    <t>RAV 4</t>
  </si>
  <si>
    <t>Тойота-Центр Серебряный Бор</t>
  </si>
  <si>
    <t>Sharan 1,8T</t>
  </si>
  <si>
    <t>Camry 2,4</t>
  </si>
  <si>
    <t>Pajero Pinin 2,0 GDI AT</t>
  </si>
  <si>
    <t>Camry ACV30L</t>
  </si>
  <si>
    <t>Pajero Sport 2,5 GLX</t>
  </si>
  <si>
    <t>дизельный</t>
  </si>
  <si>
    <t>Honda</t>
  </si>
  <si>
    <t>CR-V</t>
  </si>
  <si>
    <t>Аояма Моторс</t>
  </si>
  <si>
    <t>Space Wagon 2,4 4WD</t>
  </si>
  <si>
    <t>Accord</t>
  </si>
  <si>
    <t>S80 2,4</t>
  </si>
  <si>
    <t>Pajero SWB 3,2 DID GLS</t>
  </si>
  <si>
    <t>Land Cruiser 100 HZJ105L</t>
  </si>
  <si>
    <t>Terracan 3,5 GLS AT</t>
  </si>
  <si>
    <t>Sharan</t>
  </si>
  <si>
    <t>V70 Cross Country</t>
  </si>
  <si>
    <t>Discovery</t>
  </si>
  <si>
    <t>Land Cruiser GX</t>
  </si>
  <si>
    <t>Passat W8</t>
  </si>
  <si>
    <t>Land Cruiser UZJ100L</t>
  </si>
  <si>
    <t>Исходные данные</t>
  </si>
  <si>
    <t>Проценты</t>
  </si>
  <si>
    <t>Срок кредита</t>
  </si>
  <si>
    <t>лет</t>
  </si>
  <si>
    <t>Кредит</t>
  </si>
  <si>
    <t>Выплаты в месяц</t>
  </si>
  <si>
    <t>Таблица подстановки с одной переменной</t>
  </si>
  <si>
    <t xml:space="preserve">              ( размеры платежей при изменении процентной ставки  от 6% до 9% с шагом 0,5% при фиксированном кредите и сроке кредита )</t>
  </si>
  <si>
    <t xml:space="preserve">Выплаты в месяц </t>
  </si>
  <si>
    <t>Всего выплачено</t>
  </si>
  <si>
    <t>Таблица подстановки с двумя переменными (первый вариант)</t>
  </si>
  <si>
    <t xml:space="preserve"> ( размеры платежей при изменении процентной ставки от 6% до 9% с шагом 0,5%  и сроков кредита от 1 года до 6 лет  при фиксированном кредите)</t>
  </si>
  <si>
    <t>Проценты/сроки кредита</t>
  </si>
  <si>
    <t>Таблица подстановки с двумя переменными (второй вариант)</t>
  </si>
  <si>
    <t>Сроки кредита/проценты</t>
  </si>
  <si>
    <t>Таблица умножения</t>
  </si>
  <si>
    <t xml:space="preserve"> </t>
  </si>
  <si>
    <t>Количество пассажиров</t>
  </si>
  <si>
    <t>Стоимость билета</t>
  </si>
  <si>
    <t xml:space="preserve">Затраты на выполнение рейса: </t>
  </si>
  <si>
    <t>Авиакеросин</t>
  </si>
  <si>
    <t>Обслуживание одного пассажира</t>
  </si>
  <si>
    <t>Прибыль авиакомпании</t>
  </si>
  <si>
    <t>Зарплата за август 2009г.</t>
  </si>
  <si>
    <t>Ставка подоходного налога</t>
  </si>
  <si>
    <t>ФИО</t>
  </si>
  <si>
    <t>З/пл. по тарифной сетке</t>
  </si>
  <si>
    <t>Подоходный налог</t>
  </si>
  <si>
    <t>К выдаче</t>
  </si>
  <si>
    <t>Иванов Артем Петрович</t>
  </si>
  <si>
    <t>Модина Любовь Андреевна</t>
  </si>
  <si>
    <t>Соколов Сергей Сергеевич</t>
  </si>
  <si>
    <t>Янин Роман Николаевич</t>
  </si>
  <si>
    <t>Решетов Юрий Семенович</t>
  </si>
  <si>
    <t>Кириллов Игорь Петрович</t>
  </si>
  <si>
    <t>Семенова Анна Николаевна</t>
  </si>
  <si>
    <t>Кожина Лариса Владимировна</t>
  </si>
  <si>
    <t>Премия за август 2009г.</t>
  </si>
  <si>
    <t>Премия</t>
  </si>
  <si>
    <t>Плата за дополнительные часы работы в августе 2009г.</t>
  </si>
  <si>
    <t>Плата за дополнительные часы</t>
  </si>
  <si>
    <t xml:space="preserve">№2 Расчет прибыли авиарейса  </t>
  </si>
  <si>
    <t>Renault Среднее</t>
  </si>
  <si>
    <t>KIA Среднее</t>
  </si>
  <si>
    <t>Hyundai Среднее</t>
  </si>
  <si>
    <t>Peugeot Среднее</t>
  </si>
  <si>
    <t>Volkswagen Среднее</t>
  </si>
  <si>
    <t>Toyota Среднее</t>
  </si>
  <si>
    <t>Mitsubishi Среднее</t>
  </si>
  <si>
    <t>Volvo Среднее</t>
  </si>
  <si>
    <t>Land Rover Среднее</t>
  </si>
  <si>
    <t>Honda Среднее</t>
  </si>
  <si>
    <t>Общее среднее</t>
  </si>
  <si>
    <t>Автомир Среднее</t>
  </si>
  <si>
    <t>СИМ Среднее</t>
  </si>
  <si>
    <t>Рольф-Юг Среднее</t>
  </si>
  <si>
    <t>Авес-Пежо Среднее</t>
  </si>
  <si>
    <t>РУС-ЛАН Среднее</t>
  </si>
  <si>
    <t>Николь Моторс Среднее</t>
  </si>
  <si>
    <t>Тойота-Центр Битца Среднее</t>
  </si>
  <si>
    <t>Рольф-Центр Среднее</t>
  </si>
  <si>
    <t>Диамант Среднее</t>
  </si>
  <si>
    <t>ЛИОНъ-Пежо Среднее</t>
  </si>
  <si>
    <t>Элекс-Полюс Среднее</t>
  </si>
  <si>
    <t>Авто Ганза Среднее</t>
  </si>
  <si>
    <t>Тойота-Центр Отрадное Среднее</t>
  </si>
  <si>
    <t>Тойота-Центр Лосиный Остров Среднее</t>
  </si>
  <si>
    <t>Автопланета Среднее</t>
  </si>
  <si>
    <t>Независимость Среднее</t>
  </si>
  <si>
    <t>Тойота-Центр Серебряный Бор Среднее</t>
  </si>
  <si>
    <t>Аояма Моторс Среднее</t>
  </si>
  <si>
    <t>внедорожник Максимум</t>
  </si>
  <si>
    <t>джип Максимум</t>
  </si>
  <si>
    <t>компактвэн Максимум</t>
  </si>
  <si>
    <t>минивэн Максимум</t>
  </si>
  <si>
    <t>седан Максимум</t>
  </si>
  <si>
    <t>универсал Максимум</t>
  </si>
  <si>
    <t>хэтчбек Максимум</t>
  </si>
  <si>
    <t>Общий максимум</t>
  </si>
  <si>
    <t>внедорожник Минимум</t>
  </si>
  <si>
    <t>джип Минимум</t>
  </si>
  <si>
    <t>компактвэн Минимум</t>
  </si>
  <si>
    <t>минивэн Минимум</t>
  </si>
  <si>
    <t>седан Минимум</t>
  </si>
  <si>
    <t>универсал Минимум</t>
  </si>
  <si>
    <t>хэтчбек Минимум</t>
  </si>
  <si>
    <t>Общий минимум</t>
  </si>
  <si>
    <t>седан Среднее</t>
  </si>
  <si>
    <t>джип Среднее</t>
  </si>
  <si>
    <t>компактвэн Среднее</t>
  </si>
  <si>
    <t>хэтчбек Среднее</t>
  </si>
  <si>
    <t>внедорожник Среднее</t>
  </si>
  <si>
    <t>универсал Среднее</t>
  </si>
  <si>
    <t>минивэн Среднее</t>
  </si>
  <si>
    <t>кукуруза</t>
  </si>
  <si>
    <t>горох</t>
  </si>
  <si>
    <t>запасы</t>
  </si>
  <si>
    <t>пашня</t>
  </si>
  <si>
    <t>ручной труд</t>
  </si>
  <si>
    <t>труд механизаторов</t>
  </si>
  <si>
    <t>произвели</t>
  </si>
  <si>
    <t>выручка</t>
  </si>
  <si>
    <t>цена</t>
  </si>
  <si>
    <t>Итого</t>
  </si>
  <si>
    <t xml:space="preserve">потратили </t>
  </si>
  <si>
    <t>лисица</t>
  </si>
  <si>
    <t>песец</t>
  </si>
  <si>
    <t>запас</t>
  </si>
  <si>
    <t>потратили</t>
  </si>
  <si>
    <t>всего шкурок</t>
  </si>
  <si>
    <t>шкаф</t>
  </si>
  <si>
    <t>сервант</t>
  </si>
  <si>
    <t>время</t>
  </si>
  <si>
    <t>фанера</t>
  </si>
  <si>
    <t>доски</t>
  </si>
  <si>
    <t>всего изделий</t>
  </si>
  <si>
    <t>тетрадь</t>
  </si>
  <si>
    <t>ручка</t>
  </si>
  <si>
    <t>карандаш</t>
  </si>
  <si>
    <t>купили</t>
  </si>
  <si>
    <t>набор 1</t>
  </si>
  <si>
    <t>набор 2</t>
  </si>
  <si>
    <t>ИТОГО</t>
  </si>
  <si>
    <t>надо</t>
  </si>
  <si>
    <t>на одного</t>
  </si>
  <si>
    <t>всего детей</t>
  </si>
  <si>
    <t>фасон 1</t>
  </si>
  <si>
    <t>фасон 2</t>
  </si>
  <si>
    <t>всего шляп</t>
  </si>
  <si>
    <t>красный</t>
  </si>
  <si>
    <t>зеленый</t>
  </si>
  <si>
    <t>синий</t>
  </si>
  <si>
    <t>желтый</t>
  </si>
  <si>
    <t>пирамидка 1</t>
  </si>
  <si>
    <t>пирамидка 2</t>
  </si>
  <si>
    <t>пирамидка 3</t>
  </si>
  <si>
    <t>Дз5</t>
  </si>
  <si>
    <t>смена 1</t>
  </si>
  <si>
    <t>смена 2</t>
  </si>
  <si>
    <t>смена 3</t>
  </si>
  <si>
    <t>смена 4</t>
  </si>
  <si>
    <t>смена 5</t>
  </si>
  <si>
    <t>смена 6</t>
  </si>
  <si>
    <t>0:00-4:00</t>
  </si>
  <si>
    <t>4:00-8:00</t>
  </si>
  <si>
    <t>8:00-12:00</t>
  </si>
  <si>
    <t>12:00-16:00</t>
  </si>
  <si>
    <t>16:00-20:00</t>
  </si>
  <si>
    <t>20:00-24:00</t>
  </si>
  <si>
    <t>сколько на смене</t>
  </si>
  <si>
    <t>всего</t>
  </si>
  <si>
    <t>сколько рабочих</t>
  </si>
  <si>
    <t>сколько рабочих(учитывая пересечения смен)</t>
  </si>
  <si>
    <t>сколько нужно на смене</t>
  </si>
  <si>
    <t>ограничение снизу</t>
  </si>
  <si>
    <t>Варииант 1</t>
  </si>
  <si>
    <t>Вариант 2 - был сделан для проверки</t>
  </si>
  <si>
    <t>нужно рабочих на смене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</si>
</sst>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#,##0.00&quot;р.&quot;;[Red]\-#,##0.00&quot;р.&quot;"/>
    <numFmt numFmtId="166" formatCode="#,##0_ ;[Red]\-#,##0\ "/>
    <numFmt numFmtId="167" formatCode="#,##0.00&quot;р.&quot;"/>
  </numFmts>
  <fonts count="26" x14ac:knownFonts="1">
    <font>
      <sz val="11"/>
      <name val="Times New Roman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color indexed="81"/>
      <name val="Tahoma"/>
      <family val="2"/>
      <charset val="204"/>
    </font>
    <font>
      <sz val="9"/>
      <name val="Times New Roman Cyr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sz val="12"/>
      <name val="Times New Roman Cyr"/>
      <charset val="204"/>
    </font>
    <font>
      <i/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3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4"/>
      <name val="Times New Roman"/>
      <family val="1"/>
      <charset val="204"/>
    </font>
    <font>
      <b/>
      <sz val="12"/>
      <name val="Arial Cyr"/>
      <charset val="204"/>
    </font>
    <font>
      <b/>
      <sz val="13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2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4" fillId="0" borderId="0"/>
    <xf numFmtId="0" fontId="9" fillId="0" borderId="0"/>
    <xf numFmtId="0" fontId="9" fillId="0" borderId="0"/>
    <xf numFmtId="0" fontId="2" fillId="0" borderId="0"/>
    <xf numFmtId="0" fontId="22" fillId="0" borderId="0"/>
  </cellStyleXfs>
  <cellXfs count="73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0" xfId="1" applyFill="1"/>
    <xf numFmtId="164" fontId="2" fillId="0" borderId="0" xfId="1" applyNumberFormat="1" applyFill="1"/>
    <xf numFmtId="0" fontId="4" fillId="0" borderId="0" xfId="3"/>
    <xf numFmtId="0" fontId="5" fillId="0" borderId="0" xfId="3" applyFont="1"/>
    <xf numFmtId="0" fontId="4" fillId="0" borderId="0" xfId="3" applyAlignment="1">
      <alignment horizontal="left"/>
    </xf>
    <xf numFmtId="0" fontId="6" fillId="0" borderId="0" xfId="3" applyFont="1" applyAlignment="1">
      <alignment horizontal="center"/>
    </xf>
    <xf numFmtId="0" fontId="6" fillId="0" borderId="0" xfId="3" applyFont="1"/>
    <xf numFmtId="0" fontId="6" fillId="0" borderId="0" xfId="3" applyFont="1" applyAlignment="1">
      <alignment horizontal="left"/>
    </xf>
    <xf numFmtId="0" fontId="7" fillId="0" borderId="0" xfId="3" applyFont="1"/>
    <xf numFmtId="164" fontId="7" fillId="0" borderId="0" xfId="3" applyNumberFormat="1" applyFont="1"/>
    <xf numFmtId="0" fontId="7" fillId="0" borderId="0" xfId="3" applyFont="1" applyAlignment="1">
      <alignment horizontal="center"/>
    </xf>
    <xf numFmtId="0" fontId="7" fillId="0" borderId="0" xfId="3" applyFont="1" applyAlignment="1">
      <alignment horizontal="left"/>
    </xf>
    <xf numFmtId="0" fontId="4" fillId="0" borderId="0" xfId="3" applyAlignment="1">
      <alignment horizontal="center"/>
    </xf>
    <xf numFmtId="0" fontId="10" fillId="0" borderId="0" xfId="4" applyFont="1" applyAlignment="1">
      <alignment horizontal="right"/>
    </xf>
    <xf numFmtId="0" fontId="9" fillId="0" borderId="0" xfId="4"/>
    <xf numFmtId="0" fontId="10" fillId="0" borderId="0" xfId="4" applyFont="1"/>
    <xf numFmtId="0" fontId="11" fillId="0" borderId="0" xfId="4" applyFont="1" applyAlignment="1">
      <alignment horizontal="right"/>
    </xf>
    <xf numFmtId="0" fontId="12" fillId="0" borderId="0" xfId="5" applyFont="1" applyAlignment="1">
      <alignment horizontal="right"/>
    </xf>
    <xf numFmtId="0" fontId="9" fillId="0" borderId="0" xfId="5"/>
    <xf numFmtId="165" fontId="13" fillId="0" borderId="0" xfId="5" applyNumberFormat="1" applyFont="1"/>
    <xf numFmtId="10" fontId="13" fillId="2" borderId="0" xfId="4" applyNumberFormat="1" applyFont="1" applyFill="1"/>
    <xf numFmtId="166" fontId="13" fillId="3" borderId="0" xfId="5" applyNumberFormat="1" applyFont="1" applyFill="1"/>
    <xf numFmtId="165" fontId="13" fillId="4" borderId="0" xfId="5" applyNumberFormat="1" applyFont="1" applyFill="1"/>
    <xf numFmtId="0" fontId="14" fillId="0" borderId="0" xfId="4" applyFont="1"/>
    <xf numFmtId="0" fontId="15" fillId="0" borderId="0" xfId="4" applyFont="1"/>
    <xf numFmtId="0" fontId="17" fillId="0" borderId="0" xfId="4" applyFont="1"/>
    <xf numFmtId="10" fontId="9" fillId="0" borderId="0" xfId="4" applyNumberFormat="1"/>
    <xf numFmtId="0" fontId="13" fillId="4" borderId="0" xfId="4" applyFont="1" applyFill="1"/>
    <xf numFmtId="165" fontId="9" fillId="0" borderId="0" xfId="5" applyNumberFormat="1"/>
    <xf numFmtId="0" fontId="13" fillId="0" borderId="0" xfId="4" applyFont="1"/>
    <xf numFmtId="9" fontId="13" fillId="0" borderId="0" xfId="4" applyNumberFormat="1" applyFont="1" applyFill="1"/>
    <xf numFmtId="0" fontId="9" fillId="0" borderId="0" xfId="4" applyFill="1"/>
    <xf numFmtId="0" fontId="16" fillId="0" borderId="0" xfId="4" applyFont="1" applyAlignment="1"/>
    <xf numFmtId="165" fontId="9" fillId="0" borderId="0" xfId="4" applyNumberFormat="1"/>
    <xf numFmtId="0" fontId="13" fillId="3" borderId="0" xfId="4" applyFont="1" applyFill="1"/>
    <xf numFmtId="9" fontId="13" fillId="2" borderId="0" xfId="4" applyNumberFormat="1" applyFont="1" applyFill="1"/>
    <xf numFmtId="9" fontId="9" fillId="0" borderId="0" xfId="4" applyNumberFormat="1"/>
    <xf numFmtId="0" fontId="16" fillId="0" borderId="0" xfId="4" applyFont="1"/>
    <xf numFmtId="0" fontId="9" fillId="5" borderId="0" xfId="4" applyFill="1"/>
    <xf numFmtId="0" fontId="9" fillId="6" borderId="0" xfId="4" applyFill="1"/>
    <xf numFmtId="0" fontId="13" fillId="5" borderId="0" xfId="4" applyFont="1" applyFill="1"/>
    <xf numFmtId="0" fontId="13" fillId="6" borderId="0" xfId="4" applyFont="1" applyFill="1"/>
    <xf numFmtId="0" fontId="2" fillId="0" borderId="0" xfId="6"/>
    <xf numFmtId="0" fontId="19" fillId="0" borderId="0" xfId="6" applyFont="1" applyAlignment="1">
      <alignment horizontal="center"/>
    </xf>
    <xf numFmtId="167" fontId="2" fillId="0" borderId="0" xfId="6" applyNumberFormat="1"/>
    <xf numFmtId="49" fontId="2" fillId="0" borderId="0" xfId="6" applyNumberFormat="1"/>
    <xf numFmtId="0" fontId="2" fillId="0" borderId="0" xfId="6" applyAlignment="1"/>
    <xf numFmtId="0" fontId="2" fillId="4" borderId="0" xfId="6" applyFill="1"/>
    <xf numFmtId="0" fontId="22" fillId="0" borderId="0" xfId="7"/>
    <xf numFmtId="9" fontId="22" fillId="0" borderId="0" xfId="7" applyNumberFormat="1"/>
    <xf numFmtId="0" fontId="24" fillId="0" borderId="0" xfId="7" applyFont="1" applyAlignment="1">
      <alignment horizontal="center"/>
    </xf>
    <xf numFmtId="0" fontId="22" fillId="0" borderId="0" xfId="7" applyAlignment="1">
      <alignment horizontal="center"/>
    </xf>
    <xf numFmtId="167" fontId="22" fillId="0" borderId="0" xfId="7" applyNumberFormat="1"/>
    <xf numFmtId="0" fontId="23" fillId="0" borderId="0" xfId="7" applyFont="1" applyAlignment="1">
      <alignment horizontal="center"/>
    </xf>
    <xf numFmtId="0" fontId="25" fillId="0" borderId="0" xfId="3" applyFont="1"/>
    <xf numFmtId="0" fontId="25" fillId="0" borderId="0" xfId="3" applyFont="1" applyAlignment="1">
      <alignment horizontal="left"/>
    </xf>
    <xf numFmtId="0" fontId="25" fillId="0" borderId="0" xfId="3" applyFont="1" applyAlignment="1">
      <alignment horizontal="center"/>
    </xf>
    <xf numFmtId="165" fontId="13" fillId="4" borderId="0" xfId="4" applyNumberFormat="1" applyFont="1" applyFill="1"/>
    <xf numFmtId="165" fontId="13" fillId="0" borderId="0" xfId="4" applyNumberFormat="1" applyFont="1" applyFill="1"/>
    <xf numFmtId="0" fontId="2" fillId="7" borderId="0" xfId="1" applyFill="1"/>
    <xf numFmtId="0" fontId="0" fillId="7" borderId="0" xfId="0" applyFill="1"/>
    <xf numFmtId="16" fontId="0" fillId="0" borderId="0" xfId="0" applyNumberFormat="1"/>
    <xf numFmtId="167" fontId="0" fillId="0" borderId="0" xfId="0" applyNumberFormat="1"/>
    <xf numFmtId="0" fontId="16" fillId="0" borderId="0" xfId="4" applyFont="1" applyAlignment="1">
      <alignment horizontal="center"/>
    </xf>
    <xf numFmtId="0" fontId="2" fillId="0" borderId="0" xfId="6" applyAlignment="1">
      <alignment horizontal="left"/>
    </xf>
    <xf numFmtId="0" fontId="18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0" fontId="2" fillId="0" borderId="0" xfId="6" applyAlignment="1"/>
    <xf numFmtId="0" fontId="23" fillId="0" borderId="0" xfId="7" applyFont="1" applyAlignment="1">
      <alignment horizontal="center"/>
    </xf>
    <xf numFmtId="0" fontId="22" fillId="0" borderId="0" xfId="7" applyAlignment="1">
      <alignment horizontal="center"/>
    </xf>
  </cellXfs>
  <cellStyles count="8">
    <cellStyle name="Обычный" xfId="0" builtinId="0"/>
    <cellStyle name="Обычный 2" xfId="2"/>
    <cellStyle name="Обычный 2 2" xfId="6"/>
    <cellStyle name="Обычный 3" xfId="3"/>
    <cellStyle name="Обычный 4" xfId="4"/>
    <cellStyle name="Обычный 5" xfId="7"/>
    <cellStyle name="Обычный_L5_1_00" xfId="5"/>
    <cellStyle name="Обычный_Опт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53</xdr:row>
      <xdr:rowOff>45720</xdr:rowOff>
    </xdr:from>
    <xdr:to>
      <xdr:col>10</xdr:col>
      <xdr:colOff>586740</xdr:colOff>
      <xdr:row>65</xdr:row>
      <xdr:rowOff>76200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990600" y="10704195"/>
          <a:ext cx="8197215" cy="243078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№1.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И5. для каждого типа привода каждой марки автомобиля определить его среднюю мощность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И6. для каждой марки определить среднюю цену автомобиля; в полученный отчет добавить информацию о средней  мощности  для каждой марки автомобиля  по каждому типу кузова отдельно.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64</xdr:row>
      <xdr:rowOff>45720</xdr:rowOff>
    </xdr:from>
    <xdr:to>
      <xdr:col>10</xdr:col>
      <xdr:colOff>586740</xdr:colOff>
      <xdr:row>76</xdr:row>
      <xdr:rowOff>76200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914400" y="10704195"/>
          <a:ext cx="8197215" cy="243078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№1.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И5. для каждого типа привода каждой марки автомобиля определить его среднюю мощность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И6. для каждой марки определить среднюю цену автомобиля; в полученный отчет добавить информацию о средней  мощности  для каждой марки автомобиля  по каждому типу кузова отдельно.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64</xdr:row>
      <xdr:rowOff>45720</xdr:rowOff>
    </xdr:from>
    <xdr:to>
      <xdr:col>10</xdr:col>
      <xdr:colOff>586740</xdr:colOff>
      <xdr:row>76</xdr:row>
      <xdr:rowOff>76200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914400" y="12904470"/>
          <a:ext cx="8197215" cy="243078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№1.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И5. для каждого типа привода каждой марки автомобиля определить его среднюю мощность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И6. для каждой марки определить среднюю цену автомобиля; в полученный отчет добавить информацию о средней  мощности  для каждой марки автомобиля  по каждому типу кузова отдельно.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72</xdr:row>
      <xdr:rowOff>45720</xdr:rowOff>
    </xdr:from>
    <xdr:to>
      <xdr:col>10</xdr:col>
      <xdr:colOff>586740</xdr:colOff>
      <xdr:row>84</xdr:row>
      <xdr:rowOff>76200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914400" y="10504170"/>
          <a:ext cx="8197215" cy="243078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№1.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И5. для каждого типа привода каждой марки автомобиля определить его среднюю мощность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И6. для каждой марки определить среднюю цену автомобиля; в полученный отчет добавить информацию о средней  мощности  для каждой марки автомобиля  по каждому типу кузова отдельно.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69</xdr:row>
      <xdr:rowOff>45720</xdr:rowOff>
    </xdr:from>
    <xdr:to>
      <xdr:col>10</xdr:col>
      <xdr:colOff>586740</xdr:colOff>
      <xdr:row>81</xdr:row>
      <xdr:rowOff>76200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914400" y="10704195"/>
          <a:ext cx="8197215" cy="243078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№1.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И5. для каждого типа привода каждой марки автомобиля определить его среднюю мощность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И6. для каждой марки определить среднюю цену автомобиля; в полученный отчет добавить информацию о средней  мощности  для каждой марки автомобиля  по каждому типу кузова отдельно.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69</xdr:row>
      <xdr:rowOff>160020</xdr:rowOff>
    </xdr:from>
    <xdr:to>
      <xdr:col>10</xdr:col>
      <xdr:colOff>462915</xdr:colOff>
      <xdr:row>81</xdr:row>
      <xdr:rowOff>190500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790575" y="17819370"/>
          <a:ext cx="8197215" cy="243078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№1.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И5. для каждого типа привода каждой марки автомобиля определить его среднюю мощность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И6. для каждой марки определить среднюю цену автомобиля; в полученный отчет добавить информацию о средней  мощности  для каждой марки автомобиля  по каждому типу кузова отдельно.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89</xdr:row>
      <xdr:rowOff>45720</xdr:rowOff>
    </xdr:from>
    <xdr:to>
      <xdr:col>10</xdr:col>
      <xdr:colOff>586740</xdr:colOff>
      <xdr:row>101</xdr:row>
      <xdr:rowOff>76200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914400" y="16104870"/>
          <a:ext cx="8197215" cy="243078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Таблицы №1, №2, №3, №4, №5, №6 и диаграмму сохранить на отдельных листах книги !!!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№1. Итоговые отчеты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И1. определить  среднюю мощность автомобилей каждой марки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И2. в предыдущем отчете показать только итоги  (без показа данных, на основании которых они были получены)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И3. для каждой фирмы-продавца определить среднюю цену продаваемых ею автомобилей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И4.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ea typeface="+mn-ea"/>
              <a:cs typeface="Times New Roman"/>
            </a:rPr>
            <a:t>определить наибольшую и наименьшую стоимость автомобиля в зависимости от типа кузова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И5. для каждого типа привода каждой марки автомобиля определить его среднюю мощность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И6. для каждой марки определить среднюю цену автомобиля; в полученный отчет добавить информацию о средней  мощности  для каждой марки автомобиля  по каждому типу кузова отдельно.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2</xdr:row>
      <xdr:rowOff>182880</xdr:rowOff>
    </xdr:from>
    <xdr:to>
      <xdr:col>11</xdr:col>
      <xdr:colOff>0</xdr:colOff>
      <xdr:row>15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65370" y="582930"/>
          <a:ext cx="4116705" cy="200787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</a:t>
          </a: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1. Вычислить прибыль авиакомпании от проведения одного рейса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2. Определить эффективность проведения одного рейса при изменении стоимости билета от 6 000 рублей до 7500 рублей с шагом 250 рублей и заполняемости самолета от </a:t>
          </a:r>
          <a:r>
            <a:rPr lang="en-US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5</a:t>
          </a: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0 до 215 человек с шагом 15 при фиксированных затратах на авиакеросин и обслуживание одного пассажира. 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         </a:t>
          </a:r>
          <a:r>
            <a:rPr lang="ru-RU" sz="10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Для этого построить таблицу подстановки двух переменных</a:t>
          </a: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- стоимости билета и количества пассажиров.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  </a:t>
          </a:r>
        </a:p>
        <a:p>
          <a:pPr algn="l" rtl="0">
            <a:defRPr sz="1000"/>
          </a:pP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3</xdr:row>
      <xdr:rowOff>0</xdr:rowOff>
    </xdr:from>
    <xdr:to>
      <xdr:col>11</xdr:col>
      <xdr:colOff>266700</xdr:colOff>
      <xdr:row>15</xdr:row>
      <xdr:rowOff>66675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561975" y="2266950"/>
          <a:ext cx="7019925" cy="2009775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Для возделывания в хозяйстве кукурузы и гороха на зерно выделен участок пашни и необходимые трудовые резервы. Их затраты на производство 1 тонны продукции таковы: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      КУКУРУЗА: пашня - 0,25 га, ручной труд - 1,5 чел/дней,  труд механизаторов - 0,5 тракт/смен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      ГОРОХ     :  пашня - 0,5 га,  ручной труд - 0,8 чел/дней,   труд механизаторов - 0,4 тракт/смен.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Запас ресурсов:      пашня - 1200 га, ручной труд - 6000 чел/дней,  труд механизаторов - 2500 тракт/смен. 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Закупочная цена 1 тонны кукурузы - 55$, 1 тонны гороха - 100$.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Обязательные поставки гороха составляют 600 тонн..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Требуется определить, как наилучшим образом распорядиться имеющимися ресурсами.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28575</xdr:rowOff>
    </xdr:from>
    <xdr:to>
      <xdr:col>12</xdr:col>
      <xdr:colOff>228600</xdr:colOff>
      <xdr:row>15</xdr:row>
      <xdr:rowOff>19050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790575" y="190500"/>
          <a:ext cx="7019925" cy="2257425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На звероферме можно выращивать черно-бурых лисиц и песцов. Для обеспечения нормальных условий их выращивания используется три вида кормов. Количество единиц корма каждого вида, которое должны ежедневно получать лисицы и песцы, таково: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            ЛИСИЦЫ:  </a:t>
          </a:r>
          <a:r>
            <a:rPr lang="en-US" sz="1000" b="0" i="0" strike="noStrike">
              <a:solidFill>
                <a:srgbClr val="000000"/>
              </a:solidFill>
              <a:latin typeface="Arial Cyr"/>
            </a:rPr>
            <a:t>I  - 2,  II  - 4,   III - 6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Cyr"/>
            </a:rPr>
            <a:t>                  </a:t>
          </a:r>
          <a:r>
            <a:rPr lang="ru-RU" sz="1000" b="0" i="0" strike="noStrike">
              <a:solidFill>
                <a:srgbClr val="000000"/>
              </a:solidFill>
              <a:latin typeface="Arial Cyr"/>
            </a:rPr>
            <a:t>ПЕСЦЫ :   </a:t>
          </a:r>
          <a:r>
            <a:rPr lang="en-US" sz="1000" b="0" i="0" strike="noStrike">
              <a:solidFill>
                <a:srgbClr val="000000"/>
              </a:solidFill>
              <a:latin typeface="Arial Cyr"/>
            </a:rPr>
            <a:t>I  - 3,  II  - 5,   III - 7 .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Cyr"/>
            </a:rPr>
            <a:t>      </a:t>
          </a:r>
          <a:r>
            <a:rPr lang="ru-RU" sz="1000" b="0" i="0" strike="noStrike">
              <a:solidFill>
                <a:srgbClr val="000000"/>
              </a:solidFill>
              <a:latin typeface="Arial Cyr"/>
            </a:rPr>
            <a:t>Запас кормов:     </a:t>
          </a:r>
          <a:r>
            <a:rPr lang="en-US" sz="1000" b="0" i="0" strike="noStrike">
              <a:solidFill>
                <a:srgbClr val="000000"/>
              </a:solidFill>
              <a:latin typeface="Arial Cyr"/>
            </a:rPr>
            <a:t>I -1800, II - 2400,   III - 4260 .  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 Cyr"/>
          </a:endParaRP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Cyr"/>
            </a:rPr>
            <a:t>      </a:t>
          </a:r>
          <a:r>
            <a:rPr lang="ru-RU" sz="1000" b="0" i="0" strike="noStrike">
              <a:solidFill>
                <a:srgbClr val="000000"/>
              </a:solidFill>
              <a:latin typeface="Arial Cyr"/>
            </a:rPr>
            <a:t>Прибыль от реализации одной шкурки лисицы - 120$, одной шкурки песца - 160$.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Суммарное количество шкурок должно быть не менее 500.</a:t>
          </a:r>
        </a:p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</a:rPr>
            <a:t>      Требуется определить оптимальный план выращивания лисиц и песцов.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180975</xdr:rowOff>
    </xdr:from>
    <xdr:to>
      <xdr:col>9</xdr:col>
      <xdr:colOff>152400</xdr:colOff>
      <xdr:row>14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85775" y="180975"/>
          <a:ext cx="5153025" cy="2581275"/>
        </a:xfrm>
        <a:prstGeom prst="rect">
          <a:avLst/>
        </a:prstGeom>
        <a:solidFill>
          <a:srgbClr val="99CC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Цех мебельной фабрики производит шкафы и серванты.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Для производства одного шкафа и одного серванта требуются следующие ресурсы: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ШКАФ:       время - 4 часа, фанера - 0,4 м</a:t>
          </a:r>
          <a:r>
            <a:rPr lang="ru-RU" sz="1100" b="0" i="0" strike="noStrike" baseline="30000">
              <a:solidFill>
                <a:srgbClr val="000000"/>
              </a:solidFill>
              <a:latin typeface="Times New Roman Cyr"/>
            </a:rPr>
            <a:t>3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,  доски -  0,4 м</a:t>
          </a:r>
          <a:r>
            <a:rPr lang="ru-RU" sz="1100" b="0" i="0" strike="noStrike" baseline="30000">
              <a:solidFill>
                <a:srgbClr val="000000"/>
              </a:solidFill>
              <a:latin typeface="Times New Roman Cyr"/>
            </a:rPr>
            <a:t>3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СЕРВАНТ: время - 2 часа, фанера - 0,3 м</a:t>
          </a:r>
          <a:r>
            <a:rPr lang="ru-RU" sz="1100" b="0" i="0" strike="noStrike" baseline="30000">
              <a:solidFill>
                <a:srgbClr val="000000"/>
              </a:solidFill>
              <a:latin typeface="Times New Roman Cyr"/>
            </a:rPr>
            <a:t>3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,  доски -  0,2 м</a:t>
          </a:r>
          <a:r>
            <a:rPr lang="ru-RU" sz="1100" b="0" i="0" strike="noStrike" baseline="30000">
              <a:solidFill>
                <a:srgbClr val="000000"/>
              </a:solidFill>
              <a:latin typeface="Times New Roman Cyr"/>
            </a:rPr>
            <a:t>3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Запас ресурсов, имеющийся на фабрике: фанеры - 120м</a:t>
          </a:r>
          <a:r>
            <a:rPr lang="ru-RU" sz="1100" b="0" i="0" strike="noStrike" baseline="30000">
              <a:solidFill>
                <a:srgbClr val="000000"/>
              </a:solidFill>
              <a:latin typeface="Times New Roman Cyr"/>
            </a:rPr>
            <a:t>3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,  досок - 100 м</a:t>
          </a:r>
          <a:r>
            <a:rPr lang="ru-RU" sz="1100" b="0" i="0" strike="noStrike" baseline="30000">
              <a:solidFill>
                <a:srgbClr val="000000"/>
              </a:solidFill>
              <a:latin typeface="Times New Roman Cyr"/>
            </a:rPr>
            <a:t>3</a:t>
          </a: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.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Стоимость одного шкафа - 180$, стоимость одного серванта - 120$.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Фабрика уже заключила договор на поставку не менее трехсот единиц продукции обоих видов (в сумме).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Требуется составить план производства мебели на ближайшие 1000 рабочих часов  с целью максимизации стоимости произведенного товара.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</xdr:row>
      <xdr:rowOff>38100</xdr:rowOff>
    </xdr:from>
    <xdr:to>
      <xdr:col>9</xdr:col>
      <xdr:colOff>438150</xdr:colOff>
      <xdr:row>13</xdr:row>
      <xdr:rowOff>9525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981075" y="228600"/>
          <a:ext cx="4943475" cy="2257425"/>
        </a:xfrm>
        <a:prstGeom prst="rect">
          <a:avLst/>
        </a:prstGeom>
        <a:solidFill>
          <a:srgbClr val="CC99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В школе пять первых классов по 25 учеников в каждом.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Необходимо обеспечить каждого первоклассника 4 тетрадями, 2 ручками и 3 карандашами.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В магазине предлагают два вида наборов: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10 тетрадей, 4 ручки, 7 карандашей стоимостью 70 рублей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   5 тетрадей, 5 ручки, 10 карандашей стоимостью 55 рублей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Определить, сколько наборов каждого вида надо приобрести, чтобы каждого первоклассника обеспечить нужным количеством принадлежностей и при этом минимизировать затраты?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</xdr:row>
      <xdr:rowOff>114300</xdr:rowOff>
    </xdr:from>
    <xdr:to>
      <xdr:col>10</xdr:col>
      <xdr:colOff>104775</xdr:colOff>
      <xdr:row>13</xdr:row>
      <xdr:rowOff>114300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1066800" y="304800"/>
          <a:ext cx="5419725" cy="2286000"/>
        </a:xfrm>
        <a:prstGeom prst="rect">
          <a:avLst/>
        </a:prstGeom>
        <a:solidFill>
          <a:srgbClr val="FF99CC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Фабрика выпускает ковбойские шляпы двух фасонов. 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Трудоемкость первого фасона в два раза больше, чем трудоемкость второго фасона. Если выпускать только шляпы первого фасона, то в сутки объем производства составил бы двести штук.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Суточный объем сбыта шляп двух фасонов - от 150 до 250 штук (в сумме).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Прибыль: шляпа первого фасона - 8$,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                шляпа второго фасона - 5$.</a:t>
          </a:r>
        </a:p>
        <a:p>
          <a:pPr algn="l" rtl="0">
            <a:defRPr sz="1000"/>
          </a:pPr>
          <a:r>
            <a:rPr lang="ru-RU" sz="1100" b="0" i="0" strike="noStrike">
              <a:solidFill>
                <a:srgbClr val="000000"/>
              </a:solidFill>
              <a:latin typeface="Times New Roman Cyr"/>
            </a:rPr>
            <a:t>        Определить, какое количество шляп каждого фасона надо выпустить за сутки для достижения максимальной прибыли.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266699</xdr:colOff>
      <xdr:row>1</xdr:row>
      <xdr:rowOff>133350</xdr:rowOff>
    </xdr:from>
    <xdr:ext cx="6543675" cy="2000250"/>
    <xdr:sp macro="" textlink="">
      <xdr:nvSpPr>
        <xdr:cNvPr id="2" name="TextBox 1"/>
        <xdr:cNvSpPr txBox="1"/>
      </xdr:nvSpPr>
      <xdr:spPr>
        <a:xfrm>
          <a:off x="266699" y="323850"/>
          <a:ext cx="6543675" cy="20002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На фабрике игрушек производят детские пирамидки, состоящие из 3х колец разного размера и верхушки</a:t>
          </a:r>
          <a:r>
            <a:rPr lang="en-US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.</a:t>
          </a: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 Все детали покрашены в разные цвета, </a:t>
          </a:r>
          <a:r>
            <a:rPr lang="ru-RU" sz="1000" b="1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возможные варианты покраски показаны на рисунке</a:t>
          </a:r>
          <a:r>
            <a:rPr lang="en-US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.</a:t>
          </a: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 </a:t>
          </a: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На покраску большого кольца уходит 15 мл. краски </a:t>
          </a: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На покраску среднего кольца - 12мл </a:t>
          </a: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На покраску маленького -10мл </a:t>
          </a: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На покраску верхушки тратится 8 мл. краски </a:t>
          </a: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На фабрике имеется запас краски: зеленой 10 бочек, синей 12 бочек, красной 9 бочек, желтой 7 бочек</a:t>
          </a:r>
          <a:r>
            <a:rPr lang="en-US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.</a:t>
          </a: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 </a:t>
          </a: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В каждой бочке содержится 10 литров краски </a:t>
          </a: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endParaRPr lang="en-US" sz="1000" b="0" i="0" strike="noStrike">
            <a:solidFill>
              <a:srgbClr val="000000"/>
            </a:solidFill>
            <a:latin typeface="Arial Cyr"/>
            <a:ea typeface="+mn-ea"/>
            <a:cs typeface="+mn-cs"/>
          </a:endParaRPr>
        </a:p>
        <a:p>
          <a:pPr marL="0" indent="0"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ea typeface="+mn-ea"/>
              <a:cs typeface="+mn-cs"/>
            </a:rPr>
            <a:t>Как воспользоваться имеющимися ресурсами, чтобы покрасить наибольшее количество пирамидок? </a:t>
          </a:r>
        </a:p>
      </xdr:txBody>
    </xdr:sp>
    <xdr:clientData/>
  </xdr:oneCellAnchor>
  <xdr:twoCellAnchor>
    <xdr:from>
      <xdr:col>11</xdr:col>
      <xdr:colOff>142875</xdr:colOff>
      <xdr:row>2</xdr:row>
      <xdr:rowOff>152400</xdr:rowOff>
    </xdr:from>
    <xdr:to>
      <xdr:col>16</xdr:col>
      <xdr:colOff>457200</xdr:colOff>
      <xdr:row>9</xdr:row>
      <xdr:rowOff>57150</xdr:rowOff>
    </xdr:to>
    <xdr:grpSp>
      <xdr:nvGrpSpPr>
        <xdr:cNvPr id="3" name="Группа 2"/>
        <xdr:cNvGrpSpPr/>
      </xdr:nvGrpSpPr>
      <xdr:grpSpPr>
        <a:xfrm>
          <a:off x="7543800" y="533400"/>
          <a:ext cx="3362325" cy="1238250"/>
          <a:chOff x="5124450" y="1581150"/>
          <a:chExt cx="4362450" cy="1457325"/>
        </a:xfrm>
      </xdr:grpSpPr>
      <xdr:grpSp>
        <xdr:nvGrpSpPr>
          <xdr:cNvPr id="4" name="Группа 6"/>
          <xdr:cNvGrpSpPr/>
        </xdr:nvGrpSpPr>
        <xdr:grpSpPr>
          <a:xfrm>
            <a:off x="8115300" y="1581150"/>
            <a:ext cx="1371600" cy="1447800"/>
            <a:chOff x="3600450" y="1009650"/>
            <a:chExt cx="1371600" cy="1447800"/>
          </a:xfrm>
        </xdr:grpSpPr>
        <xdr:sp macro="" textlink="">
          <xdr:nvSpPr>
            <xdr:cNvPr id="15" name="Скругленный прямоугольник 14"/>
            <xdr:cNvSpPr/>
          </xdr:nvSpPr>
          <xdr:spPr>
            <a:xfrm>
              <a:off x="3600450" y="2105025"/>
              <a:ext cx="1371600" cy="352425"/>
            </a:xfrm>
            <a:prstGeom prst="roundRect">
              <a:avLst>
                <a:gd name="adj" fmla="val 50000"/>
              </a:avLst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16" name="Скругленный прямоугольник 2"/>
            <xdr:cNvSpPr/>
          </xdr:nvSpPr>
          <xdr:spPr>
            <a:xfrm>
              <a:off x="3752850" y="1771650"/>
              <a:ext cx="1019176" cy="342900"/>
            </a:xfrm>
            <a:prstGeom prst="roundRect">
              <a:avLst>
                <a:gd name="adj" fmla="val 50000"/>
              </a:avLst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17" name="Скругленный прямоугольник 3"/>
            <xdr:cNvSpPr/>
          </xdr:nvSpPr>
          <xdr:spPr>
            <a:xfrm>
              <a:off x="3886200" y="1447800"/>
              <a:ext cx="742949" cy="323849"/>
            </a:xfrm>
            <a:prstGeom prst="roundRect">
              <a:avLst>
                <a:gd name="adj" fmla="val 50000"/>
              </a:avLst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18" name="Прямоугольник с двумя вырезанными соседними углами 5"/>
            <xdr:cNvSpPr/>
          </xdr:nvSpPr>
          <xdr:spPr>
            <a:xfrm>
              <a:off x="4067174" y="1009650"/>
              <a:ext cx="361951" cy="428625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rgbClr val="0070C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</xdr:grpSp>
      <xdr:grpSp>
        <xdr:nvGrpSpPr>
          <xdr:cNvPr id="5" name="Группа 7"/>
          <xdr:cNvGrpSpPr/>
        </xdr:nvGrpSpPr>
        <xdr:grpSpPr>
          <a:xfrm>
            <a:off x="6629400" y="1590675"/>
            <a:ext cx="1371600" cy="1447800"/>
            <a:chOff x="3600450" y="1009650"/>
            <a:chExt cx="1371600" cy="1447800"/>
          </a:xfrm>
        </xdr:grpSpPr>
        <xdr:sp macro="" textlink="">
          <xdr:nvSpPr>
            <xdr:cNvPr id="11" name="Скругленный прямоугольник 10"/>
            <xdr:cNvSpPr/>
          </xdr:nvSpPr>
          <xdr:spPr>
            <a:xfrm>
              <a:off x="3600450" y="2105025"/>
              <a:ext cx="1371600" cy="352425"/>
            </a:xfrm>
            <a:prstGeom prst="roundRect">
              <a:avLst>
                <a:gd name="adj" fmla="val 50000"/>
              </a:avLst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12" name="Скругленный прямоугольник 11"/>
            <xdr:cNvSpPr/>
          </xdr:nvSpPr>
          <xdr:spPr>
            <a:xfrm>
              <a:off x="3752850" y="1771650"/>
              <a:ext cx="1019176" cy="342900"/>
            </a:xfrm>
            <a:prstGeom prst="roundRect">
              <a:avLst>
                <a:gd name="adj" fmla="val 50000"/>
              </a:avLst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13" name="Скругленный прямоугольник 12"/>
            <xdr:cNvSpPr/>
          </xdr:nvSpPr>
          <xdr:spPr>
            <a:xfrm>
              <a:off x="3886200" y="1447800"/>
              <a:ext cx="742949" cy="323849"/>
            </a:xfrm>
            <a:prstGeom prst="roundRect">
              <a:avLst>
                <a:gd name="adj" fmla="val 50000"/>
              </a:avLst>
            </a:prstGeom>
            <a:solidFill>
              <a:srgbClr val="0070C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14" name="Прямоугольник с двумя вырезанными соседними углами 13"/>
            <xdr:cNvSpPr/>
          </xdr:nvSpPr>
          <xdr:spPr>
            <a:xfrm>
              <a:off x="4067174" y="1009650"/>
              <a:ext cx="361951" cy="428625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</xdr:grpSp>
      <xdr:grpSp>
        <xdr:nvGrpSpPr>
          <xdr:cNvPr id="6" name="Группа 12"/>
          <xdr:cNvGrpSpPr/>
        </xdr:nvGrpSpPr>
        <xdr:grpSpPr>
          <a:xfrm>
            <a:off x="5124450" y="1581150"/>
            <a:ext cx="1371600" cy="1447800"/>
            <a:chOff x="3600450" y="1009650"/>
            <a:chExt cx="1371600" cy="1447800"/>
          </a:xfrm>
        </xdr:grpSpPr>
        <xdr:sp macro="" textlink="">
          <xdr:nvSpPr>
            <xdr:cNvPr id="7" name="Скругленный прямоугольник 6"/>
            <xdr:cNvSpPr/>
          </xdr:nvSpPr>
          <xdr:spPr>
            <a:xfrm>
              <a:off x="3600450" y="2105025"/>
              <a:ext cx="1371600" cy="352425"/>
            </a:xfrm>
            <a:prstGeom prst="roundRect">
              <a:avLst>
                <a:gd name="adj" fmla="val 50000"/>
              </a:avLst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8" name="Скругленный прямоугольник 7"/>
            <xdr:cNvSpPr/>
          </xdr:nvSpPr>
          <xdr:spPr>
            <a:xfrm>
              <a:off x="3752850" y="1771650"/>
              <a:ext cx="1019176" cy="342900"/>
            </a:xfrm>
            <a:prstGeom prst="roundRect">
              <a:avLst>
                <a:gd name="adj" fmla="val 50000"/>
              </a:avLst>
            </a:prstGeom>
            <a:solidFill>
              <a:srgbClr val="0070C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9" name="Скругленный прямоугольник 8"/>
            <xdr:cNvSpPr/>
          </xdr:nvSpPr>
          <xdr:spPr>
            <a:xfrm>
              <a:off x="3886200" y="1447800"/>
              <a:ext cx="742949" cy="323849"/>
            </a:xfrm>
            <a:prstGeom prst="roundRect">
              <a:avLst>
                <a:gd name="adj" fmla="val 50000"/>
              </a:avLst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  <xdr:sp macro="" textlink="">
          <xdr:nvSpPr>
            <xdr:cNvPr id="10" name="Прямоугольник с двумя вырезанными соседними углами 9"/>
            <xdr:cNvSpPr/>
          </xdr:nvSpPr>
          <xdr:spPr>
            <a:xfrm>
              <a:off x="4067174" y="1009650"/>
              <a:ext cx="361951" cy="428625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ru-RU" sz="1100"/>
            </a:p>
          </xdr:txBody>
        </xdr:sp>
      </xdr:grp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</xdr:row>
      <xdr:rowOff>22860</xdr:rowOff>
    </xdr:from>
    <xdr:to>
      <xdr:col>13</xdr:col>
      <xdr:colOff>541020</xdr:colOff>
      <xdr:row>31</xdr:row>
      <xdr:rowOff>30480</xdr:rowOff>
    </xdr:to>
    <xdr:sp macro="" textlink="">
      <xdr:nvSpPr>
        <xdr:cNvPr id="2" name="TextBox 1"/>
        <xdr:cNvSpPr txBox="1"/>
      </xdr:nvSpPr>
      <xdr:spPr>
        <a:xfrm>
          <a:off x="548640" y="213360"/>
          <a:ext cx="7917180" cy="57226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600">
              <a:solidFill>
                <a:schemeClr val="dk1"/>
              </a:solidFill>
              <a:latin typeface="+mn-lt"/>
              <a:ea typeface="+mn-ea"/>
              <a:cs typeface="+mn-cs"/>
            </a:rPr>
            <a:t>Задача по оптимизации численности охранников на складе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ru-RU" sz="1200" b="1">
              <a:solidFill>
                <a:schemeClr val="dk1"/>
              </a:solidFill>
              <a:latin typeface="+mn-lt"/>
              <a:ea typeface="+mn-ea"/>
              <a:cs typeface="+mn-cs"/>
            </a:rPr>
            <a:t>управляющий персоналом складского комплекса должен составить расписание охраны территории, удовлетворяющей требованиям представленным в таб</a:t>
          </a:r>
          <a:r>
            <a:rPr lang="ru-RU" sz="1100" b="1">
              <a:solidFill>
                <a:schemeClr val="dk1"/>
              </a:solidFill>
              <a:latin typeface="+mn-lt"/>
              <a:ea typeface="+mn-ea"/>
              <a:cs typeface="+mn-cs"/>
            </a:rPr>
            <a:t>лице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r>
            <a:rPr lang="ru-RU" sz="1100" b="1">
              <a:solidFill>
                <a:schemeClr val="dk1"/>
              </a:solidFill>
              <a:latin typeface="+mn-lt"/>
              <a:ea typeface="+mn-ea"/>
              <a:cs typeface="+mn-cs"/>
            </a:rPr>
            <a:t>Время		Минимальное число охранников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0:00-4:00		 5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4:00-8:00      		 7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8:00-12:00 		15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12:00-16:00 		7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16:00-20:00		12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20:00-24:00		9</a:t>
          </a:r>
        </a:p>
        <a:p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b="1">
              <a:solidFill>
                <a:schemeClr val="dk1"/>
              </a:solidFill>
              <a:latin typeface="+mn-lt"/>
              <a:ea typeface="+mn-ea"/>
              <a:cs typeface="+mn-cs"/>
            </a:rPr>
            <a:t>Охранники дежурят посменно, продолжительность смены 8 часов. Но на каждый день установлено 6 смен. Время начала и конца каждой смены показано в таблиц</a:t>
          </a: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е:</a:t>
          </a:r>
        </a:p>
        <a:p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latin typeface="+mn-lt"/>
              <a:ea typeface="+mn-ea"/>
              <a:cs typeface="+mn-cs"/>
            </a:rPr>
            <a:t>Смена	Время начала	Время окончания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	0:00	8:00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	4:00	12:00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	8:00	16:00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	12:00	20:00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	16:00	24:00</a:t>
          </a:r>
        </a:p>
        <a:p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6	20:00	4:00</a:t>
          </a:r>
        </a:p>
        <a:p>
          <a:endParaRPr lang="ru-RU" sz="1100"/>
        </a:p>
        <a:p>
          <a:r>
            <a:rPr lang="ru-RU" sz="1600" b="1">
              <a:solidFill>
                <a:schemeClr val="dk1"/>
              </a:solidFill>
              <a:latin typeface="+mn-lt"/>
              <a:ea typeface="+mn-ea"/>
              <a:cs typeface="+mn-cs"/>
            </a:rPr>
            <a:t>Управляющий персоналом складского комплекса хочет определить, сколько охранников необходимо назначить в каждую смену, чтобы минимизировать их количество, но при этом удовлетворить требованию к организации охраны. </a:t>
          </a:r>
          <a:br>
            <a:rPr lang="ru-RU" sz="16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ru-RU" sz="1600" b="1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5</xdr:col>
      <xdr:colOff>266700</xdr:colOff>
      <xdr:row>24</xdr:row>
      <xdr:rowOff>22860</xdr:rowOff>
    </xdr:to>
    <xdr:sp macro="" textlink="">
      <xdr:nvSpPr>
        <xdr:cNvPr id="2" name="TextBox 1"/>
        <xdr:cNvSpPr txBox="1"/>
      </xdr:nvSpPr>
      <xdr:spPr>
        <a:xfrm>
          <a:off x="304800" y="2857500"/>
          <a:ext cx="7019925" cy="202311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400" b="1"/>
            <a:t>Задание №3</a:t>
          </a:r>
        </a:p>
        <a:p>
          <a:r>
            <a:rPr lang="ru-RU" sz="1100"/>
            <a:t>               </a:t>
          </a:r>
        </a:p>
        <a:p>
          <a:r>
            <a:rPr lang="ru-RU" sz="1100"/>
            <a:t>                Используя</a:t>
          </a:r>
          <a:r>
            <a:rPr lang="ru-RU" sz="1100" baseline="0"/>
            <a:t> данные о выплатах сотрудникам за август 2009 года  (Тариф, Премия и Сверхурочные), подготовить итоговую зарплатную ведомость за август 2009 года, отражающую суммарные выплаты каждому сотруднику.</a:t>
          </a:r>
        </a:p>
        <a:p>
          <a:r>
            <a:rPr lang="ru-RU" sz="1100" baseline="0"/>
            <a:t>                В зарплатной ведомости для каждого сотрудника также должна быть отражена информация о полагающихся ему выплатах по каждой позиции  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(Тариф, Премия и Сверхурочные)</a:t>
          </a:r>
          <a:r>
            <a:rPr lang="ru-RU" sz="1100" baseline="0"/>
            <a:t>.</a:t>
          </a:r>
        </a:p>
        <a:p>
          <a:r>
            <a:rPr lang="ru-RU" sz="1100" baseline="0"/>
            <a:t>                Требуется подготовить </a:t>
          </a:r>
          <a:r>
            <a:rPr lang="ru-RU" sz="1100" baseline="0">
              <a:solidFill>
                <a:srgbClr val="FF0000"/>
              </a:solidFill>
            </a:rPr>
            <a:t>два варианта  </a:t>
          </a:r>
          <a:r>
            <a:rPr lang="ru-RU" sz="1100" baseline="0"/>
            <a:t>зарплатной ведомости - с поддержкой динамической связи с исходными данными и без такой связи (каждый на отдельном листе).</a:t>
          </a:r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tik\AppData\Local\Temp\Rar$DI00.471\Excel-2010%20&#1060;&#1043;&#1059;\&#1057;&#1077;&#1084;&#1080;&#1085;&#1072;&#1088;&#1099;\&#1057;&#1077;&#1084;&#1080;&#1085;&#1072;&#1088;&#1099;%20-%202010\&#1051;&#1077;&#1082;&#1094;&#1080;&#1080;%20-%202009\&#1051;&#1077;&#1082;&#1094;&#1080;&#1103;%20&#8470;2-3%20-%2020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tik\AppData\Local\Temp\Rar$DI00.471\Excel-2010%20&#1060;&#1043;&#1059;\&#1057;&#1077;&#1084;&#1080;&#1085;&#1072;&#1088;&#1099;\&#1057;&#1077;&#1084;&#1080;&#1085;&#1072;&#1088;&#1099;%20-%202010\&#1057;&#1077;&#1084;&#1080;&#1085;&#1072;&#1088;&#1099;%20-%202009%20-%20&#1075;&#1086;&#1090;&#1086;&#1074;&#1086;\&#1057;&#1077;&#1084;&#1080;&#1085;&#1072;&#1088;%20&#8470;1-2009%20-%20&#1075;&#1086;&#1090;&#1086;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бс. и  относит.  адресация"/>
      <sheetName val="Абсол. и относит. адреса"/>
      <sheetName val="Отчет о работе магазина_2"/>
      <sheetName val="Для гистограммы-1"/>
      <sheetName val="Для гистограммы-2"/>
      <sheetName val="График функции"/>
    </sheetNames>
    <sheetDataSet>
      <sheetData sheetId="0"/>
      <sheetData sheetId="1"/>
      <sheetData sheetId="2">
        <row r="5">
          <cell r="C5">
            <v>0.13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и формулы"/>
      <sheetName val="Отчет о работе магазина-1"/>
      <sheetName val="Отчет о работе магазина-2"/>
      <sheetName val="Дополнительные задачи"/>
      <sheetName val="Задача для лекции"/>
    </sheetNames>
    <sheetDataSet>
      <sheetData sheetId="0" refreshError="1"/>
      <sheetData sheetId="1" refreshError="1"/>
      <sheetData sheetId="2">
        <row r="6">
          <cell r="C6">
            <v>0.13</v>
          </cell>
        </row>
      </sheetData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externalLinkPath" Target="&#1050;&#1086;&#1085;&#1089;&#1086;&#1083;&#1080;&#1076;&#1072;&#1094;&#1080;&#1103;%20&#1076;&#1072;&#1085;&#1085;&#1099;&#1093;/&#1044;&#1083;&#1103;%20&#1082;&#1086;&#1085;&#1089;&#1086;&#1083;&#1080;&#1076;&#1072;&#1094;&#1080;&#1080;%20-%20&#8470;2.xlsx" TargetMode="External"/><Relationship Id="rId2" Type="http://schemas.openxmlformats.org/officeDocument/2006/relationships/externalLinkPath" Target="&#1050;&#1086;&#1085;&#1089;&#1086;&#1083;&#1080;&#1076;&#1072;&#1094;&#1080;&#1103;%20&#1076;&#1072;&#1085;&#1085;&#1099;&#1093;/&#1044;&#1083;&#1103;%20&#1082;&#1086;&#1085;&#1089;&#1086;&#1083;&#1080;&#1076;&#1072;&#1094;&#1080;&#1080;%20-%20&#8470;2.xlsx" TargetMode="External"/><Relationship Id="rId1" Type="http://schemas.openxmlformats.org/officeDocument/2006/relationships/externalLinkPath" Target="&#1050;&#1086;&#1085;&#1089;&#1086;&#1083;&#1080;&#1076;&#1072;&#1094;&#1080;&#1103;%20&#1076;&#1072;&#1085;&#1085;&#1099;&#1093;/&#1044;&#1083;&#1103;%20&#1082;&#1086;&#1085;&#1089;&#1086;&#1083;&#1080;&#1076;&#1072;&#1094;&#1080;&#1080;%20-%20&#8470;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M55"/>
  <sheetViews>
    <sheetView topLeftCell="A13" workbookViewId="0">
      <selection activeCell="K85" sqref="K85"/>
    </sheetView>
  </sheetViews>
  <sheetFormatPr defaultRowHeight="15.75" x14ac:dyDescent="0.25"/>
  <cols>
    <col min="1" max="1" width="9.140625" style="5"/>
    <col min="2" max="2" width="11.7109375" style="5" bestFit="1" customWidth="1"/>
    <col min="3" max="3" width="22.85546875" style="5" customWidth="1"/>
    <col min="4" max="4" width="11" style="5" bestFit="1" customWidth="1"/>
    <col min="5" max="5" width="14.5703125" style="5" bestFit="1" customWidth="1"/>
    <col min="6" max="6" width="15" style="5" customWidth="1"/>
    <col min="7" max="7" width="11.5703125" style="5" customWidth="1"/>
    <col min="8" max="8" width="11.140625" style="5" customWidth="1"/>
    <col min="9" max="9" width="10.85546875" style="5" bestFit="1" customWidth="1"/>
    <col min="10" max="10" width="10" style="5" customWidth="1"/>
    <col min="11" max="11" width="12.140625" style="5" customWidth="1"/>
    <col min="12" max="12" width="4.28515625" style="5" customWidth="1"/>
    <col min="13" max="13" width="29.7109375" style="7" bestFit="1" customWidth="1"/>
    <col min="14" max="16384" width="9.140625" style="5"/>
  </cols>
  <sheetData>
    <row r="1" spans="2:13" ht="20.25" x14ac:dyDescent="0.3">
      <c r="C1" s="6" t="s">
        <v>0</v>
      </c>
    </row>
    <row r="3" spans="2:13" x14ac:dyDescent="0.25"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</row>
    <row r="4" spans="2:13" x14ac:dyDescent="0.25">
      <c r="B4" s="11" t="s">
        <v>13</v>
      </c>
      <c r="C4" s="11" t="s">
        <v>14</v>
      </c>
      <c r="D4" s="12">
        <v>14500</v>
      </c>
      <c r="E4" s="13" t="s">
        <v>15</v>
      </c>
      <c r="F4" s="13" t="s">
        <v>16</v>
      </c>
      <c r="G4" s="13">
        <v>4</v>
      </c>
      <c r="H4" s="13">
        <v>75</v>
      </c>
      <c r="I4" s="13" t="s">
        <v>17</v>
      </c>
      <c r="J4" s="13" t="s">
        <v>18</v>
      </c>
      <c r="K4" s="13" t="s">
        <v>19</v>
      </c>
      <c r="L4" s="14">
        <v>2</v>
      </c>
      <c r="M4" s="14" t="s">
        <v>20</v>
      </c>
    </row>
    <row r="5" spans="2:13" x14ac:dyDescent="0.25">
      <c r="B5" s="11" t="s">
        <v>21</v>
      </c>
      <c r="C5" s="11" t="s">
        <v>22</v>
      </c>
      <c r="D5" s="12">
        <v>14950</v>
      </c>
      <c r="E5" s="13" t="s">
        <v>15</v>
      </c>
      <c r="F5" s="13" t="s">
        <v>16</v>
      </c>
      <c r="G5" s="13">
        <v>4</v>
      </c>
      <c r="H5" s="13">
        <v>108</v>
      </c>
      <c r="I5" s="13" t="s">
        <v>17</v>
      </c>
      <c r="J5" s="13" t="s">
        <v>18</v>
      </c>
      <c r="K5" s="13" t="s">
        <v>19</v>
      </c>
      <c r="L5" s="14">
        <v>1</v>
      </c>
      <c r="M5" s="14" t="s">
        <v>23</v>
      </c>
    </row>
    <row r="6" spans="2:13" x14ac:dyDescent="0.25">
      <c r="B6" s="11" t="s">
        <v>24</v>
      </c>
      <c r="C6" s="11" t="s">
        <v>25</v>
      </c>
      <c r="D6" s="12">
        <v>17490</v>
      </c>
      <c r="E6" s="13" t="s">
        <v>26</v>
      </c>
      <c r="F6" s="13" t="s">
        <v>16</v>
      </c>
      <c r="G6" s="13">
        <v>4</v>
      </c>
      <c r="H6" s="13">
        <v>82</v>
      </c>
      <c r="I6" s="13" t="s">
        <v>17</v>
      </c>
      <c r="J6" s="13" t="s">
        <v>18</v>
      </c>
      <c r="K6" s="13" t="s">
        <v>27</v>
      </c>
      <c r="L6" s="14">
        <v>1</v>
      </c>
      <c r="M6" s="14" t="s">
        <v>28</v>
      </c>
    </row>
    <row r="7" spans="2:13" x14ac:dyDescent="0.25">
      <c r="B7" s="11" t="s">
        <v>29</v>
      </c>
      <c r="C7" s="11" t="s">
        <v>30</v>
      </c>
      <c r="D7" s="12">
        <v>17800</v>
      </c>
      <c r="E7" s="13" t="s">
        <v>26</v>
      </c>
      <c r="F7" s="13" t="s">
        <v>16</v>
      </c>
      <c r="G7" s="13">
        <v>4</v>
      </c>
      <c r="H7" s="13">
        <v>75</v>
      </c>
      <c r="I7" s="13" t="s">
        <v>17</v>
      </c>
      <c r="J7" s="13" t="s">
        <v>18</v>
      </c>
      <c r="K7" s="13" t="s">
        <v>19</v>
      </c>
      <c r="L7" s="14">
        <v>2</v>
      </c>
      <c r="M7" s="14" t="s">
        <v>31</v>
      </c>
    </row>
    <row r="8" spans="2:13" x14ac:dyDescent="0.25">
      <c r="B8" s="11" t="s">
        <v>32</v>
      </c>
      <c r="C8" s="11" t="s">
        <v>33</v>
      </c>
      <c r="D8" s="12">
        <v>18600</v>
      </c>
      <c r="E8" s="13" t="s">
        <v>26</v>
      </c>
      <c r="F8" s="13" t="s">
        <v>16</v>
      </c>
      <c r="G8" s="13">
        <v>4</v>
      </c>
      <c r="H8" s="13">
        <v>60</v>
      </c>
      <c r="I8" s="13" t="s">
        <v>17</v>
      </c>
      <c r="J8" s="13" t="s">
        <v>18</v>
      </c>
      <c r="K8" s="13" t="s">
        <v>19</v>
      </c>
      <c r="L8" s="14">
        <v>2</v>
      </c>
      <c r="M8" s="14" t="s">
        <v>34</v>
      </c>
    </row>
    <row r="9" spans="2:13" x14ac:dyDescent="0.25">
      <c r="B9" s="11" t="s">
        <v>21</v>
      </c>
      <c r="C9" s="11" t="s">
        <v>35</v>
      </c>
      <c r="D9" s="12">
        <v>18650</v>
      </c>
      <c r="E9" s="13" t="s">
        <v>15</v>
      </c>
      <c r="F9" s="13" t="s">
        <v>16</v>
      </c>
      <c r="G9" s="13">
        <v>4</v>
      </c>
      <c r="H9" s="13">
        <v>98</v>
      </c>
      <c r="I9" s="13" t="s">
        <v>17</v>
      </c>
      <c r="J9" s="13" t="s">
        <v>36</v>
      </c>
      <c r="K9" s="13" t="s">
        <v>27</v>
      </c>
      <c r="L9" s="14">
        <v>1</v>
      </c>
      <c r="M9" s="14" t="s">
        <v>37</v>
      </c>
    </row>
    <row r="10" spans="2:13" x14ac:dyDescent="0.25">
      <c r="B10" s="11" t="s">
        <v>24</v>
      </c>
      <c r="C10" s="11" t="s">
        <v>38</v>
      </c>
      <c r="D10" s="12">
        <v>18990</v>
      </c>
      <c r="E10" s="13" t="s">
        <v>15</v>
      </c>
      <c r="F10" s="13" t="s">
        <v>16</v>
      </c>
      <c r="G10" s="13">
        <v>4</v>
      </c>
      <c r="H10" s="13">
        <v>107</v>
      </c>
      <c r="I10" s="13" t="s">
        <v>17</v>
      </c>
      <c r="J10" s="13" t="s">
        <v>18</v>
      </c>
      <c r="K10" s="13" t="s">
        <v>19</v>
      </c>
      <c r="L10" s="14">
        <v>2</v>
      </c>
      <c r="M10" s="14" t="s">
        <v>28</v>
      </c>
    </row>
    <row r="11" spans="2:13" x14ac:dyDescent="0.25">
      <c r="B11" s="11" t="s">
        <v>21</v>
      </c>
      <c r="C11" s="11" t="s">
        <v>39</v>
      </c>
      <c r="D11" s="12">
        <v>19700</v>
      </c>
      <c r="E11" s="13" t="s">
        <v>40</v>
      </c>
      <c r="F11" s="13" t="s">
        <v>16</v>
      </c>
      <c r="G11" s="13">
        <v>4</v>
      </c>
      <c r="H11" s="13">
        <v>128</v>
      </c>
      <c r="I11" s="13" t="s">
        <v>41</v>
      </c>
      <c r="J11" s="13" t="s">
        <v>18</v>
      </c>
      <c r="K11" s="13" t="s">
        <v>27</v>
      </c>
      <c r="L11" s="14">
        <v>2</v>
      </c>
      <c r="M11" s="14" t="s">
        <v>23</v>
      </c>
    </row>
    <row r="12" spans="2:13" x14ac:dyDescent="0.25">
      <c r="B12" s="11" t="s">
        <v>13</v>
      </c>
      <c r="C12" s="11" t="s">
        <v>42</v>
      </c>
      <c r="D12" s="12">
        <v>19900</v>
      </c>
      <c r="E12" s="13" t="s">
        <v>26</v>
      </c>
      <c r="F12" s="13" t="s">
        <v>16</v>
      </c>
      <c r="G12" s="13">
        <v>4</v>
      </c>
      <c r="H12" s="13">
        <v>98</v>
      </c>
      <c r="I12" s="13" t="s">
        <v>17</v>
      </c>
      <c r="J12" s="13" t="s">
        <v>36</v>
      </c>
      <c r="K12" s="13" t="s">
        <v>27</v>
      </c>
      <c r="L12" s="14">
        <v>2</v>
      </c>
      <c r="M12" s="14" t="s">
        <v>20</v>
      </c>
    </row>
    <row r="13" spans="2:13" x14ac:dyDescent="0.25">
      <c r="B13" s="11" t="s">
        <v>43</v>
      </c>
      <c r="C13" s="11" t="s">
        <v>44</v>
      </c>
      <c r="D13" s="12">
        <v>19900</v>
      </c>
      <c r="E13" s="13" t="s">
        <v>15</v>
      </c>
      <c r="F13" s="13" t="s">
        <v>16</v>
      </c>
      <c r="G13" s="13">
        <v>4</v>
      </c>
      <c r="H13" s="13">
        <v>97</v>
      </c>
      <c r="I13" s="13" t="s">
        <v>17</v>
      </c>
      <c r="J13" s="13" t="s">
        <v>18</v>
      </c>
      <c r="K13" s="13" t="s">
        <v>19</v>
      </c>
      <c r="L13" s="14">
        <v>2</v>
      </c>
      <c r="M13" s="14" t="s">
        <v>45</v>
      </c>
    </row>
    <row r="14" spans="2:13" x14ac:dyDescent="0.25">
      <c r="B14" s="11" t="s">
        <v>46</v>
      </c>
      <c r="C14" s="11" t="s">
        <v>47</v>
      </c>
      <c r="D14" s="12">
        <v>19990</v>
      </c>
      <c r="E14" s="13" t="s">
        <v>15</v>
      </c>
      <c r="F14" s="13" t="s">
        <v>16</v>
      </c>
      <c r="G14" s="13">
        <v>4</v>
      </c>
      <c r="H14" s="13">
        <v>103</v>
      </c>
      <c r="I14" s="13" t="s">
        <v>17</v>
      </c>
      <c r="J14" s="13" t="s">
        <v>18</v>
      </c>
      <c r="K14" s="13" t="s">
        <v>27</v>
      </c>
      <c r="L14" s="14">
        <v>2</v>
      </c>
      <c r="M14" s="14" t="s">
        <v>48</v>
      </c>
    </row>
    <row r="15" spans="2:13" x14ac:dyDescent="0.25">
      <c r="B15" s="11" t="s">
        <v>46</v>
      </c>
      <c r="C15" s="11" t="s">
        <v>49</v>
      </c>
      <c r="D15" s="12">
        <v>20990</v>
      </c>
      <c r="E15" s="13" t="s">
        <v>15</v>
      </c>
      <c r="F15" s="13" t="s">
        <v>16</v>
      </c>
      <c r="G15" s="13">
        <v>4</v>
      </c>
      <c r="H15" s="13">
        <v>103</v>
      </c>
      <c r="I15" s="13" t="s">
        <v>17</v>
      </c>
      <c r="J15" s="13" t="s">
        <v>18</v>
      </c>
      <c r="K15" s="13" t="s">
        <v>19</v>
      </c>
      <c r="L15" s="14">
        <v>2</v>
      </c>
      <c r="M15" s="14" t="s">
        <v>50</v>
      </c>
    </row>
    <row r="16" spans="2:13" x14ac:dyDescent="0.25">
      <c r="B16" s="11" t="s">
        <v>24</v>
      </c>
      <c r="C16" s="11" t="s">
        <v>51</v>
      </c>
      <c r="D16" s="12">
        <v>20995</v>
      </c>
      <c r="E16" s="13" t="s">
        <v>52</v>
      </c>
      <c r="F16" s="13" t="s">
        <v>16</v>
      </c>
      <c r="G16" s="13">
        <v>4</v>
      </c>
      <c r="H16" s="13">
        <v>123</v>
      </c>
      <c r="I16" s="13" t="s">
        <v>17</v>
      </c>
      <c r="J16" s="13" t="s">
        <v>36</v>
      </c>
      <c r="K16" s="13" t="s">
        <v>27</v>
      </c>
      <c r="L16" s="14">
        <v>2</v>
      </c>
      <c r="M16" s="14" t="s">
        <v>28</v>
      </c>
    </row>
    <row r="17" spans="2:13" x14ac:dyDescent="0.25">
      <c r="B17" s="11" t="s">
        <v>29</v>
      </c>
      <c r="C17" s="11" t="s">
        <v>53</v>
      </c>
      <c r="D17" s="12">
        <v>21600</v>
      </c>
      <c r="E17" s="13" t="s">
        <v>26</v>
      </c>
      <c r="F17" s="13" t="s">
        <v>16</v>
      </c>
      <c r="G17" s="13">
        <v>4</v>
      </c>
      <c r="H17" s="13">
        <v>110</v>
      </c>
      <c r="I17" s="13" t="s">
        <v>17</v>
      </c>
      <c r="J17" s="13" t="s">
        <v>18</v>
      </c>
      <c r="K17" s="13" t="s">
        <v>19</v>
      </c>
      <c r="L17" s="14">
        <v>6</v>
      </c>
      <c r="M17" s="14" t="s">
        <v>54</v>
      </c>
    </row>
    <row r="18" spans="2:13" x14ac:dyDescent="0.25">
      <c r="B18" s="11" t="s">
        <v>21</v>
      </c>
      <c r="C18" s="11" t="s">
        <v>55</v>
      </c>
      <c r="D18" s="12">
        <v>21800</v>
      </c>
      <c r="E18" s="13" t="s">
        <v>15</v>
      </c>
      <c r="F18" s="13" t="s">
        <v>16</v>
      </c>
      <c r="G18" s="13">
        <v>4</v>
      </c>
      <c r="H18" s="13">
        <v>136</v>
      </c>
      <c r="I18" s="13" t="s">
        <v>17</v>
      </c>
      <c r="J18" s="13" t="s">
        <v>18</v>
      </c>
      <c r="K18" s="13" t="s">
        <v>27</v>
      </c>
      <c r="L18" s="14">
        <v>2</v>
      </c>
      <c r="M18" s="14" t="s">
        <v>56</v>
      </c>
    </row>
    <row r="19" spans="2:13" x14ac:dyDescent="0.25">
      <c r="B19" s="11" t="s">
        <v>46</v>
      </c>
      <c r="C19" s="11" t="s">
        <v>57</v>
      </c>
      <c r="D19" s="12">
        <v>21900</v>
      </c>
      <c r="E19" s="13" t="s">
        <v>52</v>
      </c>
      <c r="F19" s="13" t="s">
        <v>16</v>
      </c>
      <c r="G19" s="13">
        <v>4</v>
      </c>
      <c r="H19" s="13">
        <v>98</v>
      </c>
      <c r="I19" s="13" t="s">
        <v>17</v>
      </c>
      <c r="J19" s="13" t="s">
        <v>18</v>
      </c>
      <c r="K19" s="13" t="s">
        <v>27</v>
      </c>
      <c r="L19" s="14">
        <v>2</v>
      </c>
      <c r="M19" s="14" t="s">
        <v>28</v>
      </c>
    </row>
    <row r="20" spans="2:13" x14ac:dyDescent="0.25">
      <c r="B20" s="11" t="s">
        <v>32</v>
      </c>
      <c r="C20" s="11" t="s">
        <v>58</v>
      </c>
      <c r="D20" s="12">
        <v>21960</v>
      </c>
      <c r="E20" s="13" t="s">
        <v>26</v>
      </c>
      <c r="F20" s="13" t="s">
        <v>16</v>
      </c>
      <c r="G20" s="13">
        <v>4</v>
      </c>
      <c r="H20" s="13">
        <v>102</v>
      </c>
      <c r="I20" s="13" t="s">
        <v>17</v>
      </c>
      <c r="J20" s="13" t="s">
        <v>18</v>
      </c>
      <c r="K20" s="13" t="s">
        <v>19</v>
      </c>
      <c r="L20" s="14">
        <v>2</v>
      </c>
      <c r="M20" s="14" t="s">
        <v>59</v>
      </c>
    </row>
    <row r="21" spans="2:13" x14ac:dyDescent="0.25">
      <c r="B21" s="11" t="s">
        <v>43</v>
      </c>
      <c r="C21" s="11" t="s">
        <v>60</v>
      </c>
      <c r="D21" s="12">
        <v>21980</v>
      </c>
      <c r="E21" s="13" t="s">
        <v>15</v>
      </c>
      <c r="F21" s="13" t="s">
        <v>16</v>
      </c>
      <c r="G21" s="13">
        <v>4</v>
      </c>
      <c r="H21" s="13">
        <v>95</v>
      </c>
      <c r="I21" s="13" t="s">
        <v>17</v>
      </c>
      <c r="J21" s="13" t="s">
        <v>18</v>
      </c>
      <c r="K21" s="13" t="s">
        <v>27</v>
      </c>
      <c r="L21" s="14">
        <v>2</v>
      </c>
      <c r="M21" s="14" t="s">
        <v>61</v>
      </c>
    </row>
    <row r="22" spans="2:13" x14ac:dyDescent="0.25">
      <c r="B22" s="11" t="s">
        <v>43</v>
      </c>
      <c r="C22" s="11" t="s">
        <v>62</v>
      </c>
      <c r="D22" s="12">
        <v>22180</v>
      </c>
      <c r="E22" s="13" t="s">
        <v>15</v>
      </c>
      <c r="F22" s="13" t="s">
        <v>16</v>
      </c>
      <c r="G22" s="13">
        <v>4</v>
      </c>
      <c r="H22" s="13">
        <v>108</v>
      </c>
      <c r="I22" s="13" t="s">
        <v>17</v>
      </c>
      <c r="J22" s="13" t="s">
        <v>36</v>
      </c>
      <c r="K22" s="13" t="s">
        <v>27</v>
      </c>
      <c r="L22" s="14">
        <v>2</v>
      </c>
      <c r="M22" s="14" t="s">
        <v>63</v>
      </c>
    </row>
    <row r="23" spans="2:13" x14ac:dyDescent="0.25">
      <c r="B23" s="11" t="s">
        <v>24</v>
      </c>
      <c r="C23" s="11" t="s">
        <v>64</v>
      </c>
      <c r="D23" s="12">
        <v>23995</v>
      </c>
      <c r="E23" s="13" t="s">
        <v>15</v>
      </c>
      <c r="F23" s="13" t="s">
        <v>16</v>
      </c>
      <c r="G23" s="13">
        <v>4</v>
      </c>
      <c r="H23" s="13">
        <v>139</v>
      </c>
      <c r="I23" s="13" t="s">
        <v>17</v>
      </c>
      <c r="J23" s="13" t="s">
        <v>18</v>
      </c>
      <c r="K23" s="13" t="s">
        <v>27</v>
      </c>
      <c r="L23" s="14">
        <v>1</v>
      </c>
      <c r="M23" s="14" t="s">
        <v>28</v>
      </c>
    </row>
    <row r="24" spans="2:13" x14ac:dyDescent="0.25">
      <c r="B24" s="11" t="s">
        <v>29</v>
      </c>
      <c r="C24" s="11" t="s">
        <v>65</v>
      </c>
      <c r="D24" s="12">
        <v>24300</v>
      </c>
      <c r="E24" s="13" t="s">
        <v>15</v>
      </c>
      <c r="F24" s="13" t="s">
        <v>16</v>
      </c>
      <c r="G24" s="13">
        <v>4</v>
      </c>
      <c r="H24" s="13">
        <v>117</v>
      </c>
      <c r="I24" s="13" t="s">
        <v>17</v>
      </c>
      <c r="J24" s="13" t="s">
        <v>18</v>
      </c>
      <c r="K24" s="13" t="s">
        <v>19</v>
      </c>
      <c r="L24" s="14">
        <v>6</v>
      </c>
      <c r="M24" s="14" t="s">
        <v>31</v>
      </c>
    </row>
    <row r="25" spans="2:13" x14ac:dyDescent="0.25">
      <c r="B25" s="11" t="s">
        <v>32</v>
      </c>
      <c r="C25" s="11" t="s">
        <v>66</v>
      </c>
      <c r="D25" s="12">
        <v>25960</v>
      </c>
      <c r="E25" s="13" t="s">
        <v>15</v>
      </c>
      <c r="F25" s="13" t="s">
        <v>16</v>
      </c>
      <c r="G25" s="13">
        <v>4</v>
      </c>
      <c r="H25" s="13">
        <v>150</v>
      </c>
      <c r="I25" s="13" t="s">
        <v>17</v>
      </c>
      <c r="J25" s="13" t="s">
        <v>18</v>
      </c>
      <c r="K25" s="13" t="s">
        <v>19</v>
      </c>
      <c r="L25" s="14">
        <v>2</v>
      </c>
      <c r="M25" s="14" t="s">
        <v>59</v>
      </c>
    </row>
    <row r="26" spans="2:13" x14ac:dyDescent="0.25">
      <c r="B26" s="11" t="s">
        <v>46</v>
      </c>
      <c r="C26" s="11" t="s">
        <v>67</v>
      </c>
      <c r="D26" s="12">
        <v>29500</v>
      </c>
      <c r="E26" s="13" t="s">
        <v>15</v>
      </c>
      <c r="F26" s="13" t="s">
        <v>16</v>
      </c>
      <c r="G26" s="13">
        <v>4</v>
      </c>
      <c r="H26" s="13">
        <v>133</v>
      </c>
      <c r="I26" s="13" t="s">
        <v>17</v>
      </c>
      <c r="J26" s="13" t="s">
        <v>18</v>
      </c>
      <c r="K26" s="13" t="s">
        <v>27</v>
      </c>
      <c r="L26" s="14">
        <v>2</v>
      </c>
      <c r="M26" s="14" t="s">
        <v>48</v>
      </c>
    </row>
    <row r="27" spans="2:13" x14ac:dyDescent="0.25">
      <c r="B27" s="11" t="s">
        <v>13</v>
      </c>
      <c r="C27" s="11" t="s">
        <v>68</v>
      </c>
      <c r="D27" s="12">
        <v>29790</v>
      </c>
      <c r="E27" s="13" t="s">
        <v>26</v>
      </c>
      <c r="F27" s="13" t="s">
        <v>16</v>
      </c>
      <c r="G27" s="13">
        <v>4</v>
      </c>
      <c r="H27" s="13">
        <v>120</v>
      </c>
      <c r="I27" s="13" t="s">
        <v>17</v>
      </c>
      <c r="J27" s="13" t="s">
        <v>18</v>
      </c>
      <c r="K27" s="13" t="s">
        <v>27</v>
      </c>
      <c r="L27" s="14">
        <v>2</v>
      </c>
      <c r="M27" s="14" t="s">
        <v>69</v>
      </c>
    </row>
    <row r="28" spans="2:13" x14ac:dyDescent="0.25">
      <c r="B28" s="11" t="s">
        <v>70</v>
      </c>
      <c r="C28" s="11" t="s">
        <v>71</v>
      </c>
      <c r="D28" s="12">
        <v>31900</v>
      </c>
      <c r="E28" s="13" t="s">
        <v>15</v>
      </c>
      <c r="F28" s="13" t="s">
        <v>16</v>
      </c>
      <c r="G28" s="13">
        <v>5</v>
      </c>
      <c r="H28" s="13">
        <v>170</v>
      </c>
      <c r="I28" s="13" t="s">
        <v>17</v>
      </c>
      <c r="J28" s="13" t="s">
        <v>18</v>
      </c>
      <c r="K28" s="13" t="s">
        <v>27</v>
      </c>
      <c r="L28" s="14">
        <v>1</v>
      </c>
      <c r="M28" s="14" t="s">
        <v>72</v>
      </c>
    </row>
    <row r="29" spans="2:13" x14ac:dyDescent="0.25">
      <c r="B29" s="11" t="s">
        <v>73</v>
      </c>
      <c r="C29" s="11" t="s">
        <v>74</v>
      </c>
      <c r="D29" s="12">
        <v>31900</v>
      </c>
      <c r="E29" s="13" t="s">
        <v>75</v>
      </c>
      <c r="F29" s="13" t="s">
        <v>16</v>
      </c>
      <c r="G29" s="13">
        <v>4</v>
      </c>
      <c r="H29" s="13">
        <v>120</v>
      </c>
      <c r="I29" s="13" t="s">
        <v>41</v>
      </c>
      <c r="J29" s="13" t="s">
        <v>18</v>
      </c>
      <c r="K29" s="13" t="s">
        <v>27</v>
      </c>
      <c r="L29" s="14">
        <v>1</v>
      </c>
      <c r="M29" s="14" t="s">
        <v>72</v>
      </c>
    </row>
    <row r="30" spans="2:13" x14ac:dyDescent="0.25">
      <c r="B30" s="11" t="s">
        <v>13</v>
      </c>
      <c r="C30" s="11" t="s">
        <v>76</v>
      </c>
      <c r="D30" s="12">
        <v>32200</v>
      </c>
      <c r="E30" s="13" t="s">
        <v>77</v>
      </c>
      <c r="F30" s="13" t="s">
        <v>16</v>
      </c>
      <c r="G30" s="13">
        <v>4</v>
      </c>
      <c r="H30" s="13">
        <v>140</v>
      </c>
      <c r="I30" s="13" t="s">
        <v>17</v>
      </c>
      <c r="J30" s="13" t="s">
        <v>36</v>
      </c>
      <c r="K30" s="13" t="s">
        <v>27</v>
      </c>
      <c r="L30" s="14">
        <v>2</v>
      </c>
      <c r="M30" s="14" t="s">
        <v>69</v>
      </c>
    </row>
    <row r="31" spans="2:13" x14ac:dyDescent="0.25">
      <c r="B31" s="11" t="s">
        <v>46</v>
      </c>
      <c r="C31" s="11" t="s">
        <v>78</v>
      </c>
      <c r="D31" s="12">
        <v>32490</v>
      </c>
      <c r="E31" s="13" t="s">
        <v>79</v>
      </c>
      <c r="F31" s="13" t="s">
        <v>16</v>
      </c>
      <c r="G31" s="13">
        <v>4</v>
      </c>
      <c r="H31" s="13">
        <v>114</v>
      </c>
      <c r="I31" s="13" t="s">
        <v>41</v>
      </c>
      <c r="J31" s="13" t="s">
        <v>36</v>
      </c>
      <c r="K31" s="13" t="s">
        <v>27</v>
      </c>
      <c r="L31" s="14">
        <v>2</v>
      </c>
      <c r="M31" s="14" t="s">
        <v>48</v>
      </c>
    </row>
    <row r="32" spans="2:13" x14ac:dyDescent="0.25">
      <c r="B32" s="11" t="s">
        <v>43</v>
      </c>
      <c r="C32" s="11" t="s">
        <v>80</v>
      </c>
      <c r="D32" s="12">
        <v>32980</v>
      </c>
      <c r="E32" s="13" t="s">
        <v>75</v>
      </c>
      <c r="F32" s="13" t="s">
        <v>16</v>
      </c>
      <c r="G32" s="13">
        <v>4</v>
      </c>
      <c r="H32" s="13">
        <v>149</v>
      </c>
      <c r="I32" s="13" t="s">
        <v>41</v>
      </c>
      <c r="J32" s="13" t="s">
        <v>36</v>
      </c>
      <c r="K32" s="13" t="s">
        <v>27</v>
      </c>
      <c r="L32" s="14">
        <v>2</v>
      </c>
      <c r="M32" s="14" t="s">
        <v>81</v>
      </c>
    </row>
    <row r="33" spans="2:13" x14ac:dyDescent="0.25">
      <c r="B33" s="11" t="s">
        <v>32</v>
      </c>
      <c r="C33" s="11" t="s">
        <v>82</v>
      </c>
      <c r="D33" s="12">
        <v>32990</v>
      </c>
      <c r="E33" s="13" t="s">
        <v>77</v>
      </c>
      <c r="F33" s="13" t="s">
        <v>16</v>
      </c>
      <c r="G33" s="13">
        <v>4</v>
      </c>
      <c r="H33" s="13">
        <v>150</v>
      </c>
      <c r="I33" s="13" t="s">
        <v>17</v>
      </c>
      <c r="J33" s="13" t="s">
        <v>18</v>
      </c>
      <c r="K33" s="13" t="s">
        <v>19</v>
      </c>
      <c r="L33" s="14">
        <v>2</v>
      </c>
      <c r="M33" s="14" t="s">
        <v>34</v>
      </c>
    </row>
    <row r="34" spans="2:13" x14ac:dyDescent="0.25">
      <c r="B34" s="11" t="s">
        <v>43</v>
      </c>
      <c r="C34" s="11" t="s">
        <v>83</v>
      </c>
      <c r="D34" s="12">
        <v>34400</v>
      </c>
      <c r="E34" s="13" t="s">
        <v>15</v>
      </c>
      <c r="F34" s="13" t="s">
        <v>16</v>
      </c>
      <c r="G34" s="13">
        <v>4</v>
      </c>
      <c r="H34" s="13">
        <v>150</v>
      </c>
      <c r="I34" s="13" t="s">
        <v>17</v>
      </c>
      <c r="J34" s="13" t="s">
        <v>36</v>
      </c>
      <c r="K34" s="13" t="s">
        <v>27</v>
      </c>
      <c r="L34" s="14">
        <v>4</v>
      </c>
      <c r="M34" s="14" t="s">
        <v>63</v>
      </c>
    </row>
    <row r="35" spans="2:13" x14ac:dyDescent="0.25">
      <c r="B35" s="11" t="s">
        <v>46</v>
      </c>
      <c r="C35" s="11" t="s">
        <v>84</v>
      </c>
      <c r="D35" s="12">
        <v>36490</v>
      </c>
      <c r="E35" s="13" t="s">
        <v>79</v>
      </c>
      <c r="F35" s="13" t="s">
        <v>16</v>
      </c>
      <c r="G35" s="13">
        <v>4</v>
      </c>
      <c r="H35" s="13">
        <v>129</v>
      </c>
      <c r="I35" s="13" t="s">
        <v>41</v>
      </c>
      <c r="J35" s="13" t="s">
        <v>36</v>
      </c>
      <c r="K35" s="13" t="s">
        <v>27</v>
      </c>
      <c r="L35" s="14">
        <v>2</v>
      </c>
      <c r="M35" s="14" t="s">
        <v>28</v>
      </c>
    </row>
    <row r="36" spans="2:13" x14ac:dyDescent="0.25">
      <c r="B36" s="11" t="s">
        <v>43</v>
      </c>
      <c r="C36" s="11" t="s">
        <v>85</v>
      </c>
      <c r="D36" s="12">
        <v>36900</v>
      </c>
      <c r="E36" s="13" t="s">
        <v>15</v>
      </c>
      <c r="F36" s="13" t="s">
        <v>16</v>
      </c>
      <c r="G36" s="13">
        <v>4</v>
      </c>
      <c r="H36" s="13">
        <v>149</v>
      </c>
      <c r="I36" s="13" t="s">
        <v>17</v>
      </c>
      <c r="J36" s="13" t="s">
        <v>18</v>
      </c>
      <c r="K36" s="13" t="s">
        <v>19</v>
      </c>
      <c r="L36" s="14">
        <v>4</v>
      </c>
      <c r="M36" s="14" t="s">
        <v>45</v>
      </c>
    </row>
    <row r="37" spans="2:13" x14ac:dyDescent="0.25">
      <c r="B37" s="11" t="s">
        <v>46</v>
      </c>
      <c r="C37" s="11" t="s">
        <v>86</v>
      </c>
      <c r="D37" s="12">
        <v>37900</v>
      </c>
      <c r="E37" s="13" t="s">
        <v>79</v>
      </c>
      <c r="F37" s="13" t="s">
        <v>87</v>
      </c>
      <c r="G37" s="13">
        <v>4</v>
      </c>
      <c r="H37" s="13">
        <v>100</v>
      </c>
      <c r="I37" s="13" t="s">
        <v>41</v>
      </c>
      <c r="J37" s="13" t="s">
        <v>18</v>
      </c>
      <c r="K37" s="13" t="s">
        <v>27</v>
      </c>
      <c r="L37" s="14">
        <v>1</v>
      </c>
      <c r="M37" s="14" t="s">
        <v>28</v>
      </c>
    </row>
    <row r="38" spans="2:13" x14ac:dyDescent="0.25">
      <c r="B38" s="11" t="s">
        <v>43</v>
      </c>
      <c r="C38" s="11" t="s">
        <v>85</v>
      </c>
      <c r="D38" s="12">
        <v>38600</v>
      </c>
      <c r="E38" s="13" t="s">
        <v>15</v>
      </c>
      <c r="F38" s="13" t="s">
        <v>16</v>
      </c>
      <c r="G38" s="13">
        <v>4</v>
      </c>
      <c r="H38" s="13">
        <v>150</v>
      </c>
      <c r="I38" s="13" t="s">
        <v>17</v>
      </c>
      <c r="J38" s="13" t="s">
        <v>36</v>
      </c>
      <c r="K38" s="13" t="s">
        <v>19</v>
      </c>
      <c r="L38" s="14">
        <v>4</v>
      </c>
      <c r="M38" s="14" t="s">
        <v>61</v>
      </c>
    </row>
    <row r="39" spans="2:13" x14ac:dyDescent="0.25">
      <c r="B39" s="11" t="s">
        <v>88</v>
      </c>
      <c r="C39" s="11" t="s">
        <v>89</v>
      </c>
      <c r="D39" s="12">
        <v>38900</v>
      </c>
      <c r="E39" s="13" t="s">
        <v>15</v>
      </c>
      <c r="F39" s="13" t="s">
        <v>16</v>
      </c>
      <c r="G39" s="13">
        <v>16</v>
      </c>
      <c r="H39" s="13">
        <v>150</v>
      </c>
      <c r="I39" s="13" t="s">
        <v>41</v>
      </c>
      <c r="J39" s="13" t="s">
        <v>18</v>
      </c>
      <c r="K39" s="13" t="s">
        <v>27</v>
      </c>
      <c r="L39" s="14">
        <v>4</v>
      </c>
      <c r="M39" s="14" t="s">
        <v>90</v>
      </c>
    </row>
    <row r="40" spans="2:13" x14ac:dyDescent="0.25">
      <c r="B40" s="11" t="s">
        <v>46</v>
      </c>
      <c r="C40" s="11" t="s">
        <v>91</v>
      </c>
      <c r="D40" s="12">
        <v>39100</v>
      </c>
      <c r="E40" s="13" t="s">
        <v>77</v>
      </c>
      <c r="F40" s="13" t="s">
        <v>16</v>
      </c>
      <c r="G40" s="13">
        <v>4</v>
      </c>
      <c r="H40" s="13">
        <v>147</v>
      </c>
      <c r="I40" s="13" t="s">
        <v>41</v>
      </c>
      <c r="J40" s="13" t="s">
        <v>18</v>
      </c>
      <c r="K40" s="13" t="s">
        <v>27</v>
      </c>
      <c r="L40" s="14">
        <v>2</v>
      </c>
      <c r="M40" s="14" t="s">
        <v>48</v>
      </c>
    </row>
    <row r="41" spans="2:13" x14ac:dyDescent="0.25">
      <c r="B41" s="11" t="s">
        <v>88</v>
      </c>
      <c r="C41" s="11" t="s">
        <v>92</v>
      </c>
      <c r="D41" s="12">
        <v>39900</v>
      </c>
      <c r="E41" s="13" t="s">
        <v>15</v>
      </c>
      <c r="F41" s="13" t="s">
        <v>16</v>
      </c>
      <c r="G41" s="13">
        <v>16</v>
      </c>
      <c r="H41" s="13">
        <v>190</v>
      </c>
      <c r="I41" s="13" t="s">
        <v>17</v>
      </c>
      <c r="J41" s="13" t="s">
        <v>36</v>
      </c>
      <c r="K41" s="13" t="s">
        <v>27</v>
      </c>
      <c r="L41" s="14">
        <v>6</v>
      </c>
      <c r="M41" s="14" t="s">
        <v>90</v>
      </c>
    </row>
    <row r="42" spans="2:13" x14ac:dyDescent="0.25">
      <c r="B42" s="11" t="s">
        <v>70</v>
      </c>
      <c r="C42" s="11" t="s">
        <v>93</v>
      </c>
      <c r="D42" s="12">
        <v>40900</v>
      </c>
      <c r="E42" s="13" t="s">
        <v>15</v>
      </c>
      <c r="F42" s="13" t="s">
        <v>16</v>
      </c>
      <c r="G42" s="15">
        <v>5</v>
      </c>
      <c r="H42" s="13">
        <v>170</v>
      </c>
      <c r="I42" s="13" t="s">
        <v>17</v>
      </c>
      <c r="J42" s="13" t="s">
        <v>18</v>
      </c>
      <c r="K42" s="13" t="s">
        <v>27</v>
      </c>
      <c r="L42" s="14">
        <v>1</v>
      </c>
      <c r="M42" s="14" t="s">
        <v>72</v>
      </c>
    </row>
    <row r="43" spans="2:13" x14ac:dyDescent="0.25">
      <c r="B43" s="11" t="s">
        <v>46</v>
      </c>
      <c r="C43" s="11" t="s">
        <v>94</v>
      </c>
      <c r="D43" s="12">
        <v>44900</v>
      </c>
      <c r="E43" s="13" t="s">
        <v>79</v>
      </c>
      <c r="F43" s="13" t="s">
        <v>87</v>
      </c>
      <c r="G43" s="13">
        <v>4</v>
      </c>
      <c r="H43" s="13">
        <v>165</v>
      </c>
      <c r="I43" s="13" t="s">
        <v>41</v>
      </c>
      <c r="J43" s="13" t="s">
        <v>18</v>
      </c>
      <c r="K43" s="13" t="s">
        <v>19</v>
      </c>
      <c r="L43" s="14">
        <v>2</v>
      </c>
      <c r="M43" s="14" t="s">
        <v>50</v>
      </c>
    </row>
    <row r="44" spans="2:13" x14ac:dyDescent="0.25">
      <c r="B44" s="11" t="s">
        <v>43</v>
      </c>
      <c r="C44" s="11" t="s">
        <v>95</v>
      </c>
      <c r="D44" s="12">
        <v>45900</v>
      </c>
      <c r="E44" s="13" t="s">
        <v>75</v>
      </c>
      <c r="F44" s="13" t="s">
        <v>87</v>
      </c>
      <c r="G44" s="13">
        <v>6</v>
      </c>
      <c r="H44" s="13">
        <v>128</v>
      </c>
      <c r="I44" s="13" t="s">
        <v>41</v>
      </c>
      <c r="J44" s="13" t="s">
        <v>18</v>
      </c>
      <c r="K44" s="13" t="s">
        <v>27</v>
      </c>
      <c r="L44" s="14">
        <v>0</v>
      </c>
      <c r="M44" s="14" t="s">
        <v>45</v>
      </c>
    </row>
    <row r="45" spans="2:13" x14ac:dyDescent="0.25">
      <c r="B45" s="11" t="s">
        <v>24</v>
      </c>
      <c r="C45" s="11" t="s">
        <v>96</v>
      </c>
      <c r="D45" s="12">
        <v>45995</v>
      </c>
      <c r="E45" s="13" t="s">
        <v>79</v>
      </c>
      <c r="F45" s="13" t="s">
        <v>16</v>
      </c>
      <c r="G45" s="13">
        <v>6</v>
      </c>
      <c r="H45" s="13">
        <v>200</v>
      </c>
      <c r="I45" s="13" t="s">
        <v>41</v>
      </c>
      <c r="J45" s="13" t="s">
        <v>36</v>
      </c>
      <c r="K45" s="13" t="s">
        <v>19</v>
      </c>
      <c r="L45" s="14">
        <v>2</v>
      </c>
      <c r="M45" s="14" t="s">
        <v>28</v>
      </c>
    </row>
    <row r="46" spans="2:13" x14ac:dyDescent="0.25">
      <c r="B46" s="11" t="s">
        <v>32</v>
      </c>
      <c r="C46" s="11" t="s">
        <v>97</v>
      </c>
      <c r="D46" s="12">
        <v>48990</v>
      </c>
      <c r="E46" s="13" t="s">
        <v>77</v>
      </c>
      <c r="F46" s="13" t="s">
        <v>16</v>
      </c>
      <c r="G46" s="13">
        <v>6</v>
      </c>
      <c r="H46" s="13">
        <v>204</v>
      </c>
      <c r="I46" s="13" t="s">
        <v>17</v>
      </c>
      <c r="J46" s="13" t="s">
        <v>36</v>
      </c>
      <c r="K46" s="13" t="s">
        <v>27</v>
      </c>
      <c r="L46" s="14">
        <v>6</v>
      </c>
      <c r="M46" s="14" t="s">
        <v>34</v>
      </c>
    </row>
    <row r="47" spans="2:13" x14ac:dyDescent="0.25">
      <c r="B47" s="11" t="s">
        <v>70</v>
      </c>
      <c r="C47" s="11" t="s">
        <v>98</v>
      </c>
      <c r="D47" s="12">
        <v>49900</v>
      </c>
      <c r="E47" s="13" t="s">
        <v>75</v>
      </c>
      <c r="F47" s="13" t="s">
        <v>16</v>
      </c>
      <c r="G47" s="15">
        <v>5</v>
      </c>
      <c r="H47" s="13">
        <v>200</v>
      </c>
      <c r="I47" s="13" t="s">
        <v>41</v>
      </c>
      <c r="J47" s="13" t="s">
        <v>18</v>
      </c>
      <c r="K47" s="13" t="s">
        <v>27</v>
      </c>
      <c r="L47" s="14">
        <v>1</v>
      </c>
      <c r="M47" s="14" t="s">
        <v>72</v>
      </c>
    </row>
    <row r="48" spans="2:13" x14ac:dyDescent="0.25">
      <c r="B48" s="11" t="s">
        <v>73</v>
      </c>
      <c r="C48" s="11" t="s">
        <v>99</v>
      </c>
      <c r="D48" s="12">
        <v>52400</v>
      </c>
      <c r="E48" s="13" t="s">
        <v>75</v>
      </c>
      <c r="F48" s="13" t="s">
        <v>87</v>
      </c>
      <c r="G48" s="13">
        <v>5</v>
      </c>
      <c r="H48" s="13">
        <v>137</v>
      </c>
      <c r="I48" s="13" t="s">
        <v>41</v>
      </c>
      <c r="J48" s="13" t="s">
        <v>18</v>
      </c>
      <c r="K48" s="13" t="s">
        <v>19</v>
      </c>
      <c r="L48" s="14">
        <v>1</v>
      </c>
      <c r="M48" s="14" t="s">
        <v>72</v>
      </c>
    </row>
    <row r="49" spans="2:13" x14ac:dyDescent="0.25">
      <c r="B49" s="11" t="s">
        <v>43</v>
      </c>
      <c r="C49" s="11" t="s">
        <v>100</v>
      </c>
      <c r="D49" s="12">
        <v>52600</v>
      </c>
      <c r="E49" s="13" t="s">
        <v>75</v>
      </c>
      <c r="F49" s="13" t="s">
        <v>87</v>
      </c>
      <c r="G49" s="13">
        <v>6</v>
      </c>
      <c r="H49" s="13">
        <v>131</v>
      </c>
      <c r="I49" s="13" t="s">
        <v>41</v>
      </c>
      <c r="J49" s="13" t="s">
        <v>18</v>
      </c>
      <c r="K49" s="13" t="s">
        <v>27</v>
      </c>
      <c r="L49" s="14">
        <v>0</v>
      </c>
      <c r="M49" s="14" t="s">
        <v>81</v>
      </c>
    </row>
    <row r="50" spans="2:13" x14ac:dyDescent="0.25">
      <c r="B50" s="11" t="s">
        <v>32</v>
      </c>
      <c r="C50" s="11" t="s">
        <v>101</v>
      </c>
      <c r="D50" s="12">
        <v>54500</v>
      </c>
      <c r="E50" s="13" t="s">
        <v>15</v>
      </c>
      <c r="F50" s="13" t="s">
        <v>16</v>
      </c>
      <c r="G50" s="13">
        <v>8</v>
      </c>
      <c r="H50" s="13">
        <v>275</v>
      </c>
      <c r="I50" s="13" t="s">
        <v>17</v>
      </c>
      <c r="J50" s="13" t="s">
        <v>36</v>
      </c>
      <c r="K50" s="13" t="s">
        <v>27</v>
      </c>
      <c r="L50" s="14">
        <v>6</v>
      </c>
      <c r="M50" s="14" t="s">
        <v>59</v>
      </c>
    </row>
    <row r="51" spans="2:13" x14ac:dyDescent="0.25">
      <c r="B51" s="11" t="s">
        <v>43</v>
      </c>
      <c r="C51" s="11" t="s">
        <v>102</v>
      </c>
      <c r="D51" s="12">
        <v>74900</v>
      </c>
      <c r="E51" s="13" t="s">
        <v>75</v>
      </c>
      <c r="F51" s="13" t="s">
        <v>16</v>
      </c>
      <c r="G51" s="13">
        <v>6</v>
      </c>
      <c r="H51" s="13">
        <v>231</v>
      </c>
      <c r="I51" s="13" t="s">
        <v>41</v>
      </c>
      <c r="J51" s="13" t="s">
        <v>36</v>
      </c>
      <c r="K51" s="13" t="s">
        <v>19</v>
      </c>
      <c r="L51" s="14">
        <v>2</v>
      </c>
      <c r="M51" s="14" t="s">
        <v>63</v>
      </c>
    </row>
    <row r="52" spans="2:13" x14ac:dyDescent="0.25">
      <c r="B52" s="11"/>
      <c r="D52" s="12"/>
      <c r="E52" s="13"/>
      <c r="G52" s="15"/>
      <c r="H52" s="13"/>
      <c r="L52" s="14"/>
    </row>
    <row r="53" spans="2:13" x14ac:dyDescent="0.25">
      <c r="G53" s="15"/>
    </row>
    <row r="54" spans="2:13" x14ac:dyDescent="0.25">
      <c r="G54" s="15"/>
    </row>
    <row r="55" spans="2:13" x14ac:dyDescent="0.25">
      <c r="G55" s="15"/>
    </row>
  </sheetData>
  <dataConsolidate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M66"/>
  <sheetViews>
    <sheetView topLeftCell="A55" workbookViewId="0">
      <selection activeCell="E32" sqref="E32"/>
    </sheetView>
  </sheetViews>
  <sheetFormatPr defaultRowHeight="15.75" outlineLevelRow="2" x14ac:dyDescent="0.25"/>
  <cols>
    <col min="1" max="1" width="9.140625" style="5"/>
    <col min="2" max="2" width="11.7109375" style="5" bestFit="1" customWidth="1"/>
    <col min="3" max="3" width="22.85546875" style="5" customWidth="1"/>
    <col min="4" max="4" width="11" style="5" bestFit="1" customWidth="1"/>
    <col min="5" max="5" width="14.5703125" style="5" bestFit="1" customWidth="1"/>
    <col min="6" max="6" width="15" style="5" customWidth="1"/>
    <col min="7" max="7" width="11.5703125" style="5" customWidth="1"/>
    <col min="8" max="8" width="11.140625" style="5" customWidth="1"/>
    <col min="9" max="9" width="10.85546875" style="5" bestFit="1" customWidth="1"/>
    <col min="10" max="10" width="10" style="5" customWidth="1"/>
    <col min="11" max="11" width="12.140625" style="5" customWidth="1"/>
    <col min="12" max="12" width="4.28515625" style="5" customWidth="1"/>
    <col min="13" max="13" width="29.7109375" style="7" bestFit="1" customWidth="1"/>
    <col min="14" max="16384" width="9.140625" style="5"/>
  </cols>
  <sheetData>
    <row r="1" spans="2:13" ht="20.25" x14ac:dyDescent="0.3">
      <c r="C1" s="6" t="s">
        <v>0</v>
      </c>
    </row>
    <row r="3" spans="2:13" x14ac:dyDescent="0.25"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</row>
    <row r="4" spans="2:13" outlineLevel="2" x14ac:dyDescent="0.25">
      <c r="B4" s="11" t="s">
        <v>88</v>
      </c>
      <c r="C4" s="11" t="s">
        <v>89</v>
      </c>
      <c r="D4" s="12">
        <v>38900</v>
      </c>
      <c r="E4" s="13" t="s">
        <v>15</v>
      </c>
      <c r="F4" s="13" t="s">
        <v>16</v>
      </c>
      <c r="G4" s="13">
        <v>16</v>
      </c>
      <c r="H4" s="13">
        <v>150</v>
      </c>
      <c r="I4" s="13" t="s">
        <v>41</v>
      </c>
      <c r="J4" s="13" t="s">
        <v>18</v>
      </c>
      <c r="K4" s="13" t="s">
        <v>27</v>
      </c>
      <c r="L4" s="14">
        <v>4</v>
      </c>
      <c r="M4" s="14" t="s">
        <v>90</v>
      </c>
    </row>
    <row r="5" spans="2:13" outlineLevel="2" x14ac:dyDescent="0.25">
      <c r="B5" s="11" t="s">
        <v>88</v>
      </c>
      <c r="C5" s="11" t="s">
        <v>92</v>
      </c>
      <c r="D5" s="12">
        <v>39900</v>
      </c>
      <c r="E5" s="13" t="s">
        <v>15</v>
      </c>
      <c r="F5" s="13" t="s">
        <v>16</v>
      </c>
      <c r="G5" s="13">
        <v>16</v>
      </c>
      <c r="H5" s="13">
        <v>190</v>
      </c>
      <c r="I5" s="13" t="s">
        <v>17</v>
      </c>
      <c r="J5" s="13" t="s">
        <v>36</v>
      </c>
      <c r="K5" s="13" t="s">
        <v>27</v>
      </c>
      <c r="L5" s="14">
        <v>6</v>
      </c>
      <c r="M5" s="14" t="s">
        <v>90</v>
      </c>
    </row>
    <row r="6" spans="2:13" outlineLevel="1" x14ac:dyDescent="0.25">
      <c r="B6" s="57" t="s">
        <v>154</v>
      </c>
      <c r="C6" s="11"/>
      <c r="D6" s="12"/>
      <c r="E6" s="13"/>
      <c r="F6" s="13"/>
      <c r="G6" s="13"/>
      <c r="H6" s="13">
        <f>SUBTOTAL(1,H4:H5)</f>
        <v>170</v>
      </c>
      <c r="I6" s="13"/>
      <c r="J6" s="13"/>
      <c r="K6" s="13"/>
      <c r="L6" s="14"/>
      <c r="M6" s="14"/>
    </row>
    <row r="7" spans="2:13" outlineLevel="2" x14ac:dyDescent="0.25">
      <c r="B7" s="11" t="s">
        <v>24</v>
      </c>
      <c r="C7" s="11" t="s">
        <v>25</v>
      </c>
      <c r="D7" s="12">
        <v>17490</v>
      </c>
      <c r="E7" s="13" t="s">
        <v>26</v>
      </c>
      <c r="F7" s="13" t="s">
        <v>16</v>
      </c>
      <c r="G7" s="13">
        <v>4</v>
      </c>
      <c r="H7" s="13">
        <v>82</v>
      </c>
      <c r="I7" s="13" t="s">
        <v>17</v>
      </c>
      <c r="J7" s="13" t="s">
        <v>18</v>
      </c>
      <c r="K7" s="13" t="s">
        <v>27</v>
      </c>
      <c r="L7" s="14">
        <v>1</v>
      </c>
      <c r="M7" s="14" t="s">
        <v>28</v>
      </c>
    </row>
    <row r="8" spans="2:13" outlineLevel="2" x14ac:dyDescent="0.25">
      <c r="B8" s="11" t="s">
        <v>24</v>
      </c>
      <c r="C8" s="11" t="s">
        <v>38</v>
      </c>
      <c r="D8" s="12">
        <v>18990</v>
      </c>
      <c r="E8" s="13" t="s">
        <v>15</v>
      </c>
      <c r="F8" s="13" t="s">
        <v>16</v>
      </c>
      <c r="G8" s="13">
        <v>4</v>
      </c>
      <c r="H8" s="13">
        <v>107</v>
      </c>
      <c r="I8" s="13" t="s">
        <v>17</v>
      </c>
      <c r="J8" s="13" t="s">
        <v>18</v>
      </c>
      <c r="K8" s="13" t="s">
        <v>19</v>
      </c>
      <c r="L8" s="14">
        <v>2</v>
      </c>
      <c r="M8" s="14" t="s">
        <v>28</v>
      </c>
    </row>
    <row r="9" spans="2:13" outlineLevel="2" x14ac:dyDescent="0.25">
      <c r="B9" s="11" t="s">
        <v>24</v>
      </c>
      <c r="C9" s="11" t="s">
        <v>51</v>
      </c>
      <c r="D9" s="12">
        <v>20995</v>
      </c>
      <c r="E9" s="13" t="s">
        <v>52</v>
      </c>
      <c r="F9" s="13" t="s">
        <v>16</v>
      </c>
      <c r="G9" s="13">
        <v>4</v>
      </c>
      <c r="H9" s="13">
        <v>123</v>
      </c>
      <c r="I9" s="13" t="s">
        <v>17</v>
      </c>
      <c r="J9" s="13" t="s">
        <v>36</v>
      </c>
      <c r="K9" s="13" t="s">
        <v>27</v>
      </c>
      <c r="L9" s="14">
        <v>2</v>
      </c>
      <c r="M9" s="14" t="s">
        <v>28</v>
      </c>
    </row>
    <row r="10" spans="2:13" outlineLevel="2" x14ac:dyDescent="0.25">
      <c r="B10" s="11" t="s">
        <v>24</v>
      </c>
      <c r="C10" s="11" t="s">
        <v>64</v>
      </c>
      <c r="D10" s="12">
        <v>23995</v>
      </c>
      <c r="E10" s="13" t="s">
        <v>15</v>
      </c>
      <c r="F10" s="13" t="s">
        <v>16</v>
      </c>
      <c r="G10" s="13">
        <v>4</v>
      </c>
      <c r="H10" s="13">
        <v>139</v>
      </c>
      <c r="I10" s="13" t="s">
        <v>17</v>
      </c>
      <c r="J10" s="13" t="s">
        <v>18</v>
      </c>
      <c r="K10" s="13" t="s">
        <v>27</v>
      </c>
      <c r="L10" s="14">
        <v>1</v>
      </c>
      <c r="M10" s="14" t="s">
        <v>28</v>
      </c>
    </row>
    <row r="11" spans="2:13" outlineLevel="2" x14ac:dyDescent="0.25">
      <c r="B11" s="11" t="s">
        <v>24</v>
      </c>
      <c r="C11" s="11" t="s">
        <v>96</v>
      </c>
      <c r="D11" s="12">
        <v>45995</v>
      </c>
      <c r="E11" s="13" t="s">
        <v>79</v>
      </c>
      <c r="F11" s="13" t="s">
        <v>16</v>
      </c>
      <c r="G11" s="13">
        <v>6</v>
      </c>
      <c r="H11" s="13">
        <v>200</v>
      </c>
      <c r="I11" s="13" t="s">
        <v>41</v>
      </c>
      <c r="J11" s="13" t="s">
        <v>36</v>
      </c>
      <c r="K11" s="13" t="s">
        <v>19</v>
      </c>
      <c r="L11" s="14">
        <v>2</v>
      </c>
      <c r="M11" s="14" t="s">
        <v>28</v>
      </c>
    </row>
    <row r="12" spans="2:13" outlineLevel="1" x14ac:dyDescent="0.25">
      <c r="B12" s="57" t="s">
        <v>147</v>
      </c>
      <c r="C12" s="11"/>
      <c r="D12" s="12"/>
      <c r="E12" s="13"/>
      <c r="F12" s="13"/>
      <c r="G12" s="13"/>
      <c r="H12" s="13">
        <f>SUBTOTAL(1,H7:H11)</f>
        <v>130.19999999999999</v>
      </c>
      <c r="I12" s="13"/>
      <c r="J12" s="13"/>
      <c r="K12" s="13"/>
      <c r="L12" s="14"/>
      <c r="M12" s="14"/>
    </row>
    <row r="13" spans="2:13" outlineLevel="2" x14ac:dyDescent="0.25">
      <c r="B13" s="11" t="s">
        <v>21</v>
      </c>
      <c r="C13" s="11" t="s">
        <v>22</v>
      </c>
      <c r="D13" s="12">
        <v>14950</v>
      </c>
      <c r="E13" s="13" t="s">
        <v>15</v>
      </c>
      <c r="F13" s="13" t="s">
        <v>16</v>
      </c>
      <c r="G13" s="13">
        <v>4</v>
      </c>
      <c r="H13" s="13">
        <v>108</v>
      </c>
      <c r="I13" s="13" t="s">
        <v>17</v>
      </c>
      <c r="J13" s="13" t="s">
        <v>18</v>
      </c>
      <c r="K13" s="13" t="s">
        <v>19</v>
      </c>
      <c r="L13" s="14">
        <v>1</v>
      </c>
      <c r="M13" s="14" t="s">
        <v>23</v>
      </c>
    </row>
    <row r="14" spans="2:13" outlineLevel="2" x14ac:dyDescent="0.25">
      <c r="B14" s="11" t="s">
        <v>21</v>
      </c>
      <c r="C14" s="11" t="s">
        <v>35</v>
      </c>
      <c r="D14" s="12">
        <v>18650</v>
      </c>
      <c r="E14" s="13" t="s">
        <v>15</v>
      </c>
      <c r="F14" s="13" t="s">
        <v>16</v>
      </c>
      <c r="G14" s="13">
        <v>4</v>
      </c>
      <c r="H14" s="13">
        <v>98</v>
      </c>
      <c r="I14" s="13" t="s">
        <v>17</v>
      </c>
      <c r="J14" s="13" t="s">
        <v>36</v>
      </c>
      <c r="K14" s="13" t="s">
        <v>27</v>
      </c>
      <c r="L14" s="14">
        <v>1</v>
      </c>
      <c r="M14" s="14" t="s">
        <v>37</v>
      </c>
    </row>
    <row r="15" spans="2:13" outlineLevel="2" x14ac:dyDescent="0.25">
      <c r="B15" s="11" t="s">
        <v>21</v>
      </c>
      <c r="C15" s="11" t="s">
        <v>39</v>
      </c>
      <c r="D15" s="12">
        <v>19700</v>
      </c>
      <c r="E15" s="13" t="s">
        <v>40</v>
      </c>
      <c r="F15" s="13" t="s">
        <v>16</v>
      </c>
      <c r="G15" s="13">
        <v>4</v>
      </c>
      <c r="H15" s="13">
        <v>128</v>
      </c>
      <c r="I15" s="13" t="s">
        <v>41</v>
      </c>
      <c r="J15" s="13" t="s">
        <v>18</v>
      </c>
      <c r="K15" s="13" t="s">
        <v>27</v>
      </c>
      <c r="L15" s="14">
        <v>2</v>
      </c>
      <c r="M15" s="14" t="s">
        <v>23</v>
      </c>
    </row>
    <row r="16" spans="2:13" outlineLevel="2" x14ac:dyDescent="0.25">
      <c r="B16" s="11" t="s">
        <v>21</v>
      </c>
      <c r="C16" s="11" t="s">
        <v>55</v>
      </c>
      <c r="D16" s="12">
        <v>21800</v>
      </c>
      <c r="E16" s="13" t="s">
        <v>15</v>
      </c>
      <c r="F16" s="13" t="s">
        <v>16</v>
      </c>
      <c r="G16" s="13">
        <v>4</v>
      </c>
      <c r="H16" s="13">
        <v>136</v>
      </c>
      <c r="I16" s="13" t="s">
        <v>17</v>
      </c>
      <c r="J16" s="13" t="s">
        <v>18</v>
      </c>
      <c r="K16" s="13" t="s">
        <v>27</v>
      </c>
      <c r="L16" s="14">
        <v>2</v>
      </c>
      <c r="M16" s="14" t="s">
        <v>56</v>
      </c>
    </row>
    <row r="17" spans="2:13" outlineLevel="1" x14ac:dyDescent="0.25">
      <c r="B17" s="57" t="s">
        <v>146</v>
      </c>
      <c r="C17" s="11"/>
      <c r="D17" s="12"/>
      <c r="E17" s="13"/>
      <c r="F17" s="13"/>
      <c r="G17" s="13"/>
      <c r="H17" s="13">
        <f>SUBTOTAL(1,H13:H16)</f>
        <v>117.5</v>
      </c>
      <c r="I17" s="13"/>
      <c r="J17" s="13"/>
      <c r="K17" s="13"/>
      <c r="L17" s="14"/>
      <c r="M17" s="14"/>
    </row>
    <row r="18" spans="2:13" outlineLevel="2" x14ac:dyDescent="0.25">
      <c r="B18" s="11" t="s">
        <v>73</v>
      </c>
      <c r="C18" s="11" t="s">
        <v>74</v>
      </c>
      <c r="D18" s="12">
        <v>31900</v>
      </c>
      <c r="E18" s="13" t="s">
        <v>75</v>
      </c>
      <c r="F18" s="13" t="s">
        <v>16</v>
      </c>
      <c r="G18" s="13">
        <v>4</v>
      </c>
      <c r="H18" s="13">
        <v>120</v>
      </c>
      <c r="I18" s="13" t="s">
        <v>41</v>
      </c>
      <c r="J18" s="13" t="s">
        <v>18</v>
      </c>
      <c r="K18" s="13" t="s">
        <v>27</v>
      </c>
      <c r="L18" s="14">
        <v>1</v>
      </c>
      <c r="M18" s="14" t="s">
        <v>72</v>
      </c>
    </row>
    <row r="19" spans="2:13" outlineLevel="2" x14ac:dyDescent="0.25">
      <c r="B19" s="11" t="s">
        <v>73</v>
      </c>
      <c r="C19" s="11" t="s">
        <v>99</v>
      </c>
      <c r="D19" s="12">
        <v>52400</v>
      </c>
      <c r="E19" s="13" t="s">
        <v>75</v>
      </c>
      <c r="F19" s="13" t="s">
        <v>87</v>
      </c>
      <c r="G19" s="13">
        <v>5</v>
      </c>
      <c r="H19" s="13">
        <v>137</v>
      </c>
      <c r="I19" s="13" t="s">
        <v>41</v>
      </c>
      <c r="J19" s="13" t="s">
        <v>18</v>
      </c>
      <c r="K19" s="13" t="s">
        <v>19</v>
      </c>
      <c r="L19" s="14">
        <v>1</v>
      </c>
      <c r="M19" s="14" t="s">
        <v>72</v>
      </c>
    </row>
    <row r="20" spans="2:13" outlineLevel="1" x14ac:dyDescent="0.25">
      <c r="B20" s="57" t="s">
        <v>153</v>
      </c>
      <c r="C20" s="11"/>
      <c r="D20" s="12"/>
      <c r="E20" s="13"/>
      <c r="F20" s="13"/>
      <c r="G20" s="13"/>
      <c r="H20" s="13">
        <f>SUBTOTAL(1,H18:H19)</f>
        <v>128.5</v>
      </c>
      <c r="I20" s="13"/>
      <c r="J20" s="13"/>
      <c r="K20" s="13"/>
      <c r="L20" s="14"/>
      <c r="M20" s="14"/>
    </row>
    <row r="21" spans="2:13" outlineLevel="2" x14ac:dyDescent="0.25">
      <c r="B21" s="11" t="s">
        <v>46</v>
      </c>
      <c r="C21" s="11" t="s">
        <v>47</v>
      </c>
      <c r="D21" s="12">
        <v>19990</v>
      </c>
      <c r="E21" s="13" t="s">
        <v>15</v>
      </c>
      <c r="F21" s="13" t="s">
        <v>16</v>
      </c>
      <c r="G21" s="13">
        <v>4</v>
      </c>
      <c r="H21" s="13">
        <v>103</v>
      </c>
      <c r="I21" s="13" t="s">
        <v>17</v>
      </c>
      <c r="J21" s="13" t="s">
        <v>18</v>
      </c>
      <c r="K21" s="13" t="s">
        <v>27</v>
      </c>
      <c r="L21" s="14">
        <v>2</v>
      </c>
      <c r="M21" s="14" t="s">
        <v>48</v>
      </c>
    </row>
    <row r="22" spans="2:13" outlineLevel="2" x14ac:dyDescent="0.25">
      <c r="B22" s="11" t="s">
        <v>46</v>
      </c>
      <c r="C22" s="11" t="s">
        <v>49</v>
      </c>
      <c r="D22" s="12">
        <v>20990</v>
      </c>
      <c r="E22" s="13" t="s">
        <v>15</v>
      </c>
      <c r="F22" s="13" t="s">
        <v>16</v>
      </c>
      <c r="G22" s="13">
        <v>4</v>
      </c>
      <c r="H22" s="13">
        <v>103</v>
      </c>
      <c r="I22" s="13" t="s">
        <v>17</v>
      </c>
      <c r="J22" s="13" t="s">
        <v>18</v>
      </c>
      <c r="K22" s="13" t="s">
        <v>19</v>
      </c>
      <c r="L22" s="14">
        <v>2</v>
      </c>
      <c r="M22" s="14" t="s">
        <v>50</v>
      </c>
    </row>
    <row r="23" spans="2:13" outlineLevel="2" x14ac:dyDescent="0.25">
      <c r="B23" s="11" t="s">
        <v>46</v>
      </c>
      <c r="C23" s="11" t="s">
        <v>57</v>
      </c>
      <c r="D23" s="12">
        <v>21900</v>
      </c>
      <c r="E23" s="13" t="s">
        <v>52</v>
      </c>
      <c r="F23" s="13" t="s">
        <v>16</v>
      </c>
      <c r="G23" s="13">
        <v>4</v>
      </c>
      <c r="H23" s="13">
        <v>98</v>
      </c>
      <c r="I23" s="13" t="s">
        <v>17</v>
      </c>
      <c r="J23" s="13" t="s">
        <v>18</v>
      </c>
      <c r="K23" s="13" t="s">
        <v>27</v>
      </c>
      <c r="L23" s="14">
        <v>2</v>
      </c>
      <c r="M23" s="14" t="s">
        <v>28</v>
      </c>
    </row>
    <row r="24" spans="2:13" outlineLevel="2" x14ac:dyDescent="0.25">
      <c r="B24" s="11" t="s">
        <v>46</v>
      </c>
      <c r="C24" s="11" t="s">
        <v>67</v>
      </c>
      <c r="D24" s="12">
        <v>29500</v>
      </c>
      <c r="E24" s="13" t="s">
        <v>15</v>
      </c>
      <c r="F24" s="13" t="s">
        <v>16</v>
      </c>
      <c r="G24" s="13">
        <v>4</v>
      </c>
      <c r="H24" s="13">
        <v>133</v>
      </c>
      <c r="I24" s="13" t="s">
        <v>17</v>
      </c>
      <c r="J24" s="13" t="s">
        <v>18</v>
      </c>
      <c r="K24" s="13" t="s">
        <v>27</v>
      </c>
      <c r="L24" s="14">
        <v>2</v>
      </c>
      <c r="M24" s="14" t="s">
        <v>48</v>
      </c>
    </row>
    <row r="25" spans="2:13" outlineLevel="2" x14ac:dyDescent="0.25">
      <c r="B25" s="11" t="s">
        <v>46</v>
      </c>
      <c r="C25" s="11" t="s">
        <v>78</v>
      </c>
      <c r="D25" s="12">
        <v>32490</v>
      </c>
      <c r="E25" s="13" t="s">
        <v>79</v>
      </c>
      <c r="F25" s="13" t="s">
        <v>16</v>
      </c>
      <c r="G25" s="13">
        <v>4</v>
      </c>
      <c r="H25" s="13">
        <v>114</v>
      </c>
      <c r="I25" s="13" t="s">
        <v>41</v>
      </c>
      <c r="J25" s="13" t="s">
        <v>36</v>
      </c>
      <c r="K25" s="13" t="s">
        <v>27</v>
      </c>
      <c r="L25" s="14">
        <v>2</v>
      </c>
      <c r="M25" s="14" t="s">
        <v>48</v>
      </c>
    </row>
    <row r="26" spans="2:13" outlineLevel="2" x14ac:dyDescent="0.25">
      <c r="B26" s="11" t="s">
        <v>46</v>
      </c>
      <c r="C26" s="11" t="s">
        <v>84</v>
      </c>
      <c r="D26" s="12">
        <v>36490</v>
      </c>
      <c r="E26" s="13" t="s">
        <v>79</v>
      </c>
      <c r="F26" s="13" t="s">
        <v>16</v>
      </c>
      <c r="G26" s="13">
        <v>4</v>
      </c>
      <c r="H26" s="13">
        <v>129</v>
      </c>
      <c r="I26" s="13" t="s">
        <v>41</v>
      </c>
      <c r="J26" s="13" t="s">
        <v>36</v>
      </c>
      <c r="K26" s="13" t="s">
        <v>27</v>
      </c>
      <c r="L26" s="14">
        <v>2</v>
      </c>
      <c r="M26" s="14" t="s">
        <v>28</v>
      </c>
    </row>
    <row r="27" spans="2:13" outlineLevel="2" x14ac:dyDescent="0.25">
      <c r="B27" s="11" t="s">
        <v>46</v>
      </c>
      <c r="C27" s="11" t="s">
        <v>86</v>
      </c>
      <c r="D27" s="12">
        <v>37900</v>
      </c>
      <c r="E27" s="13" t="s">
        <v>79</v>
      </c>
      <c r="F27" s="13" t="s">
        <v>87</v>
      </c>
      <c r="G27" s="13">
        <v>4</v>
      </c>
      <c r="H27" s="13">
        <v>100</v>
      </c>
      <c r="I27" s="13" t="s">
        <v>41</v>
      </c>
      <c r="J27" s="13" t="s">
        <v>18</v>
      </c>
      <c r="K27" s="13" t="s">
        <v>27</v>
      </c>
      <c r="L27" s="14">
        <v>1</v>
      </c>
      <c r="M27" s="14" t="s">
        <v>28</v>
      </c>
    </row>
    <row r="28" spans="2:13" outlineLevel="2" x14ac:dyDescent="0.25">
      <c r="B28" s="11" t="s">
        <v>46</v>
      </c>
      <c r="C28" s="11" t="s">
        <v>91</v>
      </c>
      <c r="D28" s="12">
        <v>39100</v>
      </c>
      <c r="E28" s="13" t="s">
        <v>77</v>
      </c>
      <c r="F28" s="13" t="s">
        <v>16</v>
      </c>
      <c r="G28" s="13">
        <v>4</v>
      </c>
      <c r="H28" s="13">
        <v>147</v>
      </c>
      <c r="I28" s="13" t="s">
        <v>41</v>
      </c>
      <c r="J28" s="13" t="s">
        <v>18</v>
      </c>
      <c r="K28" s="13" t="s">
        <v>27</v>
      </c>
      <c r="L28" s="14">
        <v>2</v>
      </c>
      <c r="M28" s="14" t="s">
        <v>48</v>
      </c>
    </row>
    <row r="29" spans="2:13" outlineLevel="2" x14ac:dyDescent="0.25">
      <c r="B29" s="11" t="s">
        <v>46</v>
      </c>
      <c r="C29" s="11" t="s">
        <v>94</v>
      </c>
      <c r="D29" s="12">
        <v>44900</v>
      </c>
      <c r="E29" s="13" t="s">
        <v>79</v>
      </c>
      <c r="F29" s="13" t="s">
        <v>87</v>
      </c>
      <c r="G29" s="13">
        <v>4</v>
      </c>
      <c r="H29" s="13">
        <v>165</v>
      </c>
      <c r="I29" s="13" t="s">
        <v>41</v>
      </c>
      <c r="J29" s="13" t="s">
        <v>18</v>
      </c>
      <c r="K29" s="13" t="s">
        <v>19</v>
      </c>
      <c r="L29" s="14">
        <v>2</v>
      </c>
      <c r="M29" s="14" t="s">
        <v>50</v>
      </c>
    </row>
    <row r="30" spans="2:13" outlineLevel="1" x14ac:dyDescent="0.25">
      <c r="B30" s="57" t="s">
        <v>151</v>
      </c>
      <c r="C30" s="11"/>
      <c r="D30" s="12"/>
      <c r="E30" s="13"/>
      <c r="F30" s="13"/>
      <c r="G30" s="13"/>
      <c r="H30" s="13">
        <f>SUBTOTAL(1,H21:H29)</f>
        <v>121.33333333333333</v>
      </c>
      <c r="I30" s="13"/>
      <c r="J30" s="13"/>
      <c r="K30" s="13"/>
      <c r="L30" s="14"/>
      <c r="M30" s="14"/>
    </row>
    <row r="31" spans="2:13" outlineLevel="2" x14ac:dyDescent="0.25">
      <c r="B31" s="11" t="s">
        <v>29</v>
      </c>
      <c r="C31" s="11" t="s">
        <v>30</v>
      </c>
      <c r="D31" s="12">
        <v>17800</v>
      </c>
      <c r="E31" s="13" t="s">
        <v>26</v>
      </c>
      <c r="F31" s="13" t="s">
        <v>16</v>
      </c>
      <c r="G31" s="13">
        <v>4</v>
      </c>
      <c r="H31" s="13">
        <v>75</v>
      </c>
      <c r="I31" s="13" t="s">
        <v>17</v>
      </c>
      <c r="J31" s="13" t="s">
        <v>18</v>
      </c>
      <c r="K31" s="13" t="s">
        <v>19</v>
      </c>
      <c r="L31" s="14">
        <v>2</v>
      </c>
      <c r="M31" s="14" t="s">
        <v>31</v>
      </c>
    </row>
    <row r="32" spans="2:13" outlineLevel="2" x14ac:dyDescent="0.25">
      <c r="B32" s="11" t="s">
        <v>29</v>
      </c>
      <c r="C32" s="11" t="s">
        <v>53</v>
      </c>
      <c r="D32" s="12">
        <v>21600</v>
      </c>
      <c r="E32" s="13" t="s">
        <v>26</v>
      </c>
      <c r="F32" s="13" t="s">
        <v>16</v>
      </c>
      <c r="G32" s="13">
        <v>4</v>
      </c>
      <c r="H32" s="13">
        <v>110</v>
      </c>
      <c r="I32" s="13" t="s">
        <v>17</v>
      </c>
      <c r="J32" s="13" t="s">
        <v>18</v>
      </c>
      <c r="K32" s="13" t="s">
        <v>19</v>
      </c>
      <c r="L32" s="14">
        <v>6</v>
      </c>
      <c r="M32" s="14" t="s">
        <v>54</v>
      </c>
    </row>
    <row r="33" spans="2:13" outlineLevel="2" x14ac:dyDescent="0.25">
      <c r="B33" s="11" t="s">
        <v>29</v>
      </c>
      <c r="C33" s="11" t="s">
        <v>65</v>
      </c>
      <c r="D33" s="12">
        <v>24300</v>
      </c>
      <c r="E33" s="13" t="s">
        <v>15</v>
      </c>
      <c r="F33" s="13" t="s">
        <v>16</v>
      </c>
      <c r="G33" s="13">
        <v>4</v>
      </c>
      <c r="H33" s="13">
        <v>117</v>
      </c>
      <c r="I33" s="13" t="s">
        <v>17</v>
      </c>
      <c r="J33" s="13" t="s">
        <v>18</v>
      </c>
      <c r="K33" s="13" t="s">
        <v>19</v>
      </c>
      <c r="L33" s="14">
        <v>6</v>
      </c>
      <c r="M33" s="14" t="s">
        <v>31</v>
      </c>
    </row>
    <row r="34" spans="2:13" outlineLevel="1" x14ac:dyDescent="0.25">
      <c r="B34" s="57" t="s">
        <v>148</v>
      </c>
      <c r="C34" s="11"/>
      <c r="D34" s="12"/>
      <c r="E34" s="13"/>
      <c r="F34" s="13"/>
      <c r="G34" s="13"/>
      <c r="H34" s="13">
        <f>SUBTOTAL(1,H31:H33)</f>
        <v>100.66666666666667</v>
      </c>
      <c r="I34" s="13"/>
      <c r="J34" s="13"/>
      <c r="K34" s="13"/>
      <c r="L34" s="14"/>
      <c r="M34" s="14"/>
    </row>
    <row r="35" spans="2:13" outlineLevel="2" x14ac:dyDescent="0.25">
      <c r="B35" s="11" t="s">
        <v>13</v>
      </c>
      <c r="C35" s="11" t="s">
        <v>14</v>
      </c>
      <c r="D35" s="12">
        <v>14500</v>
      </c>
      <c r="E35" s="13" t="s">
        <v>15</v>
      </c>
      <c r="F35" s="13" t="s">
        <v>16</v>
      </c>
      <c r="G35" s="13">
        <v>4</v>
      </c>
      <c r="H35" s="13">
        <v>75</v>
      </c>
      <c r="I35" s="13" t="s">
        <v>17</v>
      </c>
      <c r="J35" s="13" t="s">
        <v>18</v>
      </c>
      <c r="K35" s="13" t="s">
        <v>19</v>
      </c>
      <c r="L35" s="14">
        <v>2</v>
      </c>
      <c r="M35" s="14" t="s">
        <v>20</v>
      </c>
    </row>
    <row r="36" spans="2:13" outlineLevel="2" x14ac:dyDescent="0.25">
      <c r="B36" s="11" t="s">
        <v>13</v>
      </c>
      <c r="C36" s="11" t="s">
        <v>42</v>
      </c>
      <c r="D36" s="12">
        <v>19900</v>
      </c>
      <c r="E36" s="13" t="s">
        <v>26</v>
      </c>
      <c r="F36" s="13" t="s">
        <v>16</v>
      </c>
      <c r="G36" s="13">
        <v>4</v>
      </c>
      <c r="H36" s="13">
        <v>98</v>
      </c>
      <c r="I36" s="13" t="s">
        <v>17</v>
      </c>
      <c r="J36" s="13" t="s">
        <v>36</v>
      </c>
      <c r="K36" s="13" t="s">
        <v>27</v>
      </c>
      <c r="L36" s="14">
        <v>2</v>
      </c>
      <c r="M36" s="14" t="s">
        <v>20</v>
      </c>
    </row>
    <row r="37" spans="2:13" outlineLevel="2" x14ac:dyDescent="0.25">
      <c r="B37" s="11" t="s">
        <v>13</v>
      </c>
      <c r="C37" s="11" t="s">
        <v>68</v>
      </c>
      <c r="D37" s="12">
        <v>29790</v>
      </c>
      <c r="E37" s="13" t="s">
        <v>26</v>
      </c>
      <c r="F37" s="13" t="s">
        <v>16</v>
      </c>
      <c r="G37" s="13">
        <v>4</v>
      </c>
      <c r="H37" s="13">
        <v>120</v>
      </c>
      <c r="I37" s="13" t="s">
        <v>17</v>
      </c>
      <c r="J37" s="13" t="s">
        <v>18</v>
      </c>
      <c r="K37" s="13" t="s">
        <v>27</v>
      </c>
      <c r="L37" s="14">
        <v>2</v>
      </c>
      <c r="M37" s="14" t="s">
        <v>69</v>
      </c>
    </row>
    <row r="38" spans="2:13" outlineLevel="2" x14ac:dyDescent="0.25">
      <c r="B38" s="11" t="s">
        <v>13</v>
      </c>
      <c r="C38" s="11" t="s">
        <v>76</v>
      </c>
      <c r="D38" s="12">
        <v>32200</v>
      </c>
      <c r="E38" s="13" t="s">
        <v>77</v>
      </c>
      <c r="F38" s="13" t="s">
        <v>16</v>
      </c>
      <c r="G38" s="13">
        <v>4</v>
      </c>
      <c r="H38" s="13">
        <v>140</v>
      </c>
      <c r="I38" s="13" t="s">
        <v>17</v>
      </c>
      <c r="J38" s="13" t="s">
        <v>36</v>
      </c>
      <c r="K38" s="13" t="s">
        <v>27</v>
      </c>
      <c r="L38" s="14">
        <v>2</v>
      </c>
      <c r="M38" s="14" t="s">
        <v>69</v>
      </c>
    </row>
    <row r="39" spans="2:13" outlineLevel="1" x14ac:dyDescent="0.25">
      <c r="B39" s="57" t="s">
        <v>145</v>
      </c>
      <c r="C39" s="11"/>
      <c r="D39" s="12"/>
      <c r="E39" s="13"/>
      <c r="F39" s="13"/>
      <c r="G39" s="13"/>
      <c r="H39" s="13">
        <f>SUBTOTAL(1,H35:H38)</f>
        <v>108.25</v>
      </c>
      <c r="I39" s="13"/>
      <c r="J39" s="13"/>
      <c r="K39" s="13"/>
      <c r="L39" s="14"/>
      <c r="M39" s="14"/>
    </row>
    <row r="40" spans="2:13" outlineLevel="2" x14ac:dyDescent="0.25">
      <c r="B40" s="11" t="s">
        <v>43</v>
      </c>
      <c r="C40" s="11" t="s">
        <v>44</v>
      </c>
      <c r="D40" s="12">
        <v>19900</v>
      </c>
      <c r="E40" s="13" t="s">
        <v>15</v>
      </c>
      <c r="F40" s="13" t="s">
        <v>16</v>
      </c>
      <c r="G40" s="13">
        <v>4</v>
      </c>
      <c r="H40" s="13">
        <v>97</v>
      </c>
      <c r="I40" s="13" t="s">
        <v>17</v>
      </c>
      <c r="J40" s="13" t="s">
        <v>18</v>
      </c>
      <c r="K40" s="13" t="s">
        <v>19</v>
      </c>
      <c r="L40" s="14">
        <v>2</v>
      </c>
      <c r="M40" s="14" t="s">
        <v>45</v>
      </c>
    </row>
    <row r="41" spans="2:13" outlineLevel="2" x14ac:dyDescent="0.25">
      <c r="B41" s="11" t="s">
        <v>43</v>
      </c>
      <c r="C41" s="11" t="s">
        <v>60</v>
      </c>
      <c r="D41" s="12">
        <v>21980</v>
      </c>
      <c r="E41" s="13" t="s">
        <v>15</v>
      </c>
      <c r="F41" s="13" t="s">
        <v>16</v>
      </c>
      <c r="G41" s="13">
        <v>4</v>
      </c>
      <c r="H41" s="13">
        <v>95</v>
      </c>
      <c r="I41" s="13" t="s">
        <v>17</v>
      </c>
      <c r="J41" s="13" t="s">
        <v>18</v>
      </c>
      <c r="K41" s="13" t="s">
        <v>27</v>
      </c>
      <c r="L41" s="14">
        <v>2</v>
      </c>
      <c r="M41" s="14" t="s">
        <v>61</v>
      </c>
    </row>
    <row r="42" spans="2:13" outlineLevel="2" x14ac:dyDescent="0.25">
      <c r="B42" s="11" t="s">
        <v>43</v>
      </c>
      <c r="C42" s="11" t="s">
        <v>62</v>
      </c>
      <c r="D42" s="12">
        <v>22180</v>
      </c>
      <c r="E42" s="13" t="s">
        <v>15</v>
      </c>
      <c r="F42" s="13" t="s">
        <v>16</v>
      </c>
      <c r="G42" s="13">
        <v>4</v>
      </c>
      <c r="H42" s="13">
        <v>108</v>
      </c>
      <c r="I42" s="13" t="s">
        <v>17</v>
      </c>
      <c r="J42" s="13" t="s">
        <v>36</v>
      </c>
      <c r="K42" s="13" t="s">
        <v>27</v>
      </c>
      <c r="L42" s="14">
        <v>2</v>
      </c>
      <c r="M42" s="14" t="s">
        <v>63</v>
      </c>
    </row>
    <row r="43" spans="2:13" outlineLevel="2" x14ac:dyDescent="0.25">
      <c r="B43" s="11" t="s">
        <v>43</v>
      </c>
      <c r="C43" s="11" t="s">
        <v>80</v>
      </c>
      <c r="D43" s="12">
        <v>32980</v>
      </c>
      <c r="E43" s="13" t="s">
        <v>75</v>
      </c>
      <c r="F43" s="13" t="s">
        <v>16</v>
      </c>
      <c r="G43" s="13">
        <v>4</v>
      </c>
      <c r="H43" s="13">
        <v>149</v>
      </c>
      <c r="I43" s="13" t="s">
        <v>41</v>
      </c>
      <c r="J43" s="13" t="s">
        <v>36</v>
      </c>
      <c r="K43" s="13" t="s">
        <v>27</v>
      </c>
      <c r="L43" s="14">
        <v>2</v>
      </c>
      <c r="M43" s="14" t="s">
        <v>81</v>
      </c>
    </row>
    <row r="44" spans="2:13" outlineLevel="2" x14ac:dyDescent="0.25">
      <c r="B44" s="11" t="s">
        <v>43</v>
      </c>
      <c r="C44" s="11" t="s">
        <v>83</v>
      </c>
      <c r="D44" s="12">
        <v>34400</v>
      </c>
      <c r="E44" s="13" t="s">
        <v>15</v>
      </c>
      <c r="F44" s="13" t="s">
        <v>16</v>
      </c>
      <c r="G44" s="13">
        <v>4</v>
      </c>
      <c r="H44" s="13">
        <v>150</v>
      </c>
      <c r="I44" s="13" t="s">
        <v>17</v>
      </c>
      <c r="J44" s="13" t="s">
        <v>36</v>
      </c>
      <c r="K44" s="13" t="s">
        <v>27</v>
      </c>
      <c r="L44" s="14">
        <v>4</v>
      </c>
      <c r="M44" s="14" t="s">
        <v>63</v>
      </c>
    </row>
    <row r="45" spans="2:13" outlineLevel="2" x14ac:dyDescent="0.25">
      <c r="B45" s="11" t="s">
        <v>43</v>
      </c>
      <c r="C45" s="11" t="s">
        <v>85</v>
      </c>
      <c r="D45" s="12">
        <v>36900</v>
      </c>
      <c r="E45" s="13" t="s">
        <v>15</v>
      </c>
      <c r="F45" s="13" t="s">
        <v>16</v>
      </c>
      <c r="G45" s="13">
        <v>4</v>
      </c>
      <c r="H45" s="13">
        <v>149</v>
      </c>
      <c r="I45" s="13" t="s">
        <v>17</v>
      </c>
      <c r="J45" s="13" t="s">
        <v>18</v>
      </c>
      <c r="K45" s="13" t="s">
        <v>19</v>
      </c>
      <c r="L45" s="14">
        <v>4</v>
      </c>
      <c r="M45" s="14" t="s">
        <v>45</v>
      </c>
    </row>
    <row r="46" spans="2:13" outlineLevel="2" x14ac:dyDescent="0.25">
      <c r="B46" s="11" t="s">
        <v>43</v>
      </c>
      <c r="C46" s="11" t="s">
        <v>85</v>
      </c>
      <c r="D46" s="12">
        <v>38600</v>
      </c>
      <c r="E46" s="13" t="s">
        <v>15</v>
      </c>
      <c r="F46" s="13" t="s">
        <v>16</v>
      </c>
      <c r="G46" s="13">
        <v>4</v>
      </c>
      <c r="H46" s="13">
        <v>150</v>
      </c>
      <c r="I46" s="13" t="s">
        <v>17</v>
      </c>
      <c r="J46" s="13" t="s">
        <v>36</v>
      </c>
      <c r="K46" s="13" t="s">
        <v>19</v>
      </c>
      <c r="L46" s="14">
        <v>4</v>
      </c>
      <c r="M46" s="14" t="s">
        <v>61</v>
      </c>
    </row>
    <row r="47" spans="2:13" outlineLevel="2" x14ac:dyDescent="0.25">
      <c r="B47" s="11" t="s">
        <v>43</v>
      </c>
      <c r="C47" s="11" t="s">
        <v>95</v>
      </c>
      <c r="D47" s="12">
        <v>45900</v>
      </c>
      <c r="E47" s="13" t="s">
        <v>75</v>
      </c>
      <c r="F47" s="13" t="s">
        <v>87</v>
      </c>
      <c r="G47" s="13">
        <v>6</v>
      </c>
      <c r="H47" s="13">
        <v>128</v>
      </c>
      <c r="I47" s="13" t="s">
        <v>41</v>
      </c>
      <c r="J47" s="13" t="s">
        <v>18</v>
      </c>
      <c r="K47" s="13" t="s">
        <v>27</v>
      </c>
      <c r="L47" s="14">
        <v>0</v>
      </c>
      <c r="M47" s="14" t="s">
        <v>45</v>
      </c>
    </row>
    <row r="48" spans="2:13" outlineLevel="2" x14ac:dyDescent="0.25">
      <c r="B48" s="11" t="s">
        <v>43</v>
      </c>
      <c r="C48" s="11" t="s">
        <v>100</v>
      </c>
      <c r="D48" s="12">
        <v>52600</v>
      </c>
      <c r="E48" s="13" t="s">
        <v>75</v>
      </c>
      <c r="F48" s="13" t="s">
        <v>87</v>
      </c>
      <c r="G48" s="13">
        <v>6</v>
      </c>
      <c r="H48" s="13">
        <v>131</v>
      </c>
      <c r="I48" s="13" t="s">
        <v>41</v>
      </c>
      <c r="J48" s="13" t="s">
        <v>18</v>
      </c>
      <c r="K48" s="13" t="s">
        <v>27</v>
      </c>
      <c r="L48" s="14">
        <v>0</v>
      </c>
      <c r="M48" s="14" t="s">
        <v>81</v>
      </c>
    </row>
    <row r="49" spans="2:13" outlineLevel="2" x14ac:dyDescent="0.25">
      <c r="B49" s="11" t="s">
        <v>43</v>
      </c>
      <c r="C49" s="11" t="s">
        <v>102</v>
      </c>
      <c r="D49" s="12">
        <v>74900</v>
      </c>
      <c r="E49" s="13" t="s">
        <v>75</v>
      </c>
      <c r="F49" s="13" t="s">
        <v>16</v>
      </c>
      <c r="G49" s="13">
        <v>6</v>
      </c>
      <c r="H49" s="13">
        <v>231</v>
      </c>
      <c r="I49" s="13" t="s">
        <v>41</v>
      </c>
      <c r="J49" s="13" t="s">
        <v>36</v>
      </c>
      <c r="K49" s="13" t="s">
        <v>19</v>
      </c>
      <c r="L49" s="14">
        <v>2</v>
      </c>
      <c r="M49" s="14" t="s">
        <v>63</v>
      </c>
    </row>
    <row r="50" spans="2:13" outlineLevel="1" x14ac:dyDescent="0.25">
      <c r="B50" s="57" t="s">
        <v>150</v>
      </c>
      <c r="C50" s="11"/>
      <c r="D50" s="12"/>
      <c r="E50" s="13"/>
      <c r="F50" s="13"/>
      <c r="G50" s="13"/>
      <c r="H50" s="13">
        <f>SUBTOTAL(1,H40:H49)</f>
        <v>138.80000000000001</v>
      </c>
      <c r="I50" s="13"/>
      <c r="J50" s="13"/>
      <c r="K50" s="13"/>
      <c r="L50" s="14"/>
      <c r="M50" s="14"/>
    </row>
    <row r="51" spans="2:13" outlineLevel="2" x14ac:dyDescent="0.25">
      <c r="B51" s="11" t="s">
        <v>32</v>
      </c>
      <c r="C51" s="11" t="s">
        <v>33</v>
      </c>
      <c r="D51" s="12">
        <v>18600</v>
      </c>
      <c r="E51" s="13" t="s">
        <v>26</v>
      </c>
      <c r="F51" s="13" t="s">
        <v>16</v>
      </c>
      <c r="G51" s="13">
        <v>4</v>
      </c>
      <c r="H51" s="13">
        <v>60</v>
      </c>
      <c r="I51" s="13" t="s">
        <v>17</v>
      </c>
      <c r="J51" s="13" t="s">
        <v>18</v>
      </c>
      <c r="K51" s="13" t="s">
        <v>19</v>
      </c>
      <c r="L51" s="14">
        <v>2</v>
      </c>
      <c r="M51" s="14" t="s">
        <v>34</v>
      </c>
    </row>
    <row r="52" spans="2:13" outlineLevel="2" x14ac:dyDescent="0.25">
      <c r="B52" s="11" t="s">
        <v>32</v>
      </c>
      <c r="C52" s="11" t="s">
        <v>58</v>
      </c>
      <c r="D52" s="12">
        <v>21960</v>
      </c>
      <c r="E52" s="13" t="s">
        <v>26</v>
      </c>
      <c r="F52" s="13" t="s">
        <v>16</v>
      </c>
      <c r="G52" s="13">
        <v>4</v>
      </c>
      <c r="H52" s="13">
        <v>102</v>
      </c>
      <c r="I52" s="13" t="s">
        <v>17</v>
      </c>
      <c r="J52" s="13" t="s">
        <v>18</v>
      </c>
      <c r="K52" s="13" t="s">
        <v>19</v>
      </c>
      <c r="L52" s="14">
        <v>2</v>
      </c>
      <c r="M52" s="14" t="s">
        <v>59</v>
      </c>
    </row>
    <row r="53" spans="2:13" outlineLevel="2" x14ac:dyDescent="0.25">
      <c r="B53" s="11" t="s">
        <v>32</v>
      </c>
      <c r="C53" s="11" t="s">
        <v>66</v>
      </c>
      <c r="D53" s="12">
        <v>25960</v>
      </c>
      <c r="E53" s="13" t="s">
        <v>15</v>
      </c>
      <c r="F53" s="13" t="s">
        <v>16</v>
      </c>
      <c r="G53" s="13">
        <v>4</v>
      </c>
      <c r="H53" s="13">
        <v>150</v>
      </c>
      <c r="I53" s="13" t="s">
        <v>17</v>
      </c>
      <c r="J53" s="13" t="s">
        <v>18</v>
      </c>
      <c r="K53" s="13" t="s">
        <v>19</v>
      </c>
      <c r="L53" s="14">
        <v>2</v>
      </c>
      <c r="M53" s="14" t="s">
        <v>59</v>
      </c>
    </row>
    <row r="54" spans="2:13" outlineLevel="2" x14ac:dyDescent="0.25">
      <c r="B54" s="11" t="s">
        <v>32</v>
      </c>
      <c r="C54" s="11" t="s">
        <v>82</v>
      </c>
      <c r="D54" s="12">
        <v>32990</v>
      </c>
      <c r="E54" s="13" t="s">
        <v>77</v>
      </c>
      <c r="F54" s="13" t="s">
        <v>16</v>
      </c>
      <c r="G54" s="13">
        <v>4</v>
      </c>
      <c r="H54" s="13">
        <v>150</v>
      </c>
      <c r="I54" s="13" t="s">
        <v>17</v>
      </c>
      <c r="J54" s="13" t="s">
        <v>18</v>
      </c>
      <c r="K54" s="13" t="s">
        <v>19</v>
      </c>
      <c r="L54" s="14">
        <v>2</v>
      </c>
      <c r="M54" s="14" t="s">
        <v>34</v>
      </c>
    </row>
    <row r="55" spans="2:13" outlineLevel="2" x14ac:dyDescent="0.25">
      <c r="B55" s="11" t="s">
        <v>32</v>
      </c>
      <c r="C55" s="11" t="s">
        <v>97</v>
      </c>
      <c r="D55" s="12">
        <v>48990</v>
      </c>
      <c r="E55" s="13" t="s">
        <v>77</v>
      </c>
      <c r="F55" s="13" t="s">
        <v>16</v>
      </c>
      <c r="G55" s="13">
        <v>6</v>
      </c>
      <c r="H55" s="13">
        <v>204</v>
      </c>
      <c r="I55" s="13" t="s">
        <v>17</v>
      </c>
      <c r="J55" s="13" t="s">
        <v>36</v>
      </c>
      <c r="K55" s="13" t="s">
        <v>27</v>
      </c>
      <c r="L55" s="14">
        <v>6</v>
      </c>
      <c r="M55" s="14" t="s">
        <v>34</v>
      </c>
    </row>
    <row r="56" spans="2:13" outlineLevel="2" x14ac:dyDescent="0.25">
      <c r="B56" s="11" t="s">
        <v>32</v>
      </c>
      <c r="C56" s="11" t="s">
        <v>101</v>
      </c>
      <c r="D56" s="12">
        <v>54500</v>
      </c>
      <c r="E56" s="13" t="s">
        <v>15</v>
      </c>
      <c r="F56" s="13" t="s">
        <v>16</v>
      </c>
      <c r="G56" s="13">
        <v>8</v>
      </c>
      <c r="H56" s="13">
        <v>275</v>
      </c>
      <c r="I56" s="13" t="s">
        <v>17</v>
      </c>
      <c r="J56" s="13" t="s">
        <v>36</v>
      </c>
      <c r="K56" s="13" t="s">
        <v>27</v>
      </c>
      <c r="L56" s="14">
        <v>6</v>
      </c>
      <c r="M56" s="14" t="s">
        <v>59</v>
      </c>
    </row>
    <row r="57" spans="2:13" outlineLevel="1" x14ac:dyDescent="0.25">
      <c r="B57" s="57" t="s">
        <v>149</v>
      </c>
      <c r="C57" s="11"/>
      <c r="D57" s="12"/>
      <c r="E57" s="13"/>
      <c r="F57" s="13"/>
      <c r="G57" s="13"/>
      <c r="H57" s="13">
        <f>SUBTOTAL(1,H51:H56)</f>
        <v>156.83333333333334</v>
      </c>
      <c r="I57" s="13"/>
      <c r="J57" s="13"/>
      <c r="K57" s="13"/>
      <c r="L57" s="14"/>
      <c r="M57" s="14"/>
    </row>
    <row r="58" spans="2:13" outlineLevel="2" x14ac:dyDescent="0.25">
      <c r="B58" s="11" t="s">
        <v>70</v>
      </c>
      <c r="C58" s="11" t="s">
        <v>71</v>
      </c>
      <c r="D58" s="12">
        <v>31900</v>
      </c>
      <c r="E58" s="13" t="s">
        <v>15</v>
      </c>
      <c r="F58" s="13" t="s">
        <v>16</v>
      </c>
      <c r="G58" s="13">
        <v>5</v>
      </c>
      <c r="H58" s="13">
        <v>170</v>
      </c>
      <c r="I58" s="13" t="s">
        <v>17</v>
      </c>
      <c r="J58" s="13" t="s">
        <v>18</v>
      </c>
      <c r="K58" s="13" t="s">
        <v>27</v>
      </c>
      <c r="L58" s="14">
        <v>1</v>
      </c>
      <c r="M58" s="14" t="s">
        <v>72</v>
      </c>
    </row>
    <row r="59" spans="2:13" outlineLevel="2" x14ac:dyDescent="0.25">
      <c r="B59" s="11" t="s">
        <v>70</v>
      </c>
      <c r="C59" s="11" t="s">
        <v>93</v>
      </c>
      <c r="D59" s="12">
        <v>40900</v>
      </c>
      <c r="E59" s="13" t="s">
        <v>15</v>
      </c>
      <c r="F59" s="13" t="s">
        <v>16</v>
      </c>
      <c r="G59" s="15">
        <v>5</v>
      </c>
      <c r="H59" s="13">
        <v>170</v>
      </c>
      <c r="I59" s="13" t="s">
        <v>17</v>
      </c>
      <c r="J59" s="13" t="s">
        <v>18</v>
      </c>
      <c r="K59" s="13" t="s">
        <v>27</v>
      </c>
      <c r="L59" s="14">
        <v>1</v>
      </c>
      <c r="M59" s="14" t="s">
        <v>72</v>
      </c>
    </row>
    <row r="60" spans="2:13" outlineLevel="2" x14ac:dyDescent="0.25">
      <c r="B60" s="11" t="s">
        <v>70</v>
      </c>
      <c r="C60" s="11" t="s">
        <v>98</v>
      </c>
      <c r="D60" s="12">
        <v>49900</v>
      </c>
      <c r="E60" s="13" t="s">
        <v>75</v>
      </c>
      <c r="F60" s="13" t="s">
        <v>16</v>
      </c>
      <c r="G60" s="15">
        <v>5</v>
      </c>
      <c r="H60" s="13">
        <v>200</v>
      </c>
      <c r="I60" s="13" t="s">
        <v>41</v>
      </c>
      <c r="J60" s="13" t="s">
        <v>18</v>
      </c>
      <c r="K60" s="13" t="s">
        <v>27</v>
      </c>
      <c r="L60" s="14">
        <v>1</v>
      </c>
      <c r="M60" s="14" t="s">
        <v>72</v>
      </c>
    </row>
    <row r="61" spans="2:13" outlineLevel="1" x14ac:dyDescent="0.25">
      <c r="B61" s="57" t="s">
        <v>152</v>
      </c>
      <c r="C61" s="11"/>
      <c r="D61" s="12"/>
      <c r="E61" s="13"/>
      <c r="F61" s="13"/>
      <c r="G61" s="15"/>
      <c r="H61" s="13">
        <f>SUBTOTAL(1,H58:H60)</f>
        <v>180</v>
      </c>
      <c r="I61" s="13"/>
      <c r="J61" s="13"/>
      <c r="K61" s="13"/>
      <c r="L61" s="14"/>
      <c r="M61" s="14"/>
    </row>
    <row r="62" spans="2:13" x14ac:dyDescent="0.25">
      <c r="B62" s="57" t="s">
        <v>155</v>
      </c>
      <c r="C62" s="11"/>
      <c r="D62" s="12"/>
      <c r="E62" s="13"/>
      <c r="F62" s="13"/>
      <c r="G62" s="15"/>
      <c r="H62" s="13">
        <f>SUBTOTAL(1,H4:H60)</f>
        <v>133.625</v>
      </c>
      <c r="I62" s="13"/>
      <c r="J62" s="13"/>
      <c r="K62" s="13"/>
      <c r="L62" s="14"/>
      <c r="M62" s="14"/>
    </row>
    <row r="63" spans="2:13" x14ac:dyDescent="0.25">
      <c r="B63" s="11"/>
      <c r="D63" s="12"/>
      <c r="E63" s="13"/>
      <c r="G63" s="15"/>
      <c r="H63" s="13"/>
      <c r="L63" s="14"/>
    </row>
    <row r="64" spans="2:13" x14ac:dyDescent="0.25">
      <c r="G64" s="15"/>
    </row>
    <row r="65" spans="7:7" x14ac:dyDescent="0.25">
      <c r="G65" s="15"/>
    </row>
    <row r="66" spans="7:7" x14ac:dyDescent="0.25">
      <c r="G66" s="15"/>
    </row>
  </sheetData>
  <sortState ref="B4:M51">
    <sortCondition ref="B4:B51"/>
  </sortState>
  <dataConsolidate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M66"/>
  <sheetViews>
    <sheetView topLeftCell="A3" workbookViewId="0">
      <selection activeCell="C61" sqref="C61"/>
    </sheetView>
  </sheetViews>
  <sheetFormatPr defaultRowHeight="15.75" outlineLevelRow="2" x14ac:dyDescent="0.25"/>
  <cols>
    <col min="1" max="1" width="9.140625" style="5"/>
    <col min="2" max="2" width="11.7109375" style="5" bestFit="1" customWidth="1"/>
    <col min="3" max="3" width="22.85546875" style="5" customWidth="1"/>
    <col min="4" max="4" width="11" style="5" bestFit="1" customWidth="1"/>
    <col min="5" max="5" width="14.5703125" style="5" bestFit="1" customWidth="1"/>
    <col min="6" max="6" width="15" style="5" customWidth="1"/>
    <col min="7" max="7" width="11.5703125" style="5" customWidth="1"/>
    <col min="8" max="8" width="11.140625" style="5" customWidth="1"/>
    <col min="9" max="9" width="10.85546875" style="5" bestFit="1" customWidth="1"/>
    <col min="10" max="10" width="10" style="5" customWidth="1"/>
    <col min="11" max="11" width="12.140625" style="5" customWidth="1"/>
    <col min="12" max="12" width="4.28515625" style="5" customWidth="1"/>
    <col min="13" max="13" width="29.7109375" style="7" bestFit="1" customWidth="1"/>
    <col min="14" max="16384" width="9.140625" style="5"/>
  </cols>
  <sheetData>
    <row r="1" spans="2:13" ht="20.25" x14ac:dyDescent="0.3">
      <c r="C1" s="6" t="s">
        <v>0</v>
      </c>
    </row>
    <row r="3" spans="2:13" x14ac:dyDescent="0.25"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</row>
    <row r="4" spans="2:13" ht="15.75" hidden="1" customHeight="1" outlineLevel="2" x14ac:dyDescent="0.25">
      <c r="B4" s="11" t="s">
        <v>88</v>
      </c>
      <c r="C4" s="11" t="s">
        <v>89</v>
      </c>
      <c r="D4" s="12">
        <v>38900</v>
      </c>
      <c r="E4" s="13" t="s">
        <v>15</v>
      </c>
      <c r="F4" s="13" t="s">
        <v>16</v>
      </c>
      <c r="G4" s="13">
        <v>16</v>
      </c>
      <c r="H4" s="13">
        <v>150</v>
      </c>
      <c r="I4" s="13" t="s">
        <v>41</v>
      </c>
      <c r="J4" s="13" t="s">
        <v>18</v>
      </c>
      <c r="K4" s="13" t="s">
        <v>27</v>
      </c>
      <c r="L4" s="14">
        <v>4</v>
      </c>
      <c r="M4" s="14" t="s">
        <v>90</v>
      </c>
    </row>
    <row r="5" spans="2:13" ht="15.75" hidden="1" customHeight="1" outlineLevel="2" x14ac:dyDescent="0.25">
      <c r="B5" s="11" t="s">
        <v>88</v>
      </c>
      <c r="C5" s="11" t="s">
        <v>92</v>
      </c>
      <c r="D5" s="12">
        <v>39900</v>
      </c>
      <c r="E5" s="13" t="s">
        <v>15</v>
      </c>
      <c r="F5" s="13" t="s">
        <v>16</v>
      </c>
      <c r="G5" s="13">
        <v>16</v>
      </c>
      <c r="H5" s="13">
        <v>190</v>
      </c>
      <c r="I5" s="13" t="s">
        <v>17</v>
      </c>
      <c r="J5" s="13" t="s">
        <v>36</v>
      </c>
      <c r="K5" s="13" t="s">
        <v>27</v>
      </c>
      <c r="L5" s="14">
        <v>6</v>
      </c>
      <c r="M5" s="14" t="s">
        <v>90</v>
      </c>
    </row>
    <row r="6" spans="2:13" outlineLevel="1" collapsed="1" x14ac:dyDescent="0.25">
      <c r="B6" s="57" t="s">
        <v>154</v>
      </c>
      <c r="C6" s="11"/>
      <c r="D6" s="12"/>
      <c r="E6" s="13"/>
      <c r="F6" s="13"/>
      <c r="G6" s="13"/>
      <c r="H6" s="13">
        <f>SUBTOTAL(1,H4:H5)</f>
        <v>170</v>
      </c>
      <c r="I6" s="13"/>
      <c r="J6" s="13"/>
      <c r="K6" s="13"/>
      <c r="L6" s="14"/>
      <c r="M6" s="14"/>
    </row>
    <row r="7" spans="2:13" ht="15.75" hidden="1" customHeight="1" outlineLevel="2" x14ac:dyDescent="0.25">
      <c r="B7" s="11" t="s">
        <v>24</v>
      </c>
      <c r="C7" s="11" t="s">
        <v>25</v>
      </c>
      <c r="D7" s="12">
        <v>17490</v>
      </c>
      <c r="E7" s="13" t="s">
        <v>26</v>
      </c>
      <c r="F7" s="13" t="s">
        <v>16</v>
      </c>
      <c r="G7" s="13">
        <v>4</v>
      </c>
      <c r="H7" s="13">
        <v>82</v>
      </c>
      <c r="I7" s="13" t="s">
        <v>17</v>
      </c>
      <c r="J7" s="13" t="s">
        <v>18</v>
      </c>
      <c r="K7" s="13" t="s">
        <v>27</v>
      </c>
      <c r="L7" s="14">
        <v>1</v>
      </c>
      <c r="M7" s="14" t="s">
        <v>28</v>
      </c>
    </row>
    <row r="8" spans="2:13" ht="15.75" hidden="1" customHeight="1" outlineLevel="2" x14ac:dyDescent="0.25">
      <c r="B8" s="11" t="s">
        <v>24</v>
      </c>
      <c r="C8" s="11" t="s">
        <v>38</v>
      </c>
      <c r="D8" s="12">
        <v>18990</v>
      </c>
      <c r="E8" s="13" t="s">
        <v>15</v>
      </c>
      <c r="F8" s="13" t="s">
        <v>16</v>
      </c>
      <c r="G8" s="13">
        <v>4</v>
      </c>
      <c r="H8" s="13">
        <v>107</v>
      </c>
      <c r="I8" s="13" t="s">
        <v>17</v>
      </c>
      <c r="J8" s="13" t="s">
        <v>18</v>
      </c>
      <c r="K8" s="13" t="s">
        <v>19</v>
      </c>
      <c r="L8" s="14">
        <v>2</v>
      </c>
      <c r="M8" s="14" t="s">
        <v>28</v>
      </c>
    </row>
    <row r="9" spans="2:13" ht="15.75" hidden="1" customHeight="1" outlineLevel="2" x14ac:dyDescent="0.25">
      <c r="B9" s="11" t="s">
        <v>24</v>
      </c>
      <c r="C9" s="11" t="s">
        <v>51</v>
      </c>
      <c r="D9" s="12">
        <v>20995</v>
      </c>
      <c r="E9" s="13" t="s">
        <v>52</v>
      </c>
      <c r="F9" s="13" t="s">
        <v>16</v>
      </c>
      <c r="G9" s="13">
        <v>4</v>
      </c>
      <c r="H9" s="13">
        <v>123</v>
      </c>
      <c r="I9" s="13" t="s">
        <v>17</v>
      </c>
      <c r="J9" s="13" t="s">
        <v>36</v>
      </c>
      <c r="K9" s="13" t="s">
        <v>27</v>
      </c>
      <c r="L9" s="14">
        <v>2</v>
      </c>
      <c r="M9" s="14" t="s">
        <v>28</v>
      </c>
    </row>
    <row r="10" spans="2:13" ht="15.75" hidden="1" customHeight="1" outlineLevel="2" x14ac:dyDescent="0.25">
      <c r="B10" s="11" t="s">
        <v>24</v>
      </c>
      <c r="C10" s="11" t="s">
        <v>64</v>
      </c>
      <c r="D10" s="12">
        <v>23995</v>
      </c>
      <c r="E10" s="13" t="s">
        <v>15</v>
      </c>
      <c r="F10" s="13" t="s">
        <v>16</v>
      </c>
      <c r="G10" s="13">
        <v>4</v>
      </c>
      <c r="H10" s="13">
        <v>139</v>
      </c>
      <c r="I10" s="13" t="s">
        <v>17</v>
      </c>
      <c r="J10" s="13" t="s">
        <v>18</v>
      </c>
      <c r="K10" s="13" t="s">
        <v>27</v>
      </c>
      <c r="L10" s="14">
        <v>1</v>
      </c>
      <c r="M10" s="14" t="s">
        <v>28</v>
      </c>
    </row>
    <row r="11" spans="2:13" ht="15.75" hidden="1" customHeight="1" outlineLevel="2" x14ac:dyDescent="0.25">
      <c r="B11" s="11" t="s">
        <v>24</v>
      </c>
      <c r="C11" s="11" t="s">
        <v>96</v>
      </c>
      <c r="D11" s="12">
        <v>45995</v>
      </c>
      <c r="E11" s="13" t="s">
        <v>79</v>
      </c>
      <c r="F11" s="13" t="s">
        <v>16</v>
      </c>
      <c r="G11" s="13">
        <v>6</v>
      </c>
      <c r="H11" s="13">
        <v>200</v>
      </c>
      <c r="I11" s="13" t="s">
        <v>41</v>
      </c>
      <c r="J11" s="13" t="s">
        <v>36</v>
      </c>
      <c r="K11" s="13" t="s">
        <v>19</v>
      </c>
      <c r="L11" s="14">
        <v>2</v>
      </c>
      <c r="M11" s="14" t="s">
        <v>28</v>
      </c>
    </row>
    <row r="12" spans="2:13" outlineLevel="1" collapsed="1" x14ac:dyDescent="0.25">
      <c r="B12" s="57" t="s">
        <v>147</v>
      </c>
      <c r="C12" s="11"/>
      <c r="D12" s="12"/>
      <c r="E12" s="13"/>
      <c r="F12" s="13"/>
      <c r="G12" s="13"/>
      <c r="H12" s="13">
        <f>SUBTOTAL(1,H7:H11)</f>
        <v>130.19999999999999</v>
      </c>
      <c r="I12" s="13"/>
      <c r="J12" s="13"/>
      <c r="K12" s="13"/>
      <c r="L12" s="14"/>
      <c r="M12" s="14"/>
    </row>
    <row r="13" spans="2:13" ht="15.75" hidden="1" customHeight="1" outlineLevel="2" x14ac:dyDescent="0.25">
      <c r="B13" s="11" t="s">
        <v>21</v>
      </c>
      <c r="C13" s="11" t="s">
        <v>22</v>
      </c>
      <c r="D13" s="12">
        <v>14950</v>
      </c>
      <c r="E13" s="13" t="s">
        <v>15</v>
      </c>
      <c r="F13" s="13" t="s">
        <v>16</v>
      </c>
      <c r="G13" s="13">
        <v>4</v>
      </c>
      <c r="H13" s="13">
        <v>108</v>
      </c>
      <c r="I13" s="13" t="s">
        <v>17</v>
      </c>
      <c r="J13" s="13" t="s">
        <v>18</v>
      </c>
      <c r="K13" s="13" t="s">
        <v>19</v>
      </c>
      <c r="L13" s="14">
        <v>1</v>
      </c>
      <c r="M13" s="14" t="s">
        <v>23</v>
      </c>
    </row>
    <row r="14" spans="2:13" ht="15.75" hidden="1" customHeight="1" outlineLevel="2" x14ac:dyDescent="0.25">
      <c r="B14" s="11" t="s">
        <v>21</v>
      </c>
      <c r="C14" s="11" t="s">
        <v>35</v>
      </c>
      <c r="D14" s="12">
        <v>18650</v>
      </c>
      <c r="E14" s="13" t="s">
        <v>15</v>
      </c>
      <c r="F14" s="13" t="s">
        <v>16</v>
      </c>
      <c r="G14" s="13">
        <v>4</v>
      </c>
      <c r="H14" s="13">
        <v>98</v>
      </c>
      <c r="I14" s="13" t="s">
        <v>17</v>
      </c>
      <c r="J14" s="13" t="s">
        <v>36</v>
      </c>
      <c r="K14" s="13" t="s">
        <v>27</v>
      </c>
      <c r="L14" s="14">
        <v>1</v>
      </c>
      <c r="M14" s="14" t="s">
        <v>37</v>
      </c>
    </row>
    <row r="15" spans="2:13" ht="15.75" hidden="1" customHeight="1" outlineLevel="2" x14ac:dyDescent="0.25">
      <c r="B15" s="11" t="s">
        <v>21</v>
      </c>
      <c r="C15" s="11" t="s">
        <v>39</v>
      </c>
      <c r="D15" s="12">
        <v>19700</v>
      </c>
      <c r="E15" s="13" t="s">
        <v>40</v>
      </c>
      <c r="F15" s="13" t="s">
        <v>16</v>
      </c>
      <c r="G15" s="13">
        <v>4</v>
      </c>
      <c r="H15" s="13">
        <v>128</v>
      </c>
      <c r="I15" s="13" t="s">
        <v>41</v>
      </c>
      <c r="J15" s="13" t="s">
        <v>18</v>
      </c>
      <c r="K15" s="13" t="s">
        <v>27</v>
      </c>
      <c r="L15" s="14">
        <v>2</v>
      </c>
      <c r="M15" s="14" t="s">
        <v>23</v>
      </c>
    </row>
    <row r="16" spans="2:13" ht="15.75" hidden="1" customHeight="1" outlineLevel="2" x14ac:dyDescent="0.25">
      <c r="B16" s="11" t="s">
        <v>21</v>
      </c>
      <c r="C16" s="11" t="s">
        <v>55</v>
      </c>
      <c r="D16" s="12">
        <v>21800</v>
      </c>
      <c r="E16" s="13" t="s">
        <v>15</v>
      </c>
      <c r="F16" s="13" t="s">
        <v>16</v>
      </c>
      <c r="G16" s="13">
        <v>4</v>
      </c>
      <c r="H16" s="13">
        <v>136</v>
      </c>
      <c r="I16" s="13" t="s">
        <v>17</v>
      </c>
      <c r="J16" s="13" t="s">
        <v>18</v>
      </c>
      <c r="K16" s="13" t="s">
        <v>27</v>
      </c>
      <c r="L16" s="14">
        <v>2</v>
      </c>
      <c r="M16" s="14" t="s">
        <v>56</v>
      </c>
    </row>
    <row r="17" spans="2:13" outlineLevel="1" collapsed="1" x14ac:dyDescent="0.25">
      <c r="B17" s="57" t="s">
        <v>146</v>
      </c>
      <c r="C17" s="11"/>
      <c r="D17" s="12"/>
      <c r="E17" s="13"/>
      <c r="F17" s="13"/>
      <c r="G17" s="13"/>
      <c r="H17" s="13">
        <f>SUBTOTAL(1,H13:H16)</f>
        <v>117.5</v>
      </c>
      <c r="I17" s="13"/>
      <c r="J17" s="13"/>
      <c r="K17" s="13"/>
      <c r="L17" s="14"/>
      <c r="M17" s="14"/>
    </row>
    <row r="18" spans="2:13" ht="15.75" hidden="1" customHeight="1" outlineLevel="2" x14ac:dyDescent="0.25">
      <c r="B18" s="11" t="s">
        <v>73</v>
      </c>
      <c r="C18" s="11" t="s">
        <v>74</v>
      </c>
      <c r="D18" s="12">
        <v>31900</v>
      </c>
      <c r="E18" s="13" t="s">
        <v>75</v>
      </c>
      <c r="F18" s="13" t="s">
        <v>16</v>
      </c>
      <c r="G18" s="13">
        <v>4</v>
      </c>
      <c r="H18" s="13">
        <v>120</v>
      </c>
      <c r="I18" s="13" t="s">
        <v>41</v>
      </c>
      <c r="J18" s="13" t="s">
        <v>18</v>
      </c>
      <c r="K18" s="13" t="s">
        <v>27</v>
      </c>
      <c r="L18" s="14">
        <v>1</v>
      </c>
      <c r="M18" s="14" t="s">
        <v>72</v>
      </c>
    </row>
    <row r="19" spans="2:13" ht="15.75" hidden="1" customHeight="1" outlineLevel="2" x14ac:dyDescent="0.25">
      <c r="B19" s="11" t="s">
        <v>73</v>
      </c>
      <c r="C19" s="11" t="s">
        <v>99</v>
      </c>
      <c r="D19" s="12">
        <v>52400</v>
      </c>
      <c r="E19" s="13" t="s">
        <v>75</v>
      </c>
      <c r="F19" s="13" t="s">
        <v>87</v>
      </c>
      <c r="G19" s="13">
        <v>5</v>
      </c>
      <c r="H19" s="13">
        <v>137</v>
      </c>
      <c r="I19" s="13" t="s">
        <v>41</v>
      </c>
      <c r="J19" s="13" t="s">
        <v>18</v>
      </c>
      <c r="K19" s="13" t="s">
        <v>19</v>
      </c>
      <c r="L19" s="14">
        <v>1</v>
      </c>
      <c r="M19" s="14" t="s">
        <v>72</v>
      </c>
    </row>
    <row r="20" spans="2:13" outlineLevel="1" collapsed="1" x14ac:dyDescent="0.25">
      <c r="B20" s="57" t="s">
        <v>153</v>
      </c>
      <c r="C20" s="11"/>
      <c r="D20" s="12"/>
      <c r="E20" s="13"/>
      <c r="F20" s="13"/>
      <c r="G20" s="13"/>
      <c r="H20" s="13">
        <f>SUBTOTAL(1,H18:H19)</f>
        <v>128.5</v>
      </c>
      <c r="I20" s="13"/>
      <c r="J20" s="13"/>
      <c r="K20" s="13"/>
      <c r="L20" s="14"/>
      <c r="M20" s="14"/>
    </row>
    <row r="21" spans="2:13" ht="15.75" hidden="1" customHeight="1" outlineLevel="2" x14ac:dyDescent="0.25">
      <c r="B21" s="11" t="s">
        <v>46</v>
      </c>
      <c r="C21" s="11" t="s">
        <v>47</v>
      </c>
      <c r="D21" s="12">
        <v>19990</v>
      </c>
      <c r="E21" s="13" t="s">
        <v>15</v>
      </c>
      <c r="F21" s="13" t="s">
        <v>16</v>
      </c>
      <c r="G21" s="13">
        <v>4</v>
      </c>
      <c r="H21" s="13">
        <v>103</v>
      </c>
      <c r="I21" s="13" t="s">
        <v>17</v>
      </c>
      <c r="J21" s="13" t="s">
        <v>18</v>
      </c>
      <c r="K21" s="13" t="s">
        <v>27</v>
      </c>
      <c r="L21" s="14">
        <v>2</v>
      </c>
      <c r="M21" s="14" t="s">
        <v>48</v>
      </c>
    </row>
    <row r="22" spans="2:13" ht="15.75" hidden="1" customHeight="1" outlineLevel="2" x14ac:dyDescent="0.25">
      <c r="B22" s="11" t="s">
        <v>46</v>
      </c>
      <c r="C22" s="11" t="s">
        <v>49</v>
      </c>
      <c r="D22" s="12">
        <v>20990</v>
      </c>
      <c r="E22" s="13" t="s">
        <v>15</v>
      </c>
      <c r="F22" s="13" t="s">
        <v>16</v>
      </c>
      <c r="G22" s="13">
        <v>4</v>
      </c>
      <c r="H22" s="13">
        <v>103</v>
      </c>
      <c r="I22" s="13" t="s">
        <v>17</v>
      </c>
      <c r="J22" s="13" t="s">
        <v>18</v>
      </c>
      <c r="K22" s="13" t="s">
        <v>19</v>
      </c>
      <c r="L22" s="14">
        <v>2</v>
      </c>
      <c r="M22" s="14" t="s">
        <v>50</v>
      </c>
    </row>
    <row r="23" spans="2:13" ht="15.75" hidden="1" customHeight="1" outlineLevel="2" x14ac:dyDescent="0.25">
      <c r="B23" s="11" t="s">
        <v>46</v>
      </c>
      <c r="C23" s="11" t="s">
        <v>57</v>
      </c>
      <c r="D23" s="12">
        <v>21900</v>
      </c>
      <c r="E23" s="13" t="s">
        <v>52</v>
      </c>
      <c r="F23" s="13" t="s">
        <v>16</v>
      </c>
      <c r="G23" s="13">
        <v>4</v>
      </c>
      <c r="H23" s="13">
        <v>98</v>
      </c>
      <c r="I23" s="13" t="s">
        <v>17</v>
      </c>
      <c r="J23" s="13" t="s">
        <v>18</v>
      </c>
      <c r="K23" s="13" t="s">
        <v>27</v>
      </c>
      <c r="L23" s="14">
        <v>2</v>
      </c>
      <c r="M23" s="14" t="s">
        <v>28</v>
      </c>
    </row>
    <row r="24" spans="2:13" ht="15.75" hidden="1" customHeight="1" outlineLevel="2" x14ac:dyDescent="0.25">
      <c r="B24" s="11" t="s">
        <v>46</v>
      </c>
      <c r="C24" s="11" t="s">
        <v>67</v>
      </c>
      <c r="D24" s="12">
        <v>29500</v>
      </c>
      <c r="E24" s="13" t="s">
        <v>15</v>
      </c>
      <c r="F24" s="13" t="s">
        <v>16</v>
      </c>
      <c r="G24" s="13">
        <v>4</v>
      </c>
      <c r="H24" s="13">
        <v>133</v>
      </c>
      <c r="I24" s="13" t="s">
        <v>17</v>
      </c>
      <c r="J24" s="13" t="s">
        <v>18</v>
      </c>
      <c r="K24" s="13" t="s">
        <v>27</v>
      </c>
      <c r="L24" s="14">
        <v>2</v>
      </c>
      <c r="M24" s="14" t="s">
        <v>48</v>
      </c>
    </row>
    <row r="25" spans="2:13" ht="15.75" hidden="1" customHeight="1" outlineLevel="2" x14ac:dyDescent="0.25">
      <c r="B25" s="11" t="s">
        <v>46</v>
      </c>
      <c r="C25" s="11" t="s">
        <v>78</v>
      </c>
      <c r="D25" s="12">
        <v>32490</v>
      </c>
      <c r="E25" s="13" t="s">
        <v>79</v>
      </c>
      <c r="F25" s="13" t="s">
        <v>16</v>
      </c>
      <c r="G25" s="13">
        <v>4</v>
      </c>
      <c r="H25" s="13">
        <v>114</v>
      </c>
      <c r="I25" s="13" t="s">
        <v>41</v>
      </c>
      <c r="J25" s="13" t="s">
        <v>36</v>
      </c>
      <c r="K25" s="13" t="s">
        <v>27</v>
      </c>
      <c r="L25" s="14">
        <v>2</v>
      </c>
      <c r="M25" s="14" t="s">
        <v>48</v>
      </c>
    </row>
    <row r="26" spans="2:13" ht="15.75" hidden="1" customHeight="1" outlineLevel="2" x14ac:dyDescent="0.25">
      <c r="B26" s="11" t="s">
        <v>46</v>
      </c>
      <c r="C26" s="11" t="s">
        <v>84</v>
      </c>
      <c r="D26" s="12">
        <v>36490</v>
      </c>
      <c r="E26" s="13" t="s">
        <v>79</v>
      </c>
      <c r="F26" s="13" t="s">
        <v>16</v>
      </c>
      <c r="G26" s="13">
        <v>4</v>
      </c>
      <c r="H26" s="13">
        <v>129</v>
      </c>
      <c r="I26" s="13" t="s">
        <v>41</v>
      </c>
      <c r="J26" s="13" t="s">
        <v>36</v>
      </c>
      <c r="K26" s="13" t="s">
        <v>27</v>
      </c>
      <c r="L26" s="14">
        <v>2</v>
      </c>
      <c r="M26" s="14" t="s">
        <v>28</v>
      </c>
    </row>
    <row r="27" spans="2:13" ht="15.75" hidden="1" customHeight="1" outlineLevel="2" x14ac:dyDescent="0.25">
      <c r="B27" s="11" t="s">
        <v>46</v>
      </c>
      <c r="C27" s="11" t="s">
        <v>86</v>
      </c>
      <c r="D27" s="12">
        <v>37900</v>
      </c>
      <c r="E27" s="13" t="s">
        <v>79</v>
      </c>
      <c r="F27" s="13" t="s">
        <v>87</v>
      </c>
      <c r="G27" s="13">
        <v>4</v>
      </c>
      <c r="H27" s="13">
        <v>100</v>
      </c>
      <c r="I27" s="13" t="s">
        <v>41</v>
      </c>
      <c r="J27" s="13" t="s">
        <v>18</v>
      </c>
      <c r="K27" s="13" t="s">
        <v>27</v>
      </c>
      <c r="L27" s="14">
        <v>1</v>
      </c>
      <c r="M27" s="14" t="s">
        <v>28</v>
      </c>
    </row>
    <row r="28" spans="2:13" ht="15.75" hidden="1" customHeight="1" outlineLevel="2" x14ac:dyDescent="0.25">
      <c r="B28" s="11" t="s">
        <v>46</v>
      </c>
      <c r="C28" s="11" t="s">
        <v>91</v>
      </c>
      <c r="D28" s="12">
        <v>39100</v>
      </c>
      <c r="E28" s="13" t="s">
        <v>77</v>
      </c>
      <c r="F28" s="13" t="s">
        <v>16</v>
      </c>
      <c r="G28" s="13">
        <v>4</v>
      </c>
      <c r="H28" s="13">
        <v>147</v>
      </c>
      <c r="I28" s="13" t="s">
        <v>41</v>
      </c>
      <c r="J28" s="13" t="s">
        <v>18</v>
      </c>
      <c r="K28" s="13" t="s">
        <v>27</v>
      </c>
      <c r="L28" s="14">
        <v>2</v>
      </c>
      <c r="M28" s="14" t="s">
        <v>48</v>
      </c>
    </row>
    <row r="29" spans="2:13" ht="15.75" hidden="1" customHeight="1" outlineLevel="2" x14ac:dyDescent="0.25">
      <c r="B29" s="11" t="s">
        <v>46</v>
      </c>
      <c r="C29" s="11" t="s">
        <v>94</v>
      </c>
      <c r="D29" s="12">
        <v>44900</v>
      </c>
      <c r="E29" s="13" t="s">
        <v>79</v>
      </c>
      <c r="F29" s="13" t="s">
        <v>87</v>
      </c>
      <c r="G29" s="13">
        <v>4</v>
      </c>
      <c r="H29" s="13">
        <v>165</v>
      </c>
      <c r="I29" s="13" t="s">
        <v>41</v>
      </c>
      <c r="J29" s="13" t="s">
        <v>18</v>
      </c>
      <c r="K29" s="13" t="s">
        <v>19</v>
      </c>
      <c r="L29" s="14">
        <v>2</v>
      </c>
      <c r="M29" s="14" t="s">
        <v>50</v>
      </c>
    </row>
    <row r="30" spans="2:13" outlineLevel="1" collapsed="1" x14ac:dyDescent="0.25">
      <c r="B30" s="57" t="s">
        <v>151</v>
      </c>
      <c r="C30" s="11"/>
      <c r="D30" s="12"/>
      <c r="E30" s="13"/>
      <c r="F30" s="13"/>
      <c r="G30" s="13"/>
      <c r="H30" s="13">
        <f>SUBTOTAL(1,H21:H29)</f>
        <v>121.33333333333333</v>
      </c>
      <c r="I30" s="13"/>
      <c r="J30" s="13"/>
      <c r="K30" s="13"/>
      <c r="L30" s="14"/>
      <c r="M30" s="14"/>
    </row>
    <row r="31" spans="2:13" ht="15.75" hidden="1" customHeight="1" outlineLevel="2" x14ac:dyDescent="0.25">
      <c r="B31" s="11" t="s">
        <v>29</v>
      </c>
      <c r="C31" s="11" t="s">
        <v>30</v>
      </c>
      <c r="D31" s="12">
        <v>17800</v>
      </c>
      <c r="E31" s="13" t="s">
        <v>26</v>
      </c>
      <c r="F31" s="13" t="s">
        <v>16</v>
      </c>
      <c r="G31" s="13">
        <v>4</v>
      </c>
      <c r="H31" s="13">
        <v>75</v>
      </c>
      <c r="I31" s="13" t="s">
        <v>17</v>
      </c>
      <c r="J31" s="13" t="s">
        <v>18</v>
      </c>
      <c r="K31" s="13" t="s">
        <v>19</v>
      </c>
      <c r="L31" s="14">
        <v>2</v>
      </c>
      <c r="M31" s="14" t="s">
        <v>31</v>
      </c>
    </row>
    <row r="32" spans="2:13" ht="15.75" hidden="1" customHeight="1" outlineLevel="2" x14ac:dyDescent="0.25">
      <c r="B32" s="11" t="s">
        <v>29</v>
      </c>
      <c r="C32" s="11" t="s">
        <v>53</v>
      </c>
      <c r="D32" s="12">
        <v>21600</v>
      </c>
      <c r="E32" s="13" t="s">
        <v>26</v>
      </c>
      <c r="F32" s="13" t="s">
        <v>16</v>
      </c>
      <c r="G32" s="13">
        <v>4</v>
      </c>
      <c r="H32" s="13">
        <v>110</v>
      </c>
      <c r="I32" s="13" t="s">
        <v>17</v>
      </c>
      <c r="J32" s="13" t="s">
        <v>18</v>
      </c>
      <c r="K32" s="13" t="s">
        <v>19</v>
      </c>
      <c r="L32" s="14">
        <v>6</v>
      </c>
      <c r="M32" s="14" t="s">
        <v>54</v>
      </c>
    </row>
    <row r="33" spans="2:13" ht="15.75" hidden="1" customHeight="1" outlineLevel="2" x14ac:dyDescent="0.25">
      <c r="B33" s="11" t="s">
        <v>29</v>
      </c>
      <c r="C33" s="11" t="s">
        <v>65</v>
      </c>
      <c r="D33" s="12">
        <v>24300</v>
      </c>
      <c r="E33" s="13" t="s">
        <v>15</v>
      </c>
      <c r="F33" s="13" t="s">
        <v>16</v>
      </c>
      <c r="G33" s="13">
        <v>4</v>
      </c>
      <c r="H33" s="13">
        <v>117</v>
      </c>
      <c r="I33" s="13" t="s">
        <v>17</v>
      </c>
      <c r="J33" s="13" t="s">
        <v>18</v>
      </c>
      <c r="K33" s="13" t="s">
        <v>19</v>
      </c>
      <c r="L33" s="14">
        <v>6</v>
      </c>
      <c r="M33" s="14" t="s">
        <v>31</v>
      </c>
    </row>
    <row r="34" spans="2:13" outlineLevel="1" collapsed="1" x14ac:dyDescent="0.25">
      <c r="B34" s="57" t="s">
        <v>148</v>
      </c>
      <c r="C34" s="11"/>
      <c r="D34" s="12"/>
      <c r="E34" s="13"/>
      <c r="F34" s="13"/>
      <c r="G34" s="13"/>
      <c r="H34" s="13">
        <f>SUBTOTAL(1,H31:H33)</f>
        <v>100.66666666666667</v>
      </c>
      <c r="I34" s="13"/>
      <c r="J34" s="13"/>
      <c r="K34" s="13"/>
      <c r="L34" s="14"/>
      <c r="M34" s="14"/>
    </row>
    <row r="35" spans="2:13" ht="15.75" hidden="1" customHeight="1" outlineLevel="2" x14ac:dyDescent="0.25">
      <c r="B35" s="11" t="s">
        <v>13</v>
      </c>
      <c r="C35" s="11" t="s">
        <v>14</v>
      </c>
      <c r="D35" s="12">
        <v>14500</v>
      </c>
      <c r="E35" s="13" t="s">
        <v>15</v>
      </c>
      <c r="F35" s="13" t="s">
        <v>16</v>
      </c>
      <c r="G35" s="13">
        <v>4</v>
      </c>
      <c r="H35" s="13">
        <v>75</v>
      </c>
      <c r="I35" s="13" t="s">
        <v>17</v>
      </c>
      <c r="J35" s="13" t="s">
        <v>18</v>
      </c>
      <c r="K35" s="13" t="s">
        <v>19</v>
      </c>
      <c r="L35" s="14">
        <v>2</v>
      </c>
      <c r="M35" s="14" t="s">
        <v>20</v>
      </c>
    </row>
    <row r="36" spans="2:13" ht="15.75" hidden="1" customHeight="1" outlineLevel="2" x14ac:dyDescent="0.25">
      <c r="B36" s="11" t="s">
        <v>13</v>
      </c>
      <c r="C36" s="11" t="s">
        <v>42</v>
      </c>
      <c r="D36" s="12">
        <v>19900</v>
      </c>
      <c r="E36" s="13" t="s">
        <v>26</v>
      </c>
      <c r="F36" s="13" t="s">
        <v>16</v>
      </c>
      <c r="G36" s="13">
        <v>4</v>
      </c>
      <c r="H36" s="13">
        <v>98</v>
      </c>
      <c r="I36" s="13" t="s">
        <v>17</v>
      </c>
      <c r="J36" s="13" t="s">
        <v>36</v>
      </c>
      <c r="K36" s="13" t="s">
        <v>27</v>
      </c>
      <c r="L36" s="14">
        <v>2</v>
      </c>
      <c r="M36" s="14" t="s">
        <v>20</v>
      </c>
    </row>
    <row r="37" spans="2:13" ht="15.75" hidden="1" customHeight="1" outlineLevel="2" x14ac:dyDescent="0.25">
      <c r="B37" s="11" t="s">
        <v>13</v>
      </c>
      <c r="C37" s="11" t="s">
        <v>68</v>
      </c>
      <c r="D37" s="12">
        <v>29790</v>
      </c>
      <c r="E37" s="13" t="s">
        <v>26</v>
      </c>
      <c r="F37" s="13" t="s">
        <v>16</v>
      </c>
      <c r="G37" s="13">
        <v>4</v>
      </c>
      <c r="H37" s="13">
        <v>120</v>
      </c>
      <c r="I37" s="13" t="s">
        <v>17</v>
      </c>
      <c r="J37" s="13" t="s">
        <v>18</v>
      </c>
      <c r="K37" s="13" t="s">
        <v>27</v>
      </c>
      <c r="L37" s="14">
        <v>2</v>
      </c>
      <c r="M37" s="14" t="s">
        <v>69</v>
      </c>
    </row>
    <row r="38" spans="2:13" ht="15.75" hidden="1" customHeight="1" outlineLevel="2" x14ac:dyDescent="0.25">
      <c r="B38" s="11" t="s">
        <v>13</v>
      </c>
      <c r="C38" s="11" t="s">
        <v>76</v>
      </c>
      <c r="D38" s="12">
        <v>32200</v>
      </c>
      <c r="E38" s="13" t="s">
        <v>77</v>
      </c>
      <c r="F38" s="13" t="s">
        <v>16</v>
      </c>
      <c r="G38" s="13">
        <v>4</v>
      </c>
      <c r="H38" s="13">
        <v>140</v>
      </c>
      <c r="I38" s="13" t="s">
        <v>17</v>
      </c>
      <c r="J38" s="13" t="s">
        <v>36</v>
      </c>
      <c r="K38" s="13" t="s">
        <v>27</v>
      </c>
      <c r="L38" s="14">
        <v>2</v>
      </c>
      <c r="M38" s="14" t="s">
        <v>69</v>
      </c>
    </row>
    <row r="39" spans="2:13" outlineLevel="1" collapsed="1" x14ac:dyDescent="0.25">
      <c r="B39" s="57" t="s">
        <v>145</v>
      </c>
      <c r="C39" s="11"/>
      <c r="D39" s="12"/>
      <c r="E39" s="13"/>
      <c r="F39" s="13"/>
      <c r="G39" s="13"/>
      <c r="H39" s="13">
        <f>SUBTOTAL(1,H35:H38)</f>
        <v>108.25</v>
      </c>
      <c r="I39" s="13"/>
      <c r="J39" s="13"/>
      <c r="K39" s="13"/>
      <c r="L39" s="14"/>
      <c r="M39" s="14"/>
    </row>
    <row r="40" spans="2:13" ht="15.75" hidden="1" customHeight="1" outlineLevel="2" x14ac:dyDescent="0.25">
      <c r="B40" s="11" t="s">
        <v>43</v>
      </c>
      <c r="C40" s="11" t="s">
        <v>44</v>
      </c>
      <c r="D40" s="12">
        <v>19900</v>
      </c>
      <c r="E40" s="13" t="s">
        <v>15</v>
      </c>
      <c r="F40" s="13" t="s">
        <v>16</v>
      </c>
      <c r="G40" s="13">
        <v>4</v>
      </c>
      <c r="H40" s="13">
        <v>97</v>
      </c>
      <c r="I40" s="13" t="s">
        <v>17</v>
      </c>
      <c r="J40" s="13" t="s">
        <v>18</v>
      </c>
      <c r="K40" s="13" t="s">
        <v>19</v>
      </c>
      <c r="L40" s="14">
        <v>2</v>
      </c>
      <c r="M40" s="14" t="s">
        <v>45</v>
      </c>
    </row>
    <row r="41" spans="2:13" ht="15.75" hidden="1" customHeight="1" outlineLevel="2" x14ac:dyDescent="0.25">
      <c r="B41" s="11" t="s">
        <v>43</v>
      </c>
      <c r="C41" s="11" t="s">
        <v>60</v>
      </c>
      <c r="D41" s="12">
        <v>21980</v>
      </c>
      <c r="E41" s="13" t="s">
        <v>15</v>
      </c>
      <c r="F41" s="13" t="s">
        <v>16</v>
      </c>
      <c r="G41" s="13">
        <v>4</v>
      </c>
      <c r="H41" s="13">
        <v>95</v>
      </c>
      <c r="I41" s="13" t="s">
        <v>17</v>
      </c>
      <c r="J41" s="13" t="s">
        <v>18</v>
      </c>
      <c r="K41" s="13" t="s">
        <v>27</v>
      </c>
      <c r="L41" s="14">
        <v>2</v>
      </c>
      <c r="M41" s="14" t="s">
        <v>61</v>
      </c>
    </row>
    <row r="42" spans="2:13" ht="15.75" hidden="1" customHeight="1" outlineLevel="2" x14ac:dyDescent="0.25">
      <c r="B42" s="11" t="s">
        <v>43</v>
      </c>
      <c r="C42" s="11" t="s">
        <v>62</v>
      </c>
      <c r="D42" s="12">
        <v>22180</v>
      </c>
      <c r="E42" s="13" t="s">
        <v>15</v>
      </c>
      <c r="F42" s="13" t="s">
        <v>16</v>
      </c>
      <c r="G42" s="13">
        <v>4</v>
      </c>
      <c r="H42" s="13">
        <v>108</v>
      </c>
      <c r="I42" s="13" t="s">
        <v>17</v>
      </c>
      <c r="J42" s="13" t="s">
        <v>36</v>
      </c>
      <c r="K42" s="13" t="s">
        <v>27</v>
      </c>
      <c r="L42" s="14">
        <v>2</v>
      </c>
      <c r="M42" s="14" t="s">
        <v>63</v>
      </c>
    </row>
    <row r="43" spans="2:13" ht="15.75" hidden="1" customHeight="1" outlineLevel="2" x14ac:dyDescent="0.25">
      <c r="B43" s="11" t="s">
        <v>43</v>
      </c>
      <c r="C43" s="11" t="s">
        <v>80</v>
      </c>
      <c r="D43" s="12">
        <v>32980</v>
      </c>
      <c r="E43" s="13" t="s">
        <v>75</v>
      </c>
      <c r="F43" s="13" t="s">
        <v>16</v>
      </c>
      <c r="G43" s="13">
        <v>4</v>
      </c>
      <c r="H43" s="13">
        <v>149</v>
      </c>
      <c r="I43" s="13" t="s">
        <v>41</v>
      </c>
      <c r="J43" s="13" t="s">
        <v>36</v>
      </c>
      <c r="K43" s="13" t="s">
        <v>27</v>
      </c>
      <c r="L43" s="14">
        <v>2</v>
      </c>
      <c r="M43" s="14" t="s">
        <v>81</v>
      </c>
    </row>
    <row r="44" spans="2:13" ht="15.75" hidden="1" customHeight="1" outlineLevel="2" x14ac:dyDescent="0.25">
      <c r="B44" s="11" t="s">
        <v>43</v>
      </c>
      <c r="C44" s="11" t="s">
        <v>83</v>
      </c>
      <c r="D44" s="12">
        <v>34400</v>
      </c>
      <c r="E44" s="13" t="s">
        <v>15</v>
      </c>
      <c r="F44" s="13" t="s">
        <v>16</v>
      </c>
      <c r="G44" s="13">
        <v>4</v>
      </c>
      <c r="H44" s="13">
        <v>150</v>
      </c>
      <c r="I44" s="13" t="s">
        <v>17</v>
      </c>
      <c r="J44" s="13" t="s">
        <v>36</v>
      </c>
      <c r="K44" s="13" t="s">
        <v>27</v>
      </c>
      <c r="L44" s="14">
        <v>4</v>
      </c>
      <c r="M44" s="14" t="s">
        <v>63</v>
      </c>
    </row>
    <row r="45" spans="2:13" ht="15.75" hidden="1" customHeight="1" outlineLevel="2" x14ac:dyDescent="0.25">
      <c r="B45" s="11" t="s">
        <v>43</v>
      </c>
      <c r="C45" s="11" t="s">
        <v>85</v>
      </c>
      <c r="D45" s="12">
        <v>36900</v>
      </c>
      <c r="E45" s="13" t="s">
        <v>15</v>
      </c>
      <c r="F45" s="13" t="s">
        <v>16</v>
      </c>
      <c r="G45" s="13">
        <v>4</v>
      </c>
      <c r="H45" s="13">
        <v>149</v>
      </c>
      <c r="I45" s="13" t="s">
        <v>17</v>
      </c>
      <c r="J45" s="13" t="s">
        <v>18</v>
      </c>
      <c r="K45" s="13" t="s">
        <v>19</v>
      </c>
      <c r="L45" s="14">
        <v>4</v>
      </c>
      <c r="M45" s="14" t="s">
        <v>45</v>
      </c>
    </row>
    <row r="46" spans="2:13" ht="15.75" hidden="1" customHeight="1" outlineLevel="2" x14ac:dyDescent="0.25">
      <c r="B46" s="11" t="s">
        <v>43</v>
      </c>
      <c r="C46" s="11" t="s">
        <v>85</v>
      </c>
      <c r="D46" s="12">
        <v>38600</v>
      </c>
      <c r="E46" s="13" t="s">
        <v>15</v>
      </c>
      <c r="F46" s="13" t="s">
        <v>16</v>
      </c>
      <c r="G46" s="13">
        <v>4</v>
      </c>
      <c r="H46" s="13">
        <v>150</v>
      </c>
      <c r="I46" s="13" t="s">
        <v>17</v>
      </c>
      <c r="J46" s="13" t="s">
        <v>36</v>
      </c>
      <c r="K46" s="13" t="s">
        <v>19</v>
      </c>
      <c r="L46" s="14">
        <v>4</v>
      </c>
      <c r="M46" s="14" t="s">
        <v>61</v>
      </c>
    </row>
    <row r="47" spans="2:13" ht="15.75" hidden="1" customHeight="1" outlineLevel="2" x14ac:dyDescent="0.25">
      <c r="B47" s="11" t="s">
        <v>43</v>
      </c>
      <c r="C47" s="11" t="s">
        <v>95</v>
      </c>
      <c r="D47" s="12">
        <v>45900</v>
      </c>
      <c r="E47" s="13" t="s">
        <v>75</v>
      </c>
      <c r="F47" s="13" t="s">
        <v>87</v>
      </c>
      <c r="G47" s="13">
        <v>6</v>
      </c>
      <c r="H47" s="13">
        <v>128</v>
      </c>
      <c r="I47" s="13" t="s">
        <v>41</v>
      </c>
      <c r="J47" s="13" t="s">
        <v>18</v>
      </c>
      <c r="K47" s="13" t="s">
        <v>27</v>
      </c>
      <c r="L47" s="14">
        <v>0</v>
      </c>
      <c r="M47" s="14" t="s">
        <v>45</v>
      </c>
    </row>
    <row r="48" spans="2:13" ht="15.75" hidden="1" customHeight="1" outlineLevel="2" x14ac:dyDescent="0.25">
      <c r="B48" s="11" t="s">
        <v>43</v>
      </c>
      <c r="C48" s="11" t="s">
        <v>100</v>
      </c>
      <c r="D48" s="12">
        <v>52600</v>
      </c>
      <c r="E48" s="13" t="s">
        <v>75</v>
      </c>
      <c r="F48" s="13" t="s">
        <v>87</v>
      </c>
      <c r="G48" s="13">
        <v>6</v>
      </c>
      <c r="H48" s="13">
        <v>131</v>
      </c>
      <c r="I48" s="13" t="s">
        <v>41</v>
      </c>
      <c r="J48" s="13" t="s">
        <v>18</v>
      </c>
      <c r="K48" s="13" t="s">
        <v>27</v>
      </c>
      <c r="L48" s="14">
        <v>0</v>
      </c>
      <c r="M48" s="14" t="s">
        <v>81</v>
      </c>
    </row>
    <row r="49" spans="2:13" ht="15.75" hidden="1" customHeight="1" outlineLevel="2" x14ac:dyDescent="0.25">
      <c r="B49" s="11" t="s">
        <v>43</v>
      </c>
      <c r="C49" s="11" t="s">
        <v>102</v>
      </c>
      <c r="D49" s="12">
        <v>74900</v>
      </c>
      <c r="E49" s="13" t="s">
        <v>75</v>
      </c>
      <c r="F49" s="13" t="s">
        <v>16</v>
      </c>
      <c r="G49" s="13">
        <v>6</v>
      </c>
      <c r="H49" s="13">
        <v>231</v>
      </c>
      <c r="I49" s="13" t="s">
        <v>41</v>
      </c>
      <c r="J49" s="13" t="s">
        <v>36</v>
      </c>
      <c r="K49" s="13" t="s">
        <v>19</v>
      </c>
      <c r="L49" s="14">
        <v>2</v>
      </c>
      <c r="M49" s="14" t="s">
        <v>63</v>
      </c>
    </row>
    <row r="50" spans="2:13" outlineLevel="1" collapsed="1" x14ac:dyDescent="0.25">
      <c r="B50" s="57" t="s">
        <v>150</v>
      </c>
      <c r="C50" s="11"/>
      <c r="D50" s="12"/>
      <c r="E50" s="13"/>
      <c r="F50" s="13"/>
      <c r="G50" s="13"/>
      <c r="H50" s="13">
        <f>SUBTOTAL(1,H40:H49)</f>
        <v>138.80000000000001</v>
      </c>
      <c r="I50" s="13"/>
      <c r="J50" s="13"/>
      <c r="K50" s="13"/>
      <c r="L50" s="14"/>
      <c r="M50" s="14"/>
    </row>
    <row r="51" spans="2:13" ht="15.75" hidden="1" customHeight="1" outlineLevel="2" x14ac:dyDescent="0.25">
      <c r="B51" s="11" t="s">
        <v>32</v>
      </c>
      <c r="C51" s="11" t="s">
        <v>33</v>
      </c>
      <c r="D51" s="12">
        <v>18600</v>
      </c>
      <c r="E51" s="13" t="s">
        <v>26</v>
      </c>
      <c r="F51" s="13" t="s">
        <v>16</v>
      </c>
      <c r="G51" s="13">
        <v>4</v>
      </c>
      <c r="H51" s="13">
        <v>60</v>
      </c>
      <c r="I51" s="13" t="s">
        <v>17</v>
      </c>
      <c r="J51" s="13" t="s">
        <v>18</v>
      </c>
      <c r="K51" s="13" t="s">
        <v>19</v>
      </c>
      <c r="L51" s="14">
        <v>2</v>
      </c>
      <c r="M51" s="14" t="s">
        <v>34</v>
      </c>
    </row>
    <row r="52" spans="2:13" ht="15.75" hidden="1" customHeight="1" outlineLevel="2" x14ac:dyDescent="0.25">
      <c r="B52" s="11" t="s">
        <v>32</v>
      </c>
      <c r="C52" s="11" t="s">
        <v>58</v>
      </c>
      <c r="D52" s="12">
        <v>21960</v>
      </c>
      <c r="E52" s="13" t="s">
        <v>26</v>
      </c>
      <c r="F52" s="13" t="s">
        <v>16</v>
      </c>
      <c r="G52" s="13">
        <v>4</v>
      </c>
      <c r="H52" s="13">
        <v>102</v>
      </c>
      <c r="I52" s="13" t="s">
        <v>17</v>
      </c>
      <c r="J52" s="13" t="s">
        <v>18</v>
      </c>
      <c r="K52" s="13" t="s">
        <v>19</v>
      </c>
      <c r="L52" s="14">
        <v>2</v>
      </c>
      <c r="M52" s="14" t="s">
        <v>59</v>
      </c>
    </row>
    <row r="53" spans="2:13" ht="15.75" hidden="1" customHeight="1" outlineLevel="2" x14ac:dyDescent="0.25">
      <c r="B53" s="11" t="s">
        <v>32</v>
      </c>
      <c r="C53" s="11" t="s">
        <v>66</v>
      </c>
      <c r="D53" s="12">
        <v>25960</v>
      </c>
      <c r="E53" s="13" t="s">
        <v>15</v>
      </c>
      <c r="F53" s="13" t="s">
        <v>16</v>
      </c>
      <c r="G53" s="13">
        <v>4</v>
      </c>
      <c r="H53" s="13">
        <v>150</v>
      </c>
      <c r="I53" s="13" t="s">
        <v>17</v>
      </c>
      <c r="J53" s="13" t="s">
        <v>18</v>
      </c>
      <c r="K53" s="13" t="s">
        <v>19</v>
      </c>
      <c r="L53" s="14">
        <v>2</v>
      </c>
      <c r="M53" s="14" t="s">
        <v>59</v>
      </c>
    </row>
    <row r="54" spans="2:13" ht="15.75" hidden="1" customHeight="1" outlineLevel="2" x14ac:dyDescent="0.25">
      <c r="B54" s="11" t="s">
        <v>32</v>
      </c>
      <c r="C54" s="11" t="s">
        <v>82</v>
      </c>
      <c r="D54" s="12">
        <v>32990</v>
      </c>
      <c r="E54" s="13" t="s">
        <v>77</v>
      </c>
      <c r="F54" s="13" t="s">
        <v>16</v>
      </c>
      <c r="G54" s="13">
        <v>4</v>
      </c>
      <c r="H54" s="13">
        <v>150</v>
      </c>
      <c r="I54" s="13" t="s">
        <v>17</v>
      </c>
      <c r="J54" s="13" t="s">
        <v>18</v>
      </c>
      <c r="K54" s="13" t="s">
        <v>19</v>
      </c>
      <c r="L54" s="14">
        <v>2</v>
      </c>
      <c r="M54" s="14" t="s">
        <v>34</v>
      </c>
    </row>
    <row r="55" spans="2:13" ht="15.75" hidden="1" customHeight="1" outlineLevel="2" x14ac:dyDescent="0.25">
      <c r="B55" s="11" t="s">
        <v>32</v>
      </c>
      <c r="C55" s="11" t="s">
        <v>97</v>
      </c>
      <c r="D55" s="12">
        <v>48990</v>
      </c>
      <c r="E55" s="13" t="s">
        <v>77</v>
      </c>
      <c r="F55" s="13" t="s">
        <v>16</v>
      </c>
      <c r="G55" s="13">
        <v>6</v>
      </c>
      <c r="H55" s="13">
        <v>204</v>
      </c>
      <c r="I55" s="13" t="s">
        <v>17</v>
      </c>
      <c r="J55" s="13" t="s">
        <v>36</v>
      </c>
      <c r="K55" s="13" t="s">
        <v>27</v>
      </c>
      <c r="L55" s="14">
        <v>6</v>
      </c>
      <c r="M55" s="14" t="s">
        <v>34</v>
      </c>
    </row>
    <row r="56" spans="2:13" ht="15.75" hidden="1" customHeight="1" outlineLevel="2" x14ac:dyDescent="0.25">
      <c r="B56" s="11" t="s">
        <v>32</v>
      </c>
      <c r="C56" s="11" t="s">
        <v>101</v>
      </c>
      <c r="D56" s="12">
        <v>54500</v>
      </c>
      <c r="E56" s="13" t="s">
        <v>15</v>
      </c>
      <c r="F56" s="13" t="s">
        <v>16</v>
      </c>
      <c r="G56" s="13">
        <v>8</v>
      </c>
      <c r="H56" s="13">
        <v>275</v>
      </c>
      <c r="I56" s="13" t="s">
        <v>17</v>
      </c>
      <c r="J56" s="13" t="s">
        <v>36</v>
      </c>
      <c r="K56" s="13" t="s">
        <v>27</v>
      </c>
      <c r="L56" s="14">
        <v>6</v>
      </c>
      <c r="M56" s="14" t="s">
        <v>59</v>
      </c>
    </row>
    <row r="57" spans="2:13" outlineLevel="1" collapsed="1" x14ac:dyDescent="0.25">
      <c r="B57" s="57" t="s">
        <v>149</v>
      </c>
      <c r="C57" s="11"/>
      <c r="D57" s="12"/>
      <c r="E57" s="13"/>
      <c r="F57" s="13"/>
      <c r="G57" s="13"/>
      <c r="H57" s="13">
        <f>SUBTOTAL(1,H51:H56)</f>
        <v>156.83333333333334</v>
      </c>
      <c r="I57" s="13"/>
      <c r="J57" s="13"/>
      <c r="K57" s="13"/>
      <c r="L57" s="14"/>
      <c r="M57" s="14"/>
    </row>
    <row r="58" spans="2:13" ht="15.75" hidden="1" customHeight="1" outlineLevel="2" x14ac:dyDescent="0.25">
      <c r="B58" s="11" t="s">
        <v>70</v>
      </c>
      <c r="C58" s="11" t="s">
        <v>71</v>
      </c>
      <c r="D58" s="12">
        <v>31900</v>
      </c>
      <c r="E58" s="13" t="s">
        <v>15</v>
      </c>
      <c r="F58" s="13" t="s">
        <v>16</v>
      </c>
      <c r="G58" s="13">
        <v>5</v>
      </c>
      <c r="H58" s="13">
        <v>170</v>
      </c>
      <c r="I58" s="13" t="s">
        <v>17</v>
      </c>
      <c r="J58" s="13" t="s">
        <v>18</v>
      </c>
      <c r="K58" s="13" t="s">
        <v>27</v>
      </c>
      <c r="L58" s="14">
        <v>1</v>
      </c>
      <c r="M58" s="14" t="s">
        <v>72</v>
      </c>
    </row>
    <row r="59" spans="2:13" ht="15.75" hidden="1" customHeight="1" outlineLevel="2" x14ac:dyDescent="0.25">
      <c r="B59" s="11" t="s">
        <v>70</v>
      </c>
      <c r="C59" s="11" t="s">
        <v>93</v>
      </c>
      <c r="D59" s="12">
        <v>40900</v>
      </c>
      <c r="E59" s="13" t="s">
        <v>15</v>
      </c>
      <c r="F59" s="13" t="s">
        <v>16</v>
      </c>
      <c r="G59" s="15">
        <v>5</v>
      </c>
      <c r="H59" s="13">
        <v>170</v>
      </c>
      <c r="I59" s="13" t="s">
        <v>17</v>
      </c>
      <c r="J59" s="13" t="s">
        <v>18</v>
      </c>
      <c r="K59" s="13" t="s">
        <v>27</v>
      </c>
      <c r="L59" s="14">
        <v>1</v>
      </c>
      <c r="M59" s="14" t="s">
        <v>72</v>
      </c>
    </row>
    <row r="60" spans="2:13" ht="15.75" hidden="1" customHeight="1" outlineLevel="2" x14ac:dyDescent="0.25">
      <c r="B60" s="11" t="s">
        <v>70</v>
      </c>
      <c r="C60" s="11" t="s">
        <v>98</v>
      </c>
      <c r="D60" s="12">
        <v>49900</v>
      </c>
      <c r="E60" s="13" t="s">
        <v>75</v>
      </c>
      <c r="F60" s="13" t="s">
        <v>16</v>
      </c>
      <c r="G60" s="15">
        <v>5</v>
      </c>
      <c r="H60" s="13">
        <v>200</v>
      </c>
      <c r="I60" s="13" t="s">
        <v>41</v>
      </c>
      <c r="J60" s="13" t="s">
        <v>18</v>
      </c>
      <c r="K60" s="13" t="s">
        <v>27</v>
      </c>
      <c r="L60" s="14">
        <v>1</v>
      </c>
      <c r="M60" s="14" t="s">
        <v>72</v>
      </c>
    </row>
    <row r="61" spans="2:13" outlineLevel="1" collapsed="1" x14ac:dyDescent="0.25">
      <c r="B61" s="57" t="s">
        <v>152</v>
      </c>
      <c r="C61" s="11"/>
      <c r="D61" s="12"/>
      <c r="E61" s="13"/>
      <c r="F61" s="13"/>
      <c r="G61" s="15"/>
      <c r="H61" s="13">
        <f>SUBTOTAL(1,H58:H60)</f>
        <v>180</v>
      </c>
      <c r="I61" s="13"/>
      <c r="J61" s="13"/>
      <c r="K61" s="13"/>
      <c r="L61" s="14"/>
      <c r="M61" s="14"/>
    </row>
    <row r="62" spans="2:13" x14ac:dyDescent="0.25">
      <c r="B62" s="57" t="s">
        <v>155</v>
      </c>
      <c r="C62" s="11"/>
      <c r="D62" s="12"/>
      <c r="E62" s="13"/>
      <c r="F62" s="13"/>
      <c r="G62" s="15"/>
      <c r="H62" s="13">
        <f>SUBTOTAL(1,H4:H60)</f>
        <v>133.625</v>
      </c>
      <c r="I62" s="13"/>
      <c r="J62" s="13"/>
      <c r="K62" s="13"/>
      <c r="L62" s="14"/>
      <c r="M62" s="14"/>
    </row>
    <row r="63" spans="2:13" x14ac:dyDescent="0.25">
      <c r="B63" s="11"/>
      <c r="D63" s="12"/>
      <c r="E63" s="13"/>
      <c r="G63" s="15"/>
      <c r="H63" s="13"/>
      <c r="L63" s="14"/>
    </row>
    <row r="64" spans="2:13" x14ac:dyDescent="0.25">
      <c r="G64" s="15"/>
    </row>
    <row r="65" spans="7:7" x14ac:dyDescent="0.25">
      <c r="G65" s="15"/>
    </row>
    <row r="66" spans="7:7" x14ac:dyDescent="0.25">
      <c r="G66" s="15"/>
    </row>
  </sheetData>
  <dataConsolidate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M74"/>
  <sheetViews>
    <sheetView topLeftCell="A67" workbookViewId="0">
      <selection activeCell="G47" sqref="G47"/>
    </sheetView>
  </sheetViews>
  <sheetFormatPr defaultRowHeight="15.75" outlineLevelRow="2" x14ac:dyDescent="0.25"/>
  <cols>
    <col min="1" max="1" width="9.140625" style="5"/>
    <col min="2" max="2" width="11.7109375" style="5" bestFit="1" customWidth="1"/>
    <col min="3" max="3" width="22.85546875" style="5" customWidth="1"/>
    <col min="4" max="4" width="11" style="5" bestFit="1" customWidth="1"/>
    <col min="5" max="5" width="14.5703125" style="5" bestFit="1" customWidth="1"/>
    <col min="6" max="6" width="15" style="5" customWidth="1"/>
    <col min="7" max="7" width="11.5703125" style="5" customWidth="1"/>
    <col min="8" max="8" width="11.140625" style="5" customWidth="1"/>
    <col min="9" max="9" width="10.85546875" style="5" bestFit="1" customWidth="1"/>
    <col min="10" max="10" width="10" style="5" customWidth="1"/>
    <col min="11" max="11" width="12.140625" style="5" customWidth="1"/>
    <col min="12" max="12" width="4.28515625" style="5" customWidth="1"/>
    <col min="13" max="13" width="29.7109375" style="7" bestFit="1" customWidth="1"/>
    <col min="14" max="16384" width="9.140625" style="5"/>
  </cols>
  <sheetData>
    <row r="1" spans="2:13" ht="20.25" x14ac:dyDescent="0.3">
      <c r="C1" s="6" t="s">
        <v>0</v>
      </c>
    </row>
    <row r="3" spans="2:13" x14ac:dyDescent="0.25"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</row>
    <row r="4" spans="2:13" outlineLevel="2" x14ac:dyDescent="0.25">
      <c r="B4" s="11" t="s">
        <v>29</v>
      </c>
      <c r="C4" s="11" t="s">
        <v>30</v>
      </c>
      <c r="D4" s="12">
        <v>17800</v>
      </c>
      <c r="E4" s="13" t="s">
        <v>26</v>
      </c>
      <c r="F4" s="13" t="s">
        <v>16</v>
      </c>
      <c r="G4" s="13">
        <v>4</v>
      </c>
      <c r="H4" s="13">
        <v>75</v>
      </c>
      <c r="I4" s="13" t="s">
        <v>17</v>
      </c>
      <c r="J4" s="13" t="s">
        <v>18</v>
      </c>
      <c r="K4" s="13" t="s">
        <v>19</v>
      </c>
      <c r="L4" s="14">
        <v>2</v>
      </c>
      <c r="M4" s="14" t="s">
        <v>31</v>
      </c>
    </row>
    <row r="5" spans="2:13" outlineLevel="2" x14ac:dyDescent="0.25">
      <c r="B5" s="11" t="s">
        <v>29</v>
      </c>
      <c r="C5" s="11" t="s">
        <v>65</v>
      </c>
      <c r="D5" s="12">
        <v>24300</v>
      </c>
      <c r="E5" s="13" t="s">
        <v>15</v>
      </c>
      <c r="F5" s="13" t="s">
        <v>16</v>
      </c>
      <c r="G5" s="13">
        <v>4</v>
      </c>
      <c r="H5" s="13">
        <v>117</v>
      </c>
      <c r="I5" s="13" t="s">
        <v>17</v>
      </c>
      <c r="J5" s="13" t="s">
        <v>18</v>
      </c>
      <c r="K5" s="13" t="s">
        <v>19</v>
      </c>
      <c r="L5" s="14">
        <v>6</v>
      </c>
      <c r="M5" s="14" t="s">
        <v>31</v>
      </c>
    </row>
    <row r="6" spans="2:13" outlineLevel="1" x14ac:dyDescent="0.25">
      <c r="B6" s="11"/>
      <c r="C6" s="11"/>
      <c r="D6" s="12">
        <f>SUBTOTAL(1,D4:D5)</f>
        <v>21050</v>
      </c>
      <c r="E6" s="13"/>
      <c r="F6" s="13"/>
      <c r="G6" s="13"/>
      <c r="H6" s="13"/>
      <c r="I6" s="13"/>
      <c r="J6" s="13"/>
      <c r="K6" s="13"/>
      <c r="L6" s="14"/>
      <c r="M6" s="58" t="s">
        <v>159</v>
      </c>
    </row>
    <row r="7" spans="2:13" outlineLevel="2" x14ac:dyDescent="0.25">
      <c r="B7" s="11" t="s">
        <v>32</v>
      </c>
      <c r="C7" s="11" t="s">
        <v>58</v>
      </c>
      <c r="D7" s="12">
        <v>21960</v>
      </c>
      <c r="E7" s="13" t="s">
        <v>26</v>
      </c>
      <c r="F7" s="13" t="s">
        <v>16</v>
      </c>
      <c r="G7" s="13">
        <v>4</v>
      </c>
      <c r="H7" s="13">
        <v>102</v>
      </c>
      <c r="I7" s="13" t="s">
        <v>17</v>
      </c>
      <c r="J7" s="13" t="s">
        <v>18</v>
      </c>
      <c r="K7" s="13" t="s">
        <v>19</v>
      </c>
      <c r="L7" s="14">
        <v>2</v>
      </c>
      <c r="M7" s="14" t="s">
        <v>59</v>
      </c>
    </row>
    <row r="8" spans="2:13" outlineLevel="2" x14ac:dyDescent="0.25">
      <c r="B8" s="11" t="s">
        <v>32</v>
      </c>
      <c r="C8" s="11" t="s">
        <v>66</v>
      </c>
      <c r="D8" s="12">
        <v>25960</v>
      </c>
      <c r="E8" s="13" t="s">
        <v>15</v>
      </c>
      <c r="F8" s="13" t="s">
        <v>16</v>
      </c>
      <c r="G8" s="13">
        <v>4</v>
      </c>
      <c r="H8" s="13">
        <v>150</v>
      </c>
      <c r="I8" s="13" t="s">
        <v>17</v>
      </c>
      <c r="J8" s="13" t="s">
        <v>18</v>
      </c>
      <c r="K8" s="13" t="s">
        <v>19</v>
      </c>
      <c r="L8" s="14">
        <v>2</v>
      </c>
      <c r="M8" s="14" t="s">
        <v>59</v>
      </c>
    </row>
    <row r="9" spans="2:13" outlineLevel="2" x14ac:dyDescent="0.25">
      <c r="B9" s="11" t="s">
        <v>32</v>
      </c>
      <c r="C9" s="11" t="s">
        <v>101</v>
      </c>
      <c r="D9" s="12">
        <v>54500</v>
      </c>
      <c r="E9" s="13" t="s">
        <v>15</v>
      </c>
      <c r="F9" s="13" t="s">
        <v>16</v>
      </c>
      <c r="G9" s="13">
        <v>8</v>
      </c>
      <c r="H9" s="13">
        <v>275</v>
      </c>
      <c r="I9" s="13" t="s">
        <v>17</v>
      </c>
      <c r="J9" s="13" t="s">
        <v>36</v>
      </c>
      <c r="K9" s="13" t="s">
        <v>27</v>
      </c>
      <c r="L9" s="14">
        <v>6</v>
      </c>
      <c r="M9" s="14" t="s">
        <v>59</v>
      </c>
    </row>
    <row r="10" spans="2:13" outlineLevel="1" x14ac:dyDescent="0.25">
      <c r="B10" s="11"/>
      <c r="C10" s="11"/>
      <c r="D10" s="12">
        <f>SUBTOTAL(1,D7:D9)</f>
        <v>34140</v>
      </c>
      <c r="E10" s="13"/>
      <c r="F10" s="13"/>
      <c r="G10" s="13"/>
      <c r="H10" s="13"/>
      <c r="I10" s="13"/>
      <c r="J10" s="13"/>
      <c r="K10" s="13"/>
      <c r="L10" s="14"/>
      <c r="M10" s="58" t="s">
        <v>167</v>
      </c>
    </row>
    <row r="11" spans="2:13" outlineLevel="2" x14ac:dyDescent="0.25">
      <c r="B11" s="11" t="s">
        <v>13</v>
      </c>
      <c r="C11" s="11" t="s">
        <v>14</v>
      </c>
      <c r="D11" s="12">
        <v>14500</v>
      </c>
      <c r="E11" s="13" t="s">
        <v>15</v>
      </c>
      <c r="F11" s="13" t="s">
        <v>16</v>
      </c>
      <c r="G11" s="13">
        <v>4</v>
      </c>
      <c r="H11" s="13">
        <v>75</v>
      </c>
      <c r="I11" s="13" t="s">
        <v>17</v>
      </c>
      <c r="J11" s="13" t="s">
        <v>18</v>
      </c>
      <c r="K11" s="13" t="s">
        <v>19</v>
      </c>
      <c r="L11" s="14">
        <v>2</v>
      </c>
      <c r="M11" s="14" t="s">
        <v>20</v>
      </c>
    </row>
    <row r="12" spans="2:13" outlineLevel="2" x14ac:dyDescent="0.25">
      <c r="B12" s="11" t="s">
        <v>13</v>
      </c>
      <c r="C12" s="11" t="s">
        <v>42</v>
      </c>
      <c r="D12" s="12">
        <v>19900</v>
      </c>
      <c r="E12" s="13" t="s">
        <v>26</v>
      </c>
      <c r="F12" s="13" t="s">
        <v>16</v>
      </c>
      <c r="G12" s="13">
        <v>4</v>
      </c>
      <c r="H12" s="13">
        <v>98</v>
      </c>
      <c r="I12" s="13" t="s">
        <v>17</v>
      </c>
      <c r="J12" s="13" t="s">
        <v>36</v>
      </c>
      <c r="K12" s="13" t="s">
        <v>27</v>
      </c>
      <c r="L12" s="14">
        <v>2</v>
      </c>
      <c r="M12" s="14" t="s">
        <v>20</v>
      </c>
    </row>
    <row r="13" spans="2:13" outlineLevel="1" x14ac:dyDescent="0.25">
      <c r="B13" s="11"/>
      <c r="C13" s="11"/>
      <c r="D13" s="12">
        <f>SUBTOTAL(1,D11:D12)</f>
        <v>17200</v>
      </c>
      <c r="E13" s="13"/>
      <c r="F13" s="13"/>
      <c r="G13" s="13"/>
      <c r="H13" s="13"/>
      <c r="I13" s="13"/>
      <c r="J13" s="13"/>
      <c r="K13" s="13"/>
      <c r="L13" s="14"/>
      <c r="M13" s="58" t="s">
        <v>156</v>
      </c>
    </row>
    <row r="14" spans="2:13" outlineLevel="2" x14ac:dyDescent="0.25">
      <c r="B14" s="11" t="s">
        <v>13</v>
      </c>
      <c r="C14" s="11" t="s">
        <v>68</v>
      </c>
      <c r="D14" s="12">
        <v>29790</v>
      </c>
      <c r="E14" s="13" t="s">
        <v>26</v>
      </c>
      <c r="F14" s="13" t="s">
        <v>16</v>
      </c>
      <c r="G14" s="13">
        <v>4</v>
      </c>
      <c r="H14" s="13">
        <v>120</v>
      </c>
      <c r="I14" s="13" t="s">
        <v>17</v>
      </c>
      <c r="J14" s="13" t="s">
        <v>18</v>
      </c>
      <c r="K14" s="13" t="s">
        <v>27</v>
      </c>
      <c r="L14" s="14">
        <v>2</v>
      </c>
      <c r="M14" s="14" t="s">
        <v>69</v>
      </c>
    </row>
    <row r="15" spans="2:13" outlineLevel="2" x14ac:dyDescent="0.25">
      <c r="B15" s="11" t="s">
        <v>13</v>
      </c>
      <c r="C15" s="11" t="s">
        <v>76</v>
      </c>
      <c r="D15" s="12">
        <v>32200</v>
      </c>
      <c r="E15" s="13" t="s">
        <v>77</v>
      </c>
      <c r="F15" s="13" t="s">
        <v>16</v>
      </c>
      <c r="G15" s="13">
        <v>4</v>
      </c>
      <c r="H15" s="13">
        <v>140</v>
      </c>
      <c r="I15" s="13" t="s">
        <v>17</v>
      </c>
      <c r="J15" s="13" t="s">
        <v>36</v>
      </c>
      <c r="K15" s="13" t="s">
        <v>27</v>
      </c>
      <c r="L15" s="14">
        <v>2</v>
      </c>
      <c r="M15" s="14" t="s">
        <v>69</v>
      </c>
    </row>
    <row r="16" spans="2:13" outlineLevel="1" x14ac:dyDescent="0.25">
      <c r="B16" s="11"/>
      <c r="C16" s="11"/>
      <c r="D16" s="12">
        <f>SUBTOTAL(1,D14:D15)</f>
        <v>30995</v>
      </c>
      <c r="E16" s="13"/>
      <c r="F16" s="13"/>
      <c r="G16" s="13"/>
      <c r="H16" s="13"/>
      <c r="I16" s="13"/>
      <c r="J16" s="13"/>
      <c r="K16" s="13"/>
      <c r="L16" s="14"/>
      <c r="M16" s="58" t="s">
        <v>170</v>
      </c>
    </row>
    <row r="17" spans="2:13" outlineLevel="2" x14ac:dyDescent="0.25">
      <c r="B17" s="11" t="s">
        <v>88</v>
      </c>
      <c r="C17" s="11" t="s">
        <v>89</v>
      </c>
      <c r="D17" s="12">
        <v>38900</v>
      </c>
      <c r="E17" s="13" t="s">
        <v>15</v>
      </c>
      <c r="F17" s="13" t="s">
        <v>16</v>
      </c>
      <c r="G17" s="13">
        <v>16</v>
      </c>
      <c r="H17" s="13">
        <v>150</v>
      </c>
      <c r="I17" s="13" t="s">
        <v>41</v>
      </c>
      <c r="J17" s="13" t="s">
        <v>18</v>
      </c>
      <c r="K17" s="13" t="s">
        <v>27</v>
      </c>
      <c r="L17" s="14">
        <v>4</v>
      </c>
      <c r="M17" s="14" t="s">
        <v>90</v>
      </c>
    </row>
    <row r="18" spans="2:13" outlineLevel="2" x14ac:dyDescent="0.25">
      <c r="B18" s="11" t="s">
        <v>88</v>
      </c>
      <c r="C18" s="11" t="s">
        <v>92</v>
      </c>
      <c r="D18" s="12">
        <v>39900</v>
      </c>
      <c r="E18" s="13" t="s">
        <v>15</v>
      </c>
      <c r="F18" s="13" t="s">
        <v>16</v>
      </c>
      <c r="G18" s="13">
        <v>16</v>
      </c>
      <c r="H18" s="13">
        <v>190</v>
      </c>
      <c r="I18" s="13" t="s">
        <v>17</v>
      </c>
      <c r="J18" s="13" t="s">
        <v>36</v>
      </c>
      <c r="K18" s="13" t="s">
        <v>27</v>
      </c>
      <c r="L18" s="14">
        <v>6</v>
      </c>
      <c r="M18" s="14" t="s">
        <v>90</v>
      </c>
    </row>
    <row r="19" spans="2:13" outlineLevel="1" x14ac:dyDescent="0.25">
      <c r="B19" s="11"/>
      <c r="C19" s="11"/>
      <c r="D19" s="12">
        <f>SUBTOTAL(1,D17:D18)</f>
        <v>39400</v>
      </c>
      <c r="E19" s="13"/>
      <c r="F19" s="13"/>
      <c r="G19" s="13"/>
      <c r="H19" s="13"/>
      <c r="I19" s="13"/>
      <c r="J19" s="13"/>
      <c r="K19" s="13"/>
      <c r="L19" s="14"/>
      <c r="M19" s="58" t="s">
        <v>173</v>
      </c>
    </row>
    <row r="20" spans="2:13" outlineLevel="2" x14ac:dyDescent="0.25">
      <c r="B20" s="11" t="s">
        <v>46</v>
      </c>
      <c r="C20" s="11" t="s">
        <v>49</v>
      </c>
      <c r="D20" s="12">
        <v>20990</v>
      </c>
      <c r="E20" s="13" t="s">
        <v>15</v>
      </c>
      <c r="F20" s="13" t="s">
        <v>16</v>
      </c>
      <c r="G20" s="13">
        <v>4</v>
      </c>
      <c r="H20" s="13">
        <v>103</v>
      </c>
      <c r="I20" s="13" t="s">
        <v>17</v>
      </c>
      <c r="J20" s="13" t="s">
        <v>18</v>
      </c>
      <c r="K20" s="13" t="s">
        <v>19</v>
      </c>
      <c r="L20" s="14">
        <v>2</v>
      </c>
      <c r="M20" s="14" t="s">
        <v>50</v>
      </c>
    </row>
    <row r="21" spans="2:13" outlineLevel="2" x14ac:dyDescent="0.25">
      <c r="B21" s="11" t="s">
        <v>46</v>
      </c>
      <c r="C21" s="11" t="s">
        <v>94</v>
      </c>
      <c r="D21" s="12">
        <v>44900</v>
      </c>
      <c r="E21" s="13" t="s">
        <v>79</v>
      </c>
      <c r="F21" s="13" t="s">
        <v>87</v>
      </c>
      <c r="G21" s="13">
        <v>4</v>
      </c>
      <c r="H21" s="13">
        <v>165</v>
      </c>
      <c r="I21" s="13" t="s">
        <v>41</v>
      </c>
      <c r="J21" s="13" t="s">
        <v>18</v>
      </c>
      <c r="K21" s="13" t="s">
        <v>19</v>
      </c>
      <c r="L21" s="14">
        <v>2</v>
      </c>
      <c r="M21" s="14" t="s">
        <v>50</v>
      </c>
    </row>
    <row r="22" spans="2:13" outlineLevel="1" x14ac:dyDescent="0.25">
      <c r="B22" s="11"/>
      <c r="C22" s="11"/>
      <c r="D22" s="12">
        <f>SUBTOTAL(1,D20:D21)</f>
        <v>32945</v>
      </c>
      <c r="E22" s="13"/>
      <c r="F22" s="13"/>
      <c r="G22" s="13"/>
      <c r="H22" s="13"/>
      <c r="I22" s="13"/>
      <c r="J22" s="13"/>
      <c r="K22" s="13"/>
      <c r="L22" s="14"/>
      <c r="M22" s="58" t="s">
        <v>164</v>
      </c>
    </row>
    <row r="23" spans="2:13" outlineLevel="2" x14ac:dyDescent="0.25">
      <c r="B23" s="11" t="s">
        <v>29</v>
      </c>
      <c r="C23" s="11" t="s">
        <v>53</v>
      </c>
      <c r="D23" s="12">
        <v>21600</v>
      </c>
      <c r="E23" s="13" t="s">
        <v>26</v>
      </c>
      <c r="F23" s="13" t="s">
        <v>16</v>
      </c>
      <c r="G23" s="13">
        <v>4</v>
      </c>
      <c r="H23" s="13">
        <v>110</v>
      </c>
      <c r="I23" s="13" t="s">
        <v>17</v>
      </c>
      <c r="J23" s="13" t="s">
        <v>18</v>
      </c>
      <c r="K23" s="13" t="s">
        <v>19</v>
      </c>
      <c r="L23" s="14">
        <v>6</v>
      </c>
      <c r="M23" s="14" t="s">
        <v>54</v>
      </c>
    </row>
    <row r="24" spans="2:13" outlineLevel="1" x14ac:dyDescent="0.25">
      <c r="B24" s="11"/>
      <c r="C24" s="11"/>
      <c r="D24" s="12">
        <f>SUBTOTAL(1,D23:D23)</f>
        <v>21600</v>
      </c>
      <c r="E24" s="13"/>
      <c r="F24" s="13"/>
      <c r="G24" s="13"/>
      <c r="H24" s="13"/>
      <c r="I24" s="13"/>
      <c r="J24" s="13"/>
      <c r="K24" s="13"/>
      <c r="L24" s="14"/>
      <c r="M24" s="58" t="s">
        <v>165</v>
      </c>
    </row>
    <row r="25" spans="2:13" outlineLevel="2" x14ac:dyDescent="0.25">
      <c r="B25" s="11" t="s">
        <v>70</v>
      </c>
      <c r="C25" s="11" t="s">
        <v>71</v>
      </c>
      <c r="D25" s="12">
        <v>31900</v>
      </c>
      <c r="E25" s="13" t="s">
        <v>15</v>
      </c>
      <c r="F25" s="13" t="s">
        <v>16</v>
      </c>
      <c r="G25" s="13">
        <v>5</v>
      </c>
      <c r="H25" s="13">
        <v>170</v>
      </c>
      <c r="I25" s="13" t="s">
        <v>17</v>
      </c>
      <c r="J25" s="13" t="s">
        <v>18</v>
      </c>
      <c r="K25" s="13" t="s">
        <v>27</v>
      </c>
      <c r="L25" s="14">
        <v>1</v>
      </c>
      <c r="M25" s="14" t="s">
        <v>72</v>
      </c>
    </row>
    <row r="26" spans="2:13" outlineLevel="2" x14ac:dyDescent="0.25">
      <c r="B26" s="11" t="s">
        <v>73</v>
      </c>
      <c r="C26" s="11" t="s">
        <v>74</v>
      </c>
      <c r="D26" s="12">
        <v>31900</v>
      </c>
      <c r="E26" s="13" t="s">
        <v>75</v>
      </c>
      <c r="F26" s="13" t="s">
        <v>16</v>
      </c>
      <c r="G26" s="13">
        <v>4</v>
      </c>
      <c r="H26" s="13">
        <v>120</v>
      </c>
      <c r="I26" s="13" t="s">
        <v>41</v>
      </c>
      <c r="J26" s="13" t="s">
        <v>18</v>
      </c>
      <c r="K26" s="13" t="s">
        <v>27</v>
      </c>
      <c r="L26" s="14">
        <v>1</v>
      </c>
      <c r="M26" s="14" t="s">
        <v>72</v>
      </c>
    </row>
    <row r="27" spans="2:13" outlineLevel="2" x14ac:dyDescent="0.25">
      <c r="B27" s="11" t="s">
        <v>70</v>
      </c>
      <c r="C27" s="11" t="s">
        <v>93</v>
      </c>
      <c r="D27" s="12">
        <v>40900</v>
      </c>
      <c r="E27" s="13" t="s">
        <v>15</v>
      </c>
      <c r="F27" s="13" t="s">
        <v>16</v>
      </c>
      <c r="G27" s="15">
        <v>5</v>
      </c>
      <c r="H27" s="13">
        <v>170</v>
      </c>
      <c r="I27" s="13" t="s">
        <v>17</v>
      </c>
      <c r="J27" s="13" t="s">
        <v>18</v>
      </c>
      <c r="K27" s="13" t="s">
        <v>27</v>
      </c>
      <c r="L27" s="14">
        <v>1</v>
      </c>
      <c r="M27" s="14" t="s">
        <v>72</v>
      </c>
    </row>
    <row r="28" spans="2:13" outlineLevel="2" x14ac:dyDescent="0.25">
      <c r="B28" s="11" t="s">
        <v>70</v>
      </c>
      <c r="C28" s="11" t="s">
        <v>98</v>
      </c>
      <c r="D28" s="12">
        <v>49900</v>
      </c>
      <c r="E28" s="13" t="s">
        <v>75</v>
      </c>
      <c r="F28" s="13" t="s">
        <v>16</v>
      </c>
      <c r="G28" s="15">
        <v>5</v>
      </c>
      <c r="H28" s="13">
        <v>200</v>
      </c>
      <c r="I28" s="13" t="s">
        <v>41</v>
      </c>
      <c r="J28" s="13" t="s">
        <v>18</v>
      </c>
      <c r="K28" s="13" t="s">
        <v>27</v>
      </c>
      <c r="L28" s="14">
        <v>1</v>
      </c>
      <c r="M28" s="14" t="s">
        <v>72</v>
      </c>
    </row>
    <row r="29" spans="2:13" outlineLevel="2" x14ac:dyDescent="0.25">
      <c r="B29" s="11" t="s">
        <v>73</v>
      </c>
      <c r="C29" s="11" t="s">
        <v>99</v>
      </c>
      <c r="D29" s="12">
        <v>52400</v>
      </c>
      <c r="E29" s="13" t="s">
        <v>75</v>
      </c>
      <c r="F29" s="13" t="s">
        <v>87</v>
      </c>
      <c r="G29" s="13">
        <v>5</v>
      </c>
      <c r="H29" s="13">
        <v>137</v>
      </c>
      <c r="I29" s="13" t="s">
        <v>41</v>
      </c>
      <c r="J29" s="13" t="s">
        <v>18</v>
      </c>
      <c r="K29" s="13" t="s">
        <v>19</v>
      </c>
      <c r="L29" s="14">
        <v>1</v>
      </c>
      <c r="M29" s="14" t="s">
        <v>72</v>
      </c>
    </row>
    <row r="30" spans="2:13" outlineLevel="1" x14ac:dyDescent="0.25">
      <c r="B30" s="11"/>
      <c r="C30" s="11"/>
      <c r="D30" s="12">
        <f>SUBTOTAL(1,D25:D29)</f>
        <v>41400</v>
      </c>
      <c r="E30" s="13"/>
      <c r="F30" s="13"/>
      <c r="G30" s="13"/>
      <c r="H30" s="13"/>
      <c r="I30" s="13"/>
      <c r="J30" s="13"/>
      <c r="K30" s="13"/>
      <c r="L30" s="14"/>
      <c r="M30" s="58" t="s">
        <v>171</v>
      </c>
    </row>
    <row r="31" spans="2:13" outlineLevel="2" x14ac:dyDescent="0.25">
      <c r="B31" s="11" t="s">
        <v>21</v>
      </c>
      <c r="C31" s="11" t="s">
        <v>35</v>
      </c>
      <c r="D31" s="12">
        <v>18650</v>
      </c>
      <c r="E31" s="13" t="s">
        <v>15</v>
      </c>
      <c r="F31" s="13" t="s">
        <v>16</v>
      </c>
      <c r="G31" s="13">
        <v>4</v>
      </c>
      <c r="H31" s="13">
        <v>98</v>
      </c>
      <c r="I31" s="13" t="s">
        <v>17</v>
      </c>
      <c r="J31" s="13" t="s">
        <v>36</v>
      </c>
      <c r="K31" s="13" t="s">
        <v>27</v>
      </c>
      <c r="L31" s="14">
        <v>1</v>
      </c>
      <c r="M31" s="14" t="s">
        <v>37</v>
      </c>
    </row>
    <row r="32" spans="2:13" outlineLevel="1" x14ac:dyDescent="0.25">
      <c r="B32" s="11"/>
      <c r="C32" s="11"/>
      <c r="D32" s="12">
        <f>SUBTOTAL(1,D31:D31)</f>
        <v>18650</v>
      </c>
      <c r="E32" s="13"/>
      <c r="F32" s="13"/>
      <c r="G32" s="13"/>
      <c r="H32" s="13"/>
      <c r="I32" s="13"/>
      <c r="J32" s="13"/>
      <c r="K32" s="13"/>
      <c r="L32" s="14"/>
      <c r="M32" s="58" t="s">
        <v>161</v>
      </c>
    </row>
    <row r="33" spans="2:13" outlineLevel="2" x14ac:dyDescent="0.25">
      <c r="B33" s="11" t="s">
        <v>46</v>
      </c>
      <c r="C33" s="11" t="s">
        <v>47</v>
      </c>
      <c r="D33" s="12">
        <v>19990</v>
      </c>
      <c r="E33" s="13" t="s">
        <v>15</v>
      </c>
      <c r="F33" s="13" t="s">
        <v>16</v>
      </c>
      <c r="G33" s="13">
        <v>4</v>
      </c>
      <c r="H33" s="13">
        <v>103</v>
      </c>
      <c r="I33" s="13" t="s">
        <v>17</v>
      </c>
      <c r="J33" s="13" t="s">
        <v>18</v>
      </c>
      <c r="K33" s="13" t="s">
        <v>27</v>
      </c>
      <c r="L33" s="14">
        <v>2</v>
      </c>
      <c r="M33" s="14" t="s">
        <v>48</v>
      </c>
    </row>
    <row r="34" spans="2:13" outlineLevel="2" x14ac:dyDescent="0.25">
      <c r="B34" s="11" t="s">
        <v>46</v>
      </c>
      <c r="C34" s="11" t="s">
        <v>67</v>
      </c>
      <c r="D34" s="12">
        <v>29500</v>
      </c>
      <c r="E34" s="13" t="s">
        <v>15</v>
      </c>
      <c r="F34" s="13" t="s">
        <v>16</v>
      </c>
      <c r="G34" s="13">
        <v>4</v>
      </c>
      <c r="H34" s="13">
        <v>133</v>
      </c>
      <c r="I34" s="13" t="s">
        <v>17</v>
      </c>
      <c r="J34" s="13" t="s">
        <v>18</v>
      </c>
      <c r="K34" s="13" t="s">
        <v>27</v>
      </c>
      <c r="L34" s="14">
        <v>2</v>
      </c>
      <c r="M34" s="14" t="s">
        <v>48</v>
      </c>
    </row>
    <row r="35" spans="2:13" outlineLevel="2" x14ac:dyDescent="0.25">
      <c r="B35" s="11" t="s">
        <v>46</v>
      </c>
      <c r="C35" s="11" t="s">
        <v>78</v>
      </c>
      <c r="D35" s="12">
        <v>32490</v>
      </c>
      <c r="E35" s="13" t="s">
        <v>79</v>
      </c>
      <c r="F35" s="13" t="s">
        <v>16</v>
      </c>
      <c r="G35" s="13">
        <v>4</v>
      </c>
      <c r="H35" s="13">
        <v>114</v>
      </c>
      <c r="I35" s="13" t="s">
        <v>41</v>
      </c>
      <c r="J35" s="13" t="s">
        <v>36</v>
      </c>
      <c r="K35" s="13" t="s">
        <v>27</v>
      </c>
      <c r="L35" s="14">
        <v>2</v>
      </c>
      <c r="M35" s="14" t="s">
        <v>48</v>
      </c>
    </row>
    <row r="36" spans="2:13" outlineLevel="2" x14ac:dyDescent="0.25">
      <c r="B36" s="11" t="s">
        <v>46</v>
      </c>
      <c r="C36" s="11" t="s">
        <v>91</v>
      </c>
      <c r="D36" s="12">
        <v>39100</v>
      </c>
      <c r="E36" s="13" t="s">
        <v>77</v>
      </c>
      <c r="F36" s="13" t="s">
        <v>16</v>
      </c>
      <c r="G36" s="13">
        <v>4</v>
      </c>
      <c r="H36" s="13">
        <v>147</v>
      </c>
      <c r="I36" s="13" t="s">
        <v>41</v>
      </c>
      <c r="J36" s="13" t="s">
        <v>18</v>
      </c>
      <c r="K36" s="13" t="s">
        <v>27</v>
      </c>
      <c r="L36" s="14">
        <v>2</v>
      </c>
      <c r="M36" s="14" t="s">
        <v>48</v>
      </c>
    </row>
    <row r="37" spans="2:13" outlineLevel="1" x14ac:dyDescent="0.25">
      <c r="B37" s="11"/>
      <c r="C37" s="11"/>
      <c r="D37" s="12">
        <f>SUBTOTAL(1,D33:D36)</f>
        <v>30270</v>
      </c>
      <c r="E37" s="13"/>
      <c r="F37" s="13"/>
      <c r="G37" s="13"/>
      <c r="H37" s="13"/>
      <c r="I37" s="13"/>
      <c r="J37" s="13"/>
      <c r="K37" s="13"/>
      <c r="L37" s="14"/>
      <c r="M37" s="58" t="s">
        <v>163</v>
      </c>
    </row>
    <row r="38" spans="2:13" outlineLevel="2" x14ac:dyDescent="0.25">
      <c r="B38" s="11" t="s">
        <v>24</v>
      </c>
      <c r="C38" s="11" t="s">
        <v>25</v>
      </c>
      <c r="D38" s="12">
        <v>17490</v>
      </c>
      <c r="E38" s="13" t="s">
        <v>26</v>
      </c>
      <c r="F38" s="13" t="s">
        <v>16</v>
      </c>
      <c r="G38" s="13">
        <v>4</v>
      </c>
      <c r="H38" s="13">
        <v>82</v>
      </c>
      <c r="I38" s="13" t="s">
        <v>17</v>
      </c>
      <c r="J38" s="13" t="s">
        <v>18</v>
      </c>
      <c r="K38" s="13" t="s">
        <v>27</v>
      </c>
      <c r="L38" s="14">
        <v>1</v>
      </c>
      <c r="M38" s="14" t="s">
        <v>28</v>
      </c>
    </row>
    <row r="39" spans="2:13" outlineLevel="2" x14ac:dyDescent="0.25">
      <c r="B39" s="11" t="s">
        <v>24</v>
      </c>
      <c r="C39" s="11" t="s">
        <v>38</v>
      </c>
      <c r="D39" s="12">
        <v>18990</v>
      </c>
      <c r="E39" s="13" t="s">
        <v>15</v>
      </c>
      <c r="F39" s="13" t="s">
        <v>16</v>
      </c>
      <c r="G39" s="13">
        <v>4</v>
      </c>
      <c r="H39" s="13">
        <v>107</v>
      </c>
      <c r="I39" s="13" t="s">
        <v>17</v>
      </c>
      <c r="J39" s="13" t="s">
        <v>18</v>
      </c>
      <c r="K39" s="13" t="s">
        <v>19</v>
      </c>
      <c r="L39" s="14">
        <v>2</v>
      </c>
      <c r="M39" s="14" t="s">
        <v>28</v>
      </c>
    </row>
    <row r="40" spans="2:13" outlineLevel="2" x14ac:dyDescent="0.25">
      <c r="B40" s="11" t="s">
        <v>24</v>
      </c>
      <c r="C40" s="11" t="s">
        <v>51</v>
      </c>
      <c r="D40" s="12">
        <v>20995</v>
      </c>
      <c r="E40" s="13" t="s">
        <v>52</v>
      </c>
      <c r="F40" s="13" t="s">
        <v>16</v>
      </c>
      <c r="G40" s="13">
        <v>4</v>
      </c>
      <c r="H40" s="13">
        <v>123</v>
      </c>
      <c r="I40" s="13" t="s">
        <v>17</v>
      </c>
      <c r="J40" s="13" t="s">
        <v>36</v>
      </c>
      <c r="K40" s="13" t="s">
        <v>27</v>
      </c>
      <c r="L40" s="14">
        <v>2</v>
      </c>
      <c r="M40" s="14" t="s">
        <v>28</v>
      </c>
    </row>
    <row r="41" spans="2:13" outlineLevel="2" x14ac:dyDescent="0.25">
      <c r="B41" s="11" t="s">
        <v>46</v>
      </c>
      <c r="C41" s="11" t="s">
        <v>57</v>
      </c>
      <c r="D41" s="12">
        <v>21900</v>
      </c>
      <c r="E41" s="13" t="s">
        <v>52</v>
      </c>
      <c r="F41" s="13" t="s">
        <v>16</v>
      </c>
      <c r="G41" s="13">
        <v>4</v>
      </c>
      <c r="H41" s="13">
        <v>98</v>
      </c>
      <c r="I41" s="13" t="s">
        <v>17</v>
      </c>
      <c r="J41" s="13" t="s">
        <v>18</v>
      </c>
      <c r="K41" s="13" t="s">
        <v>27</v>
      </c>
      <c r="L41" s="14">
        <v>2</v>
      </c>
      <c r="M41" s="14" t="s">
        <v>28</v>
      </c>
    </row>
    <row r="42" spans="2:13" outlineLevel="2" x14ac:dyDescent="0.25">
      <c r="B42" s="11" t="s">
        <v>24</v>
      </c>
      <c r="C42" s="11" t="s">
        <v>64</v>
      </c>
      <c r="D42" s="12">
        <v>23995</v>
      </c>
      <c r="E42" s="13" t="s">
        <v>15</v>
      </c>
      <c r="F42" s="13" t="s">
        <v>16</v>
      </c>
      <c r="G42" s="13">
        <v>4</v>
      </c>
      <c r="H42" s="13">
        <v>139</v>
      </c>
      <c r="I42" s="13" t="s">
        <v>17</v>
      </c>
      <c r="J42" s="13" t="s">
        <v>18</v>
      </c>
      <c r="K42" s="13" t="s">
        <v>27</v>
      </c>
      <c r="L42" s="14">
        <v>1</v>
      </c>
      <c r="M42" s="14" t="s">
        <v>28</v>
      </c>
    </row>
    <row r="43" spans="2:13" outlineLevel="2" x14ac:dyDescent="0.25">
      <c r="B43" s="11" t="s">
        <v>46</v>
      </c>
      <c r="C43" s="11" t="s">
        <v>84</v>
      </c>
      <c r="D43" s="12">
        <v>36490</v>
      </c>
      <c r="E43" s="13" t="s">
        <v>79</v>
      </c>
      <c r="F43" s="13" t="s">
        <v>16</v>
      </c>
      <c r="G43" s="13">
        <v>4</v>
      </c>
      <c r="H43" s="13">
        <v>129</v>
      </c>
      <c r="I43" s="13" t="s">
        <v>41</v>
      </c>
      <c r="J43" s="13" t="s">
        <v>36</v>
      </c>
      <c r="K43" s="13" t="s">
        <v>27</v>
      </c>
      <c r="L43" s="14">
        <v>2</v>
      </c>
      <c r="M43" s="14" t="s">
        <v>28</v>
      </c>
    </row>
    <row r="44" spans="2:13" outlineLevel="2" x14ac:dyDescent="0.25">
      <c r="B44" s="11" t="s">
        <v>46</v>
      </c>
      <c r="C44" s="11" t="s">
        <v>86</v>
      </c>
      <c r="D44" s="12">
        <v>37900</v>
      </c>
      <c r="E44" s="13" t="s">
        <v>79</v>
      </c>
      <c r="F44" s="13" t="s">
        <v>87</v>
      </c>
      <c r="G44" s="13">
        <v>4</v>
      </c>
      <c r="H44" s="13">
        <v>100</v>
      </c>
      <c r="I44" s="13" t="s">
        <v>41</v>
      </c>
      <c r="J44" s="13" t="s">
        <v>18</v>
      </c>
      <c r="K44" s="13" t="s">
        <v>27</v>
      </c>
      <c r="L44" s="14">
        <v>1</v>
      </c>
      <c r="M44" s="14" t="s">
        <v>28</v>
      </c>
    </row>
    <row r="45" spans="2:13" outlineLevel="2" x14ac:dyDescent="0.25">
      <c r="B45" s="11" t="s">
        <v>24</v>
      </c>
      <c r="C45" s="11" t="s">
        <v>96</v>
      </c>
      <c r="D45" s="12">
        <v>45995</v>
      </c>
      <c r="E45" s="13" t="s">
        <v>79</v>
      </c>
      <c r="F45" s="13" t="s">
        <v>16</v>
      </c>
      <c r="G45" s="13">
        <v>6</v>
      </c>
      <c r="H45" s="13">
        <v>200</v>
      </c>
      <c r="I45" s="13" t="s">
        <v>41</v>
      </c>
      <c r="J45" s="13" t="s">
        <v>36</v>
      </c>
      <c r="K45" s="13" t="s">
        <v>19</v>
      </c>
      <c r="L45" s="14">
        <v>2</v>
      </c>
      <c r="M45" s="14" t="s">
        <v>28</v>
      </c>
    </row>
    <row r="46" spans="2:13" outlineLevel="1" x14ac:dyDescent="0.25">
      <c r="B46" s="11"/>
      <c r="C46" s="11"/>
      <c r="D46" s="12">
        <f>SUBTOTAL(1,D38:D45)</f>
        <v>27969.375</v>
      </c>
      <c r="E46" s="13"/>
      <c r="F46" s="13"/>
      <c r="G46" s="13"/>
      <c r="H46" s="13"/>
      <c r="I46" s="13"/>
      <c r="J46" s="13"/>
      <c r="K46" s="13"/>
      <c r="L46" s="14"/>
      <c r="M46" s="58" t="s">
        <v>158</v>
      </c>
    </row>
    <row r="47" spans="2:13" outlineLevel="2" x14ac:dyDescent="0.25">
      <c r="B47" s="11" t="s">
        <v>32</v>
      </c>
      <c r="C47" s="11" t="s">
        <v>33</v>
      </c>
      <c r="D47" s="12">
        <v>18600</v>
      </c>
      <c r="E47" s="13" t="s">
        <v>26</v>
      </c>
      <c r="F47" s="13" t="s">
        <v>16</v>
      </c>
      <c r="G47" s="13">
        <v>4</v>
      </c>
      <c r="H47" s="13">
        <v>60</v>
      </c>
      <c r="I47" s="13" t="s">
        <v>17</v>
      </c>
      <c r="J47" s="13" t="s">
        <v>18</v>
      </c>
      <c r="K47" s="13" t="s">
        <v>19</v>
      </c>
      <c r="L47" s="14">
        <v>2</v>
      </c>
      <c r="M47" s="14" t="s">
        <v>34</v>
      </c>
    </row>
    <row r="48" spans="2:13" outlineLevel="2" x14ac:dyDescent="0.25">
      <c r="B48" s="11" t="s">
        <v>32</v>
      </c>
      <c r="C48" s="11" t="s">
        <v>82</v>
      </c>
      <c r="D48" s="12">
        <v>32990</v>
      </c>
      <c r="E48" s="13" t="s">
        <v>77</v>
      </c>
      <c r="F48" s="13" t="s">
        <v>16</v>
      </c>
      <c r="G48" s="13">
        <v>4</v>
      </c>
      <c r="H48" s="13">
        <v>150</v>
      </c>
      <c r="I48" s="13" t="s">
        <v>17</v>
      </c>
      <c r="J48" s="13" t="s">
        <v>18</v>
      </c>
      <c r="K48" s="13" t="s">
        <v>19</v>
      </c>
      <c r="L48" s="14">
        <v>2</v>
      </c>
      <c r="M48" s="14" t="s">
        <v>34</v>
      </c>
    </row>
    <row r="49" spans="2:13" outlineLevel="2" x14ac:dyDescent="0.25">
      <c r="B49" s="11" t="s">
        <v>32</v>
      </c>
      <c r="C49" s="11" t="s">
        <v>97</v>
      </c>
      <c r="D49" s="12">
        <v>48990</v>
      </c>
      <c r="E49" s="13" t="s">
        <v>77</v>
      </c>
      <c r="F49" s="13" t="s">
        <v>16</v>
      </c>
      <c r="G49" s="13">
        <v>6</v>
      </c>
      <c r="H49" s="13">
        <v>204</v>
      </c>
      <c r="I49" s="13" t="s">
        <v>17</v>
      </c>
      <c r="J49" s="13" t="s">
        <v>36</v>
      </c>
      <c r="K49" s="13" t="s">
        <v>27</v>
      </c>
      <c r="L49" s="14">
        <v>6</v>
      </c>
      <c r="M49" s="14" t="s">
        <v>34</v>
      </c>
    </row>
    <row r="50" spans="2:13" outlineLevel="1" x14ac:dyDescent="0.25">
      <c r="B50" s="11"/>
      <c r="C50" s="11"/>
      <c r="D50" s="12">
        <f>SUBTOTAL(1,D47:D49)</f>
        <v>33526.666666666664</v>
      </c>
      <c r="E50" s="13"/>
      <c r="F50" s="13"/>
      <c r="G50" s="13"/>
      <c r="H50" s="13"/>
      <c r="I50" s="13"/>
      <c r="J50" s="13"/>
      <c r="K50" s="13"/>
      <c r="L50" s="14"/>
      <c r="M50" s="58" t="s">
        <v>160</v>
      </c>
    </row>
    <row r="51" spans="2:13" outlineLevel="2" x14ac:dyDescent="0.25">
      <c r="B51" s="11" t="s">
        <v>21</v>
      </c>
      <c r="C51" s="11" t="s">
        <v>22</v>
      </c>
      <c r="D51" s="12">
        <v>14950</v>
      </c>
      <c r="E51" s="13" t="s">
        <v>15</v>
      </c>
      <c r="F51" s="13" t="s">
        <v>16</v>
      </c>
      <c r="G51" s="13">
        <v>4</v>
      </c>
      <c r="H51" s="13">
        <v>108</v>
      </c>
      <c r="I51" s="13" t="s">
        <v>17</v>
      </c>
      <c r="J51" s="13" t="s">
        <v>18</v>
      </c>
      <c r="K51" s="13" t="s">
        <v>19</v>
      </c>
      <c r="L51" s="14">
        <v>1</v>
      </c>
      <c r="M51" s="14" t="s">
        <v>23</v>
      </c>
    </row>
    <row r="52" spans="2:13" outlineLevel="2" x14ac:dyDescent="0.25">
      <c r="B52" s="11" t="s">
        <v>21</v>
      </c>
      <c r="C52" s="11" t="s">
        <v>39</v>
      </c>
      <c r="D52" s="12">
        <v>19700</v>
      </c>
      <c r="E52" s="13" t="s">
        <v>40</v>
      </c>
      <c r="F52" s="13" t="s">
        <v>16</v>
      </c>
      <c r="G52" s="13">
        <v>4</v>
      </c>
      <c r="H52" s="13">
        <v>128</v>
      </c>
      <c r="I52" s="13" t="s">
        <v>41</v>
      </c>
      <c r="J52" s="13" t="s">
        <v>18</v>
      </c>
      <c r="K52" s="13" t="s">
        <v>27</v>
      </c>
      <c r="L52" s="14">
        <v>2</v>
      </c>
      <c r="M52" s="14" t="s">
        <v>23</v>
      </c>
    </row>
    <row r="53" spans="2:13" outlineLevel="1" x14ac:dyDescent="0.25">
      <c r="B53" s="11"/>
      <c r="C53" s="11"/>
      <c r="D53" s="12">
        <f>SUBTOTAL(1,D51:D52)</f>
        <v>17325</v>
      </c>
      <c r="E53" s="13"/>
      <c r="F53" s="13"/>
      <c r="G53" s="13"/>
      <c r="H53" s="13"/>
      <c r="I53" s="13"/>
      <c r="J53" s="13"/>
      <c r="K53" s="13"/>
      <c r="L53" s="14"/>
      <c r="M53" s="58" t="s">
        <v>157</v>
      </c>
    </row>
    <row r="54" spans="2:13" outlineLevel="2" x14ac:dyDescent="0.25">
      <c r="B54" s="11" t="s">
        <v>43</v>
      </c>
      <c r="C54" s="11" t="s">
        <v>44</v>
      </c>
      <c r="D54" s="12">
        <v>19900</v>
      </c>
      <c r="E54" s="13" t="s">
        <v>15</v>
      </c>
      <c r="F54" s="13" t="s">
        <v>16</v>
      </c>
      <c r="G54" s="13">
        <v>4</v>
      </c>
      <c r="H54" s="13">
        <v>97</v>
      </c>
      <c r="I54" s="13" t="s">
        <v>17</v>
      </c>
      <c r="J54" s="13" t="s">
        <v>18</v>
      </c>
      <c r="K54" s="13" t="s">
        <v>19</v>
      </c>
      <c r="L54" s="14">
        <v>2</v>
      </c>
      <c r="M54" s="14" t="s">
        <v>45</v>
      </c>
    </row>
    <row r="55" spans="2:13" outlineLevel="2" x14ac:dyDescent="0.25">
      <c r="B55" s="11" t="s">
        <v>43</v>
      </c>
      <c r="C55" s="11" t="s">
        <v>85</v>
      </c>
      <c r="D55" s="12">
        <v>36900</v>
      </c>
      <c r="E55" s="13" t="s">
        <v>15</v>
      </c>
      <c r="F55" s="13" t="s">
        <v>16</v>
      </c>
      <c r="G55" s="13">
        <v>4</v>
      </c>
      <c r="H55" s="13">
        <v>149</v>
      </c>
      <c r="I55" s="13" t="s">
        <v>17</v>
      </c>
      <c r="J55" s="13" t="s">
        <v>18</v>
      </c>
      <c r="K55" s="13" t="s">
        <v>19</v>
      </c>
      <c r="L55" s="14">
        <v>4</v>
      </c>
      <c r="M55" s="14" t="s">
        <v>45</v>
      </c>
    </row>
    <row r="56" spans="2:13" outlineLevel="2" x14ac:dyDescent="0.25">
      <c r="B56" s="11" t="s">
        <v>43</v>
      </c>
      <c r="C56" s="11" t="s">
        <v>95</v>
      </c>
      <c r="D56" s="12">
        <v>45900</v>
      </c>
      <c r="E56" s="13" t="s">
        <v>75</v>
      </c>
      <c r="F56" s="13" t="s">
        <v>87</v>
      </c>
      <c r="G56" s="13">
        <v>6</v>
      </c>
      <c r="H56" s="13">
        <v>128</v>
      </c>
      <c r="I56" s="13" t="s">
        <v>41</v>
      </c>
      <c r="J56" s="13" t="s">
        <v>18</v>
      </c>
      <c r="K56" s="13" t="s">
        <v>27</v>
      </c>
      <c r="L56" s="14">
        <v>0</v>
      </c>
      <c r="M56" s="14" t="s">
        <v>45</v>
      </c>
    </row>
    <row r="57" spans="2:13" outlineLevel="1" x14ac:dyDescent="0.25">
      <c r="B57" s="11"/>
      <c r="C57" s="11"/>
      <c r="D57" s="12">
        <f>SUBTOTAL(1,D54:D56)</f>
        <v>34233.333333333336</v>
      </c>
      <c r="E57" s="13"/>
      <c r="F57" s="13"/>
      <c r="G57" s="13"/>
      <c r="H57" s="13"/>
      <c r="I57" s="13"/>
      <c r="J57" s="13"/>
      <c r="K57" s="13"/>
      <c r="L57" s="14"/>
      <c r="M57" s="58" t="s">
        <v>162</v>
      </c>
    </row>
    <row r="58" spans="2:13" outlineLevel="2" x14ac:dyDescent="0.25">
      <c r="B58" s="11" t="s">
        <v>43</v>
      </c>
      <c r="C58" s="11" t="s">
        <v>62</v>
      </c>
      <c r="D58" s="12">
        <v>22180</v>
      </c>
      <c r="E58" s="13" t="s">
        <v>15</v>
      </c>
      <c r="F58" s="13" t="s">
        <v>16</v>
      </c>
      <c r="G58" s="13">
        <v>4</v>
      </c>
      <c r="H58" s="13">
        <v>108</v>
      </c>
      <c r="I58" s="13" t="s">
        <v>17</v>
      </c>
      <c r="J58" s="13" t="s">
        <v>36</v>
      </c>
      <c r="K58" s="13" t="s">
        <v>27</v>
      </c>
      <c r="L58" s="14">
        <v>2</v>
      </c>
      <c r="M58" s="14" t="s">
        <v>63</v>
      </c>
    </row>
    <row r="59" spans="2:13" outlineLevel="2" x14ac:dyDescent="0.25">
      <c r="B59" s="11" t="s">
        <v>43</v>
      </c>
      <c r="C59" s="11" t="s">
        <v>83</v>
      </c>
      <c r="D59" s="12">
        <v>34400</v>
      </c>
      <c r="E59" s="13" t="s">
        <v>15</v>
      </c>
      <c r="F59" s="13" t="s">
        <v>16</v>
      </c>
      <c r="G59" s="13">
        <v>4</v>
      </c>
      <c r="H59" s="13">
        <v>150</v>
      </c>
      <c r="I59" s="13" t="s">
        <v>17</v>
      </c>
      <c r="J59" s="13" t="s">
        <v>36</v>
      </c>
      <c r="K59" s="13" t="s">
        <v>27</v>
      </c>
      <c r="L59" s="14">
        <v>4</v>
      </c>
      <c r="M59" s="14" t="s">
        <v>63</v>
      </c>
    </row>
    <row r="60" spans="2:13" outlineLevel="2" x14ac:dyDescent="0.25">
      <c r="B60" s="11" t="s">
        <v>43</v>
      </c>
      <c r="C60" s="11" t="s">
        <v>102</v>
      </c>
      <c r="D60" s="12">
        <v>74900</v>
      </c>
      <c r="E60" s="13" t="s">
        <v>75</v>
      </c>
      <c r="F60" s="13" t="s">
        <v>16</v>
      </c>
      <c r="G60" s="13">
        <v>6</v>
      </c>
      <c r="H60" s="13">
        <v>231</v>
      </c>
      <c r="I60" s="13" t="s">
        <v>41</v>
      </c>
      <c r="J60" s="13" t="s">
        <v>36</v>
      </c>
      <c r="K60" s="13" t="s">
        <v>19</v>
      </c>
      <c r="L60" s="14">
        <v>2</v>
      </c>
      <c r="M60" s="14" t="s">
        <v>63</v>
      </c>
    </row>
    <row r="61" spans="2:13" outlineLevel="1" x14ac:dyDescent="0.25">
      <c r="B61" s="11"/>
      <c r="C61" s="11"/>
      <c r="D61" s="12">
        <f>SUBTOTAL(1,D58:D60)</f>
        <v>43826.666666666664</v>
      </c>
      <c r="E61" s="13"/>
      <c r="F61" s="13"/>
      <c r="G61" s="13"/>
      <c r="H61" s="13"/>
      <c r="I61" s="13"/>
      <c r="J61" s="13"/>
      <c r="K61" s="13"/>
      <c r="L61" s="14"/>
      <c r="M61" s="58" t="s">
        <v>169</v>
      </c>
    </row>
    <row r="62" spans="2:13" outlineLevel="2" x14ac:dyDescent="0.25">
      <c r="B62" s="11" t="s">
        <v>43</v>
      </c>
      <c r="C62" s="11" t="s">
        <v>60</v>
      </c>
      <c r="D62" s="12">
        <v>21980</v>
      </c>
      <c r="E62" s="13" t="s">
        <v>15</v>
      </c>
      <c r="F62" s="13" t="s">
        <v>16</v>
      </c>
      <c r="G62" s="13">
        <v>4</v>
      </c>
      <c r="H62" s="13">
        <v>95</v>
      </c>
      <c r="I62" s="13" t="s">
        <v>17</v>
      </c>
      <c r="J62" s="13" t="s">
        <v>18</v>
      </c>
      <c r="K62" s="13" t="s">
        <v>27</v>
      </c>
      <c r="L62" s="14">
        <v>2</v>
      </c>
      <c r="M62" s="14" t="s">
        <v>61</v>
      </c>
    </row>
    <row r="63" spans="2:13" outlineLevel="2" x14ac:dyDescent="0.25">
      <c r="B63" s="11" t="s">
        <v>43</v>
      </c>
      <c r="C63" s="11" t="s">
        <v>85</v>
      </c>
      <c r="D63" s="12">
        <v>38600</v>
      </c>
      <c r="E63" s="13" t="s">
        <v>15</v>
      </c>
      <c r="F63" s="13" t="s">
        <v>16</v>
      </c>
      <c r="G63" s="13">
        <v>4</v>
      </c>
      <c r="H63" s="13">
        <v>150</v>
      </c>
      <c r="I63" s="13" t="s">
        <v>17</v>
      </c>
      <c r="J63" s="13" t="s">
        <v>36</v>
      </c>
      <c r="K63" s="13" t="s">
        <v>19</v>
      </c>
      <c r="L63" s="14">
        <v>4</v>
      </c>
      <c r="M63" s="14" t="s">
        <v>61</v>
      </c>
    </row>
    <row r="64" spans="2:13" outlineLevel="1" x14ac:dyDescent="0.25">
      <c r="B64" s="11"/>
      <c r="C64" s="11"/>
      <c r="D64" s="12">
        <f>SUBTOTAL(1,D62:D63)</f>
        <v>30290</v>
      </c>
      <c r="E64" s="13"/>
      <c r="F64" s="13"/>
      <c r="G64" s="13"/>
      <c r="H64" s="13"/>
      <c r="I64" s="13"/>
      <c r="J64" s="13"/>
      <c r="K64" s="13"/>
      <c r="L64" s="14"/>
      <c r="M64" s="58" t="s">
        <v>168</v>
      </c>
    </row>
    <row r="65" spans="2:13" outlineLevel="2" x14ac:dyDescent="0.25">
      <c r="B65" s="11" t="s">
        <v>43</v>
      </c>
      <c r="C65" s="11" t="s">
        <v>80</v>
      </c>
      <c r="D65" s="12">
        <v>32980</v>
      </c>
      <c r="E65" s="13" t="s">
        <v>75</v>
      </c>
      <c r="F65" s="13" t="s">
        <v>16</v>
      </c>
      <c r="G65" s="13">
        <v>4</v>
      </c>
      <c r="H65" s="13">
        <v>149</v>
      </c>
      <c r="I65" s="13" t="s">
        <v>41</v>
      </c>
      <c r="J65" s="13" t="s">
        <v>36</v>
      </c>
      <c r="K65" s="13" t="s">
        <v>27</v>
      </c>
      <c r="L65" s="14">
        <v>2</v>
      </c>
      <c r="M65" s="14" t="s">
        <v>81</v>
      </c>
    </row>
    <row r="66" spans="2:13" outlineLevel="2" x14ac:dyDescent="0.25">
      <c r="B66" s="11" t="s">
        <v>43</v>
      </c>
      <c r="C66" s="11" t="s">
        <v>100</v>
      </c>
      <c r="D66" s="12">
        <v>52600</v>
      </c>
      <c r="E66" s="13" t="s">
        <v>75</v>
      </c>
      <c r="F66" s="13" t="s">
        <v>87</v>
      </c>
      <c r="G66" s="13">
        <v>6</v>
      </c>
      <c r="H66" s="13">
        <v>131</v>
      </c>
      <c r="I66" s="13" t="s">
        <v>41</v>
      </c>
      <c r="J66" s="13" t="s">
        <v>18</v>
      </c>
      <c r="K66" s="13" t="s">
        <v>27</v>
      </c>
      <c r="L66" s="14">
        <v>0</v>
      </c>
      <c r="M66" s="14" t="s">
        <v>81</v>
      </c>
    </row>
    <row r="67" spans="2:13" outlineLevel="1" x14ac:dyDescent="0.25">
      <c r="B67" s="11"/>
      <c r="C67" s="11"/>
      <c r="D67" s="12">
        <f>SUBTOTAL(1,D65:D66)</f>
        <v>42790</v>
      </c>
      <c r="E67" s="13"/>
      <c r="F67" s="13"/>
      <c r="G67" s="13"/>
      <c r="H67" s="13"/>
      <c r="I67" s="13"/>
      <c r="J67" s="13"/>
      <c r="K67" s="13"/>
      <c r="L67" s="14"/>
      <c r="M67" s="58" t="s">
        <v>172</v>
      </c>
    </row>
    <row r="68" spans="2:13" outlineLevel="2" x14ac:dyDescent="0.25">
      <c r="B68" s="11" t="s">
        <v>21</v>
      </c>
      <c r="C68" s="11" t="s">
        <v>55</v>
      </c>
      <c r="D68" s="12">
        <v>21800</v>
      </c>
      <c r="E68" s="13" t="s">
        <v>15</v>
      </c>
      <c r="F68" s="13" t="s">
        <v>16</v>
      </c>
      <c r="G68" s="13">
        <v>4</v>
      </c>
      <c r="H68" s="13">
        <v>136</v>
      </c>
      <c r="I68" s="13" t="s">
        <v>17</v>
      </c>
      <c r="J68" s="13" t="s">
        <v>18</v>
      </c>
      <c r="K68" s="13" t="s">
        <v>27</v>
      </c>
      <c r="L68" s="14">
        <v>2</v>
      </c>
      <c r="M68" s="14" t="s">
        <v>56</v>
      </c>
    </row>
    <row r="69" spans="2:13" outlineLevel="1" x14ac:dyDescent="0.25">
      <c r="B69" s="11"/>
      <c r="C69" s="11"/>
      <c r="D69" s="12">
        <f>SUBTOTAL(1,D68:D68)</f>
        <v>21800</v>
      </c>
      <c r="E69" s="13"/>
      <c r="F69" s="13"/>
      <c r="G69" s="13"/>
      <c r="H69" s="13"/>
      <c r="I69" s="13"/>
      <c r="J69" s="13"/>
      <c r="K69" s="13"/>
      <c r="L69" s="14"/>
      <c r="M69" s="58" t="s">
        <v>166</v>
      </c>
    </row>
    <row r="70" spans="2:13" x14ac:dyDescent="0.25">
      <c r="B70" s="11"/>
      <c r="C70" s="11"/>
      <c r="D70" s="12">
        <f>SUBTOTAL(1,D4:D68)</f>
        <v>31563.645833333332</v>
      </c>
      <c r="E70" s="13"/>
      <c r="F70" s="13"/>
      <c r="G70" s="13"/>
      <c r="H70" s="13"/>
      <c r="I70" s="13"/>
      <c r="J70" s="13"/>
      <c r="K70" s="13"/>
      <c r="L70" s="14"/>
      <c r="M70" s="58" t="s">
        <v>155</v>
      </c>
    </row>
    <row r="71" spans="2:13" x14ac:dyDescent="0.25">
      <c r="B71" s="11"/>
      <c r="D71" s="12"/>
      <c r="E71" s="13"/>
      <c r="G71" s="15"/>
      <c r="H71" s="13"/>
      <c r="L71" s="14"/>
    </row>
    <row r="72" spans="2:13" x14ac:dyDescent="0.25">
      <c r="G72" s="15"/>
    </row>
    <row r="73" spans="2:13" x14ac:dyDescent="0.25">
      <c r="G73" s="15"/>
    </row>
    <row r="74" spans="2:13" x14ac:dyDescent="0.25">
      <c r="G74" s="15"/>
    </row>
  </sheetData>
  <sortState ref="B4:M51">
    <sortCondition ref="M4:M51"/>
  </sortState>
  <dataConsolidate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M71"/>
  <sheetViews>
    <sheetView topLeftCell="A62" workbookViewId="0">
      <selection activeCell="E71" sqref="E71"/>
    </sheetView>
  </sheetViews>
  <sheetFormatPr defaultRowHeight="15.75" outlineLevelRow="3" x14ac:dyDescent="0.25"/>
  <cols>
    <col min="1" max="1" width="9.140625" style="5"/>
    <col min="2" max="2" width="11.7109375" style="5" bestFit="1" customWidth="1"/>
    <col min="3" max="3" width="22.85546875" style="5" customWidth="1"/>
    <col min="4" max="4" width="11" style="5" bestFit="1" customWidth="1"/>
    <col min="5" max="5" width="14.5703125" style="5" bestFit="1" customWidth="1"/>
    <col min="6" max="6" width="15" style="5" customWidth="1"/>
    <col min="7" max="7" width="11.5703125" style="5" customWidth="1"/>
    <col min="8" max="8" width="11.140625" style="5" customWidth="1"/>
    <col min="9" max="9" width="10.85546875" style="5" bestFit="1" customWidth="1"/>
    <col min="10" max="10" width="10" style="5" customWidth="1"/>
    <col min="11" max="11" width="12.140625" style="5" customWidth="1"/>
    <col min="12" max="12" width="4.28515625" style="5" customWidth="1"/>
    <col min="13" max="13" width="29.7109375" style="7" bestFit="1" customWidth="1"/>
    <col min="14" max="16384" width="9.140625" style="5"/>
  </cols>
  <sheetData>
    <row r="1" spans="2:13" ht="20.25" x14ac:dyDescent="0.3">
      <c r="C1" s="6" t="s">
        <v>0</v>
      </c>
    </row>
    <row r="3" spans="2:13" x14ac:dyDescent="0.25"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</row>
    <row r="4" spans="2:13" outlineLevel="3" x14ac:dyDescent="0.25">
      <c r="B4" s="11" t="s">
        <v>21</v>
      </c>
      <c r="C4" s="11" t="s">
        <v>39</v>
      </c>
      <c r="D4" s="12">
        <v>19700</v>
      </c>
      <c r="E4" s="13" t="s">
        <v>40</v>
      </c>
      <c r="F4" s="13" t="s">
        <v>16</v>
      </c>
      <c r="G4" s="13">
        <v>4</v>
      </c>
      <c r="H4" s="13">
        <v>128</v>
      </c>
      <c r="I4" s="13" t="s">
        <v>41</v>
      </c>
      <c r="J4" s="13" t="s">
        <v>18</v>
      </c>
      <c r="K4" s="13" t="s">
        <v>27</v>
      </c>
      <c r="L4" s="14">
        <v>2</v>
      </c>
      <c r="M4" s="14" t="s">
        <v>23</v>
      </c>
    </row>
    <row r="5" spans="2:13" outlineLevel="2" x14ac:dyDescent="0.25">
      <c r="B5" s="11"/>
      <c r="C5" s="11"/>
      <c r="D5" s="12">
        <f>SUBTOTAL(5,D4:D4)</f>
        <v>19700</v>
      </c>
      <c r="E5" s="59" t="s">
        <v>182</v>
      </c>
      <c r="F5" s="13"/>
      <c r="G5" s="13"/>
      <c r="H5" s="13"/>
      <c r="I5" s="13"/>
      <c r="J5" s="13"/>
      <c r="K5" s="13"/>
      <c r="L5" s="14"/>
      <c r="M5" s="14"/>
    </row>
    <row r="6" spans="2:13" outlineLevel="1" x14ac:dyDescent="0.25">
      <c r="B6" s="11"/>
      <c r="C6" s="11"/>
      <c r="D6" s="12">
        <f>SUBTOTAL(4,D4:D4)</f>
        <v>19700</v>
      </c>
      <c r="E6" s="59" t="s">
        <v>174</v>
      </c>
      <c r="F6" s="13"/>
      <c r="G6" s="13"/>
      <c r="H6" s="13"/>
      <c r="I6" s="13"/>
      <c r="J6" s="13"/>
      <c r="K6" s="13"/>
      <c r="L6" s="14"/>
      <c r="M6" s="14"/>
    </row>
    <row r="7" spans="2:13" outlineLevel="3" x14ac:dyDescent="0.25">
      <c r="B7" s="11" t="s">
        <v>46</v>
      </c>
      <c r="C7" s="11" t="s">
        <v>78</v>
      </c>
      <c r="D7" s="12">
        <v>32490</v>
      </c>
      <c r="E7" s="13" t="s">
        <v>79</v>
      </c>
      <c r="F7" s="13" t="s">
        <v>16</v>
      </c>
      <c r="G7" s="13">
        <v>4</v>
      </c>
      <c r="H7" s="13">
        <v>114</v>
      </c>
      <c r="I7" s="13" t="s">
        <v>41</v>
      </c>
      <c r="J7" s="13" t="s">
        <v>36</v>
      </c>
      <c r="K7" s="13" t="s">
        <v>27</v>
      </c>
      <c r="L7" s="14">
        <v>2</v>
      </c>
      <c r="M7" s="14" t="s">
        <v>48</v>
      </c>
    </row>
    <row r="8" spans="2:13" outlineLevel="3" x14ac:dyDescent="0.25">
      <c r="B8" s="11" t="s">
        <v>46</v>
      </c>
      <c r="C8" s="11" t="s">
        <v>84</v>
      </c>
      <c r="D8" s="12">
        <v>36490</v>
      </c>
      <c r="E8" s="13" t="s">
        <v>79</v>
      </c>
      <c r="F8" s="13" t="s">
        <v>16</v>
      </c>
      <c r="G8" s="13">
        <v>4</v>
      </c>
      <c r="H8" s="13">
        <v>129</v>
      </c>
      <c r="I8" s="13" t="s">
        <v>41</v>
      </c>
      <c r="J8" s="13" t="s">
        <v>36</v>
      </c>
      <c r="K8" s="13" t="s">
        <v>27</v>
      </c>
      <c r="L8" s="14">
        <v>2</v>
      </c>
      <c r="M8" s="14" t="s">
        <v>28</v>
      </c>
    </row>
    <row r="9" spans="2:13" outlineLevel="3" x14ac:dyDescent="0.25">
      <c r="B9" s="11" t="s">
        <v>46</v>
      </c>
      <c r="C9" s="11" t="s">
        <v>86</v>
      </c>
      <c r="D9" s="12">
        <v>37900</v>
      </c>
      <c r="E9" s="13" t="s">
        <v>79</v>
      </c>
      <c r="F9" s="13" t="s">
        <v>87</v>
      </c>
      <c r="G9" s="13">
        <v>4</v>
      </c>
      <c r="H9" s="13">
        <v>100</v>
      </c>
      <c r="I9" s="13" t="s">
        <v>41</v>
      </c>
      <c r="J9" s="13" t="s">
        <v>18</v>
      </c>
      <c r="K9" s="13" t="s">
        <v>27</v>
      </c>
      <c r="L9" s="14">
        <v>1</v>
      </c>
      <c r="M9" s="14" t="s">
        <v>28</v>
      </c>
    </row>
    <row r="10" spans="2:13" outlineLevel="3" x14ac:dyDescent="0.25">
      <c r="B10" s="11" t="s">
        <v>46</v>
      </c>
      <c r="C10" s="11" t="s">
        <v>94</v>
      </c>
      <c r="D10" s="12">
        <v>44900</v>
      </c>
      <c r="E10" s="13" t="s">
        <v>79</v>
      </c>
      <c r="F10" s="13" t="s">
        <v>87</v>
      </c>
      <c r="G10" s="13">
        <v>4</v>
      </c>
      <c r="H10" s="13">
        <v>165</v>
      </c>
      <c r="I10" s="13" t="s">
        <v>41</v>
      </c>
      <c r="J10" s="13" t="s">
        <v>18</v>
      </c>
      <c r="K10" s="13" t="s">
        <v>19</v>
      </c>
      <c r="L10" s="14">
        <v>2</v>
      </c>
      <c r="M10" s="14" t="s">
        <v>50</v>
      </c>
    </row>
    <row r="11" spans="2:13" outlineLevel="3" x14ac:dyDescent="0.25">
      <c r="B11" s="11" t="s">
        <v>24</v>
      </c>
      <c r="C11" s="11" t="s">
        <v>96</v>
      </c>
      <c r="D11" s="12">
        <v>45995</v>
      </c>
      <c r="E11" s="13" t="s">
        <v>79</v>
      </c>
      <c r="F11" s="13" t="s">
        <v>16</v>
      </c>
      <c r="G11" s="13">
        <v>6</v>
      </c>
      <c r="H11" s="13">
        <v>200</v>
      </c>
      <c r="I11" s="13" t="s">
        <v>41</v>
      </c>
      <c r="J11" s="13" t="s">
        <v>36</v>
      </c>
      <c r="K11" s="13" t="s">
        <v>19</v>
      </c>
      <c r="L11" s="14">
        <v>2</v>
      </c>
      <c r="M11" s="14" t="s">
        <v>28</v>
      </c>
    </row>
    <row r="12" spans="2:13" outlineLevel="2" x14ac:dyDescent="0.25">
      <c r="B12" s="11"/>
      <c r="C12" s="11"/>
      <c r="D12" s="12">
        <f>SUBTOTAL(5,D7:D11)</f>
        <v>32490</v>
      </c>
      <c r="E12" s="59" t="s">
        <v>183</v>
      </c>
      <c r="F12" s="13"/>
      <c r="G12" s="13"/>
      <c r="H12" s="13"/>
      <c r="I12" s="13"/>
      <c r="J12" s="13"/>
      <c r="K12" s="13"/>
      <c r="L12" s="14"/>
      <c r="M12" s="14"/>
    </row>
    <row r="13" spans="2:13" outlineLevel="1" x14ac:dyDescent="0.25">
      <c r="B13" s="11"/>
      <c r="C13" s="11"/>
      <c r="D13" s="12">
        <f>SUBTOTAL(4,D7:D11)</f>
        <v>45995</v>
      </c>
      <c r="E13" s="59" t="s">
        <v>175</v>
      </c>
      <c r="F13" s="13"/>
      <c r="G13" s="13"/>
      <c r="H13" s="13"/>
      <c r="I13" s="13"/>
      <c r="J13" s="13"/>
      <c r="K13" s="13"/>
      <c r="L13" s="14"/>
      <c r="M13" s="14"/>
    </row>
    <row r="14" spans="2:13" outlineLevel="3" x14ac:dyDescent="0.25">
      <c r="B14" s="11" t="s">
        <v>24</v>
      </c>
      <c r="C14" s="11" t="s">
        <v>51</v>
      </c>
      <c r="D14" s="12">
        <v>20995</v>
      </c>
      <c r="E14" s="13" t="s">
        <v>52</v>
      </c>
      <c r="F14" s="13" t="s">
        <v>16</v>
      </c>
      <c r="G14" s="13">
        <v>4</v>
      </c>
      <c r="H14" s="13">
        <v>123</v>
      </c>
      <c r="I14" s="13" t="s">
        <v>17</v>
      </c>
      <c r="J14" s="13" t="s">
        <v>36</v>
      </c>
      <c r="K14" s="13" t="s">
        <v>27</v>
      </c>
      <c r="L14" s="14">
        <v>2</v>
      </c>
      <c r="M14" s="14" t="s">
        <v>28</v>
      </c>
    </row>
    <row r="15" spans="2:13" outlineLevel="3" x14ac:dyDescent="0.25">
      <c r="B15" s="11" t="s">
        <v>46</v>
      </c>
      <c r="C15" s="11" t="s">
        <v>57</v>
      </c>
      <c r="D15" s="12">
        <v>21900</v>
      </c>
      <c r="E15" s="13" t="s">
        <v>52</v>
      </c>
      <c r="F15" s="13" t="s">
        <v>16</v>
      </c>
      <c r="G15" s="13">
        <v>4</v>
      </c>
      <c r="H15" s="13">
        <v>98</v>
      </c>
      <c r="I15" s="13" t="s">
        <v>17</v>
      </c>
      <c r="J15" s="13" t="s">
        <v>18</v>
      </c>
      <c r="K15" s="13" t="s">
        <v>27</v>
      </c>
      <c r="L15" s="14">
        <v>2</v>
      </c>
      <c r="M15" s="14" t="s">
        <v>28</v>
      </c>
    </row>
    <row r="16" spans="2:13" outlineLevel="2" x14ac:dyDescent="0.25">
      <c r="B16" s="11"/>
      <c r="C16" s="11"/>
      <c r="D16" s="12">
        <f>SUBTOTAL(5,D14:D15)</f>
        <v>20995</v>
      </c>
      <c r="E16" s="59" t="s">
        <v>184</v>
      </c>
      <c r="F16" s="13"/>
      <c r="G16" s="13"/>
      <c r="H16" s="13"/>
      <c r="I16" s="13"/>
      <c r="J16" s="13"/>
      <c r="K16" s="13"/>
      <c r="L16" s="14"/>
      <c r="M16" s="14"/>
    </row>
    <row r="17" spans="2:13" outlineLevel="1" x14ac:dyDescent="0.25">
      <c r="B17" s="11"/>
      <c r="C17" s="11"/>
      <c r="D17" s="12">
        <f>SUBTOTAL(4,D14:D15)</f>
        <v>21900</v>
      </c>
      <c r="E17" s="59" t="s">
        <v>176</v>
      </c>
      <c r="F17" s="13"/>
      <c r="G17" s="13"/>
      <c r="H17" s="13"/>
      <c r="I17" s="13"/>
      <c r="J17" s="13"/>
      <c r="K17" s="13"/>
      <c r="L17" s="14"/>
      <c r="M17" s="14"/>
    </row>
    <row r="18" spans="2:13" outlineLevel="3" x14ac:dyDescent="0.25">
      <c r="B18" s="11" t="s">
        <v>13</v>
      </c>
      <c r="C18" s="11" t="s">
        <v>76</v>
      </c>
      <c r="D18" s="12">
        <v>32200</v>
      </c>
      <c r="E18" s="13" t="s">
        <v>77</v>
      </c>
      <c r="F18" s="13" t="s">
        <v>16</v>
      </c>
      <c r="G18" s="13">
        <v>4</v>
      </c>
      <c r="H18" s="13">
        <v>140</v>
      </c>
      <c r="I18" s="13" t="s">
        <v>17</v>
      </c>
      <c r="J18" s="13" t="s">
        <v>36</v>
      </c>
      <c r="K18" s="13" t="s">
        <v>27</v>
      </c>
      <c r="L18" s="14">
        <v>2</v>
      </c>
      <c r="M18" s="14" t="s">
        <v>69</v>
      </c>
    </row>
    <row r="19" spans="2:13" outlineLevel="3" x14ac:dyDescent="0.25">
      <c r="B19" s="11" t="s">
        <v>32</v>
      </c>
      <c r="C19" s="11" t="s">
        <v>82</v>
      </c>
      <c r="D19" s="12">
        <v>32990</v>
      </c>
      <c r="E19" s="13" t="s">
        <v>77</v>
      </c>
      <c r="F19" s="13" t="s">
        <v>16</v>
      </c>
      <c r="G19" s="13">
        <v>4</v>
      </c>
      <c r="H19" s="13">
        <v>150</v>
      </c>
      <c r="I19" s="13" t="s">
        <v>17</v>
      </c>
      <c r="J19" s="13" t="s">
        <v>18</v>
      </c>
      <c r="K19" s="13" t="s">
        <v>19</v>
      </c>
      <c r="L19" s="14">
        <v>2</v>
      </c>
      <c r="M19" s="14" t="s">
        <v>34</v>
      </c>
    </row>
    <row r="20" spans="2:13" outlineLevel="3" x14ac:dyDescent="0.25">
      <c r="B20" s="11" t="s">
        <v>46</v>
      </c>
      <c r="C20" s="11" t="s">
        <v>91</v>
      </c>
      <c r="D20" s="12">
        <v>39100</v>
      </c>
      <c r="E20" s="13" t="s">
        <v>77</v>
      </c>
      <c r="F20" s="13" t="s">
        <v>16</v>
      </c>
      <c r="G20" s="13">
        <v>4</v>
      </c>
      <c r="H20" s="13">
        <v>147</v>
      </c>
      <c r="I20" s="13" t="s">
        <v>41</v>
      </c>
      <c r="J20" s="13" t="s">
        <v>18</v>
      </c>
      <c r="K20" s="13" t="s">
        <v>27</v>
      </c>
      <c r="L20" s="14">
        <v>2</v>
      </c>
      <c r="M20" s="14" t="s">
        <v>48</v>
      </c>
    </row>
    <row r="21" spans="2:13" outlineLevel="3" x14ac:dyDescent="0.25">
      <c r="B21" s="11" t="s">
        <v>32</v>
      </c>
      <c r="C21" s="11" t="s">
        <v>97</v>
      </c>
      <c r="D21" s="12">
        <v>48990</v>
      </c>
      <c r="E21" s="13" t="s">
        <v>77</v>
      </c>
      <c r="F21" s="13" t="s">
        <v>16</v>
      </c>
      <c r="G21" s="13">
        <v>6</v>
      </c>
      <c r="H21" s="13">
        <v>204</v>
      </c>
      <c r="I21" s="13" t="s">
        <v>17</v>
      </c>
      <c r="J21" s="13" t="s">
        <v>36</v>
      </c>
      <c r="K21" s="13" t="s">
        <v>27</v>
      </c>
      <c r="L21" s="14">
        <v>6</v>
      </c>
      <c r="M21" s="14" t="s">
        <v>34</v>
      </c>
    </row>
    <row r="22" spans="2:13" outlineLevel="2" x14ac:dyDescent="0.25">
      <c r="B22" s="11"/>
      <c r="C22" s="11"/>
      <c r="D22" s="12">
        <f>SUBTOTAL(5,D18:D21)</f>
        <v>32200</v>
      </c>
      <c r="E22" s="59" t="s">
        <v>185</v>
      </c>
      <c r="F22" s="13"/>
      <c r="G22" s="13"/>
      <c r="H22" s="13"/>
      <c r="I22" s="13"/>
      <c r="J22" s="13"/>
      <c r="K22" s="13"/>
      <c r="L22" s="14"/>
      <c r="M22" s="14"/>
    </row>
    <row r="23" spans="2:13" outlineLevel="1" x14ac:dyDescent="0.25">
      <c r="B23" s="11"/>
      <c r="C23" s="11"/>
      <c r="D23" s="12">
        <f>SUBTOTAL(4,D18:D21)</f>
        <v>48990</v>
      </c>
      <c r="E23" s="59" t="s">
        <v>177</v>
      </c>
      <c r="F23" s="13"/>
      <c r="G23" s="13"/>
      <c r="H23" s="13"/>
      <c r="I23" s="13"/>
      <c r="J23" s="13"/>
      <c r="K23" s="13"/>
      <c r="L23" s="14"/>
      <c r="M23" s="14"/>
    </row>
    <row r="24" spans="2:13" outlineLevel="3" x14ac:dyDescent="0.25">
      <c r="B24" s="11" t="s">
        <v>13</v>
      </c>
      <c r="C24" s="11" t="s">
        <v>14</v>
      </c>
      <c r="D24" s="12">
        <v>14500</v>
      </c>
      <c r="E24" s="13" t="s">
        <v>15</v>
      </c>
      <c r="F24" s="13" t="s">
        <v>16</v>
      </c>
      <c r="G24" s="13">
        <v>4</v>
      </c>
      <c r="H24" s="13">
        <v>75</v>
      </c>
      <c r="I24" s="13" t="s">
        <v>17</v>
      </c>
      <c r="J24" s="13" t="s">
        <v>18</v>
      </c>
      <c r="K24" s="13" t="s">
        <v>19</v>
      </c>
      <c r="L24" s="14">
        <v>2</v>
      </c>
      <c r="M24" s="14" t="s">
        <v>20</v>
      </c>
    </row>
    <row r="25" spans="2:13" outlineLevel="3" x14ac:dyDescent="0.25">
      <c r="B25" s="11" t="s">
        <v>21</v>
      </c>
      <c r="C25" s="11" t="s">
        <v>22</v>
      </c>
      <c r="D25" s="12">
        <v>14950</v>
      </c>
      <c r="E25" s="13" t="s">
        <v>15</v>
      </c>
      <c r="F25" s="13" t="s">
        <v>16</v>
      </c>
      <c r="G25" s="13">
        <v>4</v>
      </c>
      <c r="H25" s="13">
        <v>108</v>
      </c>
      <c r="I25" s="13" t="s">
        <v>17</v>
      </c>
      <c r="J25" s="13" t="s">
        <v>18</v>
      </c>
      <c r="K25" s="13" t="s">
        <v>19</v>
      </c>
      <c r="L25" s="14">
        <v>1</v>
      </c>
      <c r="M25" s="14" t="s">
        <v>23</v>
      </c>
    </row>
    <row r="26" spans="2:13" outlineLevel="3" x14ac:dyDescent="0.25">
      <c r="B26" s="11" t="s">
        <v>21</v>
      </c>
      <c r="C26" s="11" t="s">
        <v>35</v>
      </c>
      <c r="D26" s="12">
        <v>18650</v>
      </c>
      <c r="E26" s="13" t="s">
        <v>15</v>
      </c>
      <c r="F26" s="13" t="s">
        <v>16</v>
      </c>
      <c r="G26" s="13">
        <v>4</v>
      </c>
      <c r="H26" s="13">
        <v>98</v>
      </c>
      <c r="I26" s="13" t="s">
        <v>17</v>
      </c>
      <c r="J26" s="13" t="s">
        <v>36</v>
      </c>
      <c r="K26" s="13" t="s">
        <v>27</v>
      </c>
      <c r="L26" s="14">
        <v>1</v>
      </c>
      <c r="M26" s="14" t="s">
        <v>37</v>
      </c>
    </row>
    <row r="27" spans="2:13" outlineLevel="3" x14ac:dyDescent="0.25">
      <c r="B27" s="11" t="s">
        <v>24</v>
      </c>
      <c r="C27" s="11" t="s">
        <v>38</v>
      </c>
      <c r="D27" s="12">
        <v>18990</v>
      </c>
      <c r="E27" s="13" t="s">
        <v>15</v>
      </c>
      <c r="F27" s="13" t="s">
        <v>16</v>
      </c>
      <c r="G27" s="13">
        <v>4</v>
      </c>
      <c r="H27" s="13">
        <v>107</v>
      </c>
      <c r="I27" s="13" t="s">
        <v>17</v>
      </c>
      <c r="J27" s="13" t="s">
        <v>18</v>
      </c>
      <c r="K27" s="13" t="s">
        <v>19</v>
      </c>
      <c r="L27" s="14">
        <v>2</v>
      </c>
      <c r="M27" s="14" t="s">
        <v>28</v>
      </c>
    </row>
    <row r="28" spans="2:13" outlineLevel="3" x14ac:dyDescent="0.25">
      <c r="B28" s="11" t="s">
        <v>43</v>
      </c>
      <c r="C28" s="11" t="s">
        <v>44</v>
      </c>
      <c r="D28" s="12">
        <v>19900</v>
      </c>
      <c r="E28" s="13" t="s">
        <v>15</v>
      </c>
      <c r="F28" s="13" t="s">
        <v>16</v>
      </c>
      <c r="G28" s="13">
        <v>4</v>
      </c>
      <c r="H28" s="13">
        <v>97</v>
      </c>
      <c r="I28" s="13" t="s">
        <v>17</v>
      </c>
      <c r="J28" s="13" t="s">
        <v>18</v>
      </c>
      <c r="K28" s="13" t="s">
        <v>19</v>
      </c>
      <c r="L28" s="14">
        <v>2</v>
      </c>
      <c r="M28" s="14" t="s">
        <v>45</v>
      </c>
    </row>
    <row r="29" spans="2:13" outlineLevel="3" x14ac:dyDescent="0.25">
      <c r="B29" s="11" t="s">
        <v>46</v>
      </c>
      <c r="C29" s="11" t="s">
        <v>47</v>
      </c>
      <c r="D29" s="12">
        <v>19990</v>
      </c>
      <c r="E29" s="13" t="s">
        <v>15</v>
      </c>
      <c r="F29" s="13" t="s">
        <v>16</v>
      </c>
      <c r="G29" s="13">
        <v>4</v>
      </c>
      <c r="H29" s="13">
        <v>103</v>
      </c>
      <c r="I29" s="13" t="s">
        <v>17</v>
      </c>
      <c r="J29" s="13" t="s">
        <v>18</v>
      </c>
      <c r="K29" s="13" t="s">
        <v>27</v>
      </c>
      <c r="L29" s="14">
        <v>2</v>
      </c>
      <c r="M29" s="14" t="s">
        <v>48</v>
      </c>
    </row>
    <row r="30" spans="2:13" outlineLevel="3" x14ac:dyDescent="0.25">
      <c r="B30" s="11" t="s">
        <v>46</v>
      </c>
      <c r="C30" s="11" t="s">
        <v>49</v>
      </c>
      <c r="D30" s="12">
        <v>20990</v>
      </c>
      <c r="E30" s="13" t="s">
        <v>15</v>
      </c>
      <c r="F30" s="13" t="s">
        <v>16</v>
      </c>
      <c r="G30" s="13">
        <v>4</v>
      </c>
      <c r="H30" s="13">
        <v>103</v>
      </c>
      <c r="I30" s="13" t="s">
        <v>17</v>
      </c>
      <c r="J30" s="13" t="s">
        <v>18</v>
      </c>
      <c r="K30" s="13" t="s">
        <v>19</v>
      </c>
      <c r="L30" s="14">
        <v>2</v>
      </c>
      <c r="M30" s="14" t="s">
        <v>50</v>
      </c>
    </row>
    <row r="31" spans="2:13" outlineLevel="3" x14ac:dyDescent="0.25">
      <c r="B31" s="11" t="s">
        <v>21</v>
      </c>
      <c r="C31" s="11" t="s">
        <v>55</v>
      </c>
      <c r="D31" s="12">
        <v>21800</v>
      </c>
      <c r="E31" s="13" t="s">
        <v>15</v>
      </c>
      <c r="F31" s="13" t="s">
        <v>16</v>
      </c>
      <c r="G31" s="13">
        <v>4</v>
      </c>
      <c r="H31" s="13">
        <v>136</v>
      </c>
      <c r="I31" s="13" t="s">
        <v>17</v>
      </c>
      <c r="J31" s="13" t="s">
        <v>18</v>
      </c>
      <c r="K31" s="13" t="s">
        <v>27</v>
      </c>
      <c r="L31" s="14">
        <v>2</v>
      </c>
      <c r="M31" s="14" t="s">
        <v>56</v>
      </c>
    </row>
    <row r="32" spans="2:13" outlineLevel="3" x14ac:dyDescent="0.25">
      <c r="B32" s="11" t="s">
        <v>43</v>
      </c>
      <c r="C32" s="11" t="s">
        <v>60</v>
      </c>
      <c r="D32" s="12">
        <v>21980</v>
      </c>
      <c r="E32" s="13" t="s">
        <v>15</v>
      </c>
      <c r="F32" s="13" t="s">
        <v>16</v>
      </c>
      <c r="G32" s="13">
        <v>4</v>
      </c>
      <c r="H32" s="13">
        <v>95</v>
      </c>
      <c r="I32" s="13" t="s">
        <v>17</v>
      </c>
      <c r="J32" s="13" t="s">
        <v>18</v>
      </c>
      <c r="K32" s="13" t="s">
        <v>27</v>
      </c>
      <c r="L32" s="14">
        <v>2</v>
      </c>
      <c r="M32" s="14" t="s">
        <v>61</v>
      </c>
    </row>
    <row r="33" spans="2:13" outlineLevel="3" x14ac:dyDescent="0.25">
      <c r="B33" s="11" t="s">
        <v>43</v>
      </c>
      <c r="C33" s="11" t="s">
        <v>62</v>
      </c>
      <c r="D33" s="12">
        <v>22180</v>
      </c>
      <c r="E33" s="13" t="s">
        <v>15</v>
      </c>
      <c r="F33" s="13" t="s">
        <v>16</v>
      </c>
      <c r="G33" s="13">
        <v>4</v>
      </c>
      <c r="H33" s="13">
        <v>108</v>
      </c>
      <c r="I33" s="13" t="s">
        <v>17</v>
      </c>
      <c r="J33" s="13" t="s">
        <v>36</v>
      </c>
      <c r="K33" s="13" t="s">
        <v>27</v>
      </c>
      <c r="L33" s="14">
        <v>2</v>
      </c>
      <c r="M33" s="14" t="s">
        <v>63</v>
      </c>
    </row>
    <row r="34" spans="2:13" outlineLevel="3" x14ac:dyDescent="0.25">
      <c r="B34" s="11" t="s">
        <v>24</v>
      </c>
      <c r="C34" s="11" t="s">
        <v>64</v>
      </c>
      <c r="D34" s="12">
        <v>23995</v>
      </c>
      <c r="E34" s="13" t="s">
        <v>15</v>
      </c>
      <c r="F34" s="13" t="s">
        <v>16</v>
      </c>
      <c r="G34" s="13">
        <v>4</v>
      </c>
      <c r="H34" s="13">
        <v>139</v>
      </c>
      <c r="I34" s="13" t="s">
        <v>17</v>
      </c>
      <c r="J34" s="13" t="s">
        <v>18</v>
      </c>
      <c r="K34" s="13" t="s">
        <v>27</v>
      </c>
      <c r="L34" s="14">
        <v>1</v>
      </c>
      <c r="M34" s="14" t="s">
        <v>28</v>
      </c>
    </row>
    <row r="35" spans="2:13" outlineLevel="3" x14ac:dyDescent="0.25">
      <c r="B35" s="11" t="s">
        <v>29</v>
      </c>
      <c r="C35" s="11" t="s">
        <v>65</v>
      </c>
      <c r="D35" s="12">
        <v>24300</v>
      </c>
      <c r="E35" s="13" t="s">
        <v>15</v>
      </c>
      <c r="F35" s="13" t="s">
        <v>16</v>
      </c>
      <c r="G35" s="13">
        <v>4</v>
      </c>
      <c r="H35" s="13">
        <v>117</v>
      </c>
      <c r="I35" s="13" t="s">
        <v>17</v>
      </c>
      <c r="J35" s="13" t="s">
        <v>18</v>
      </c>
      <c r="K35" s="13" t="s">
        <v>19</v>
      </c>
      <c r="L35" s="14">
        <v>6</v>
      </c>
      <c r="M35" s="14" t="s">
        <v>31</v>
      </c>
    </row>
    <row r="36" spans="2:13" outlineLevel="3" x14ac:dyDescent="0.25">
      <c r="B36" s="11" t="s">
        <v>32</v>
      </c>
      <c r="C36" s="11" t="s">
        <v>66</v>
      </c>
      <c r="D36" s="12">
        <v>25960</v>
      </c>
      <c r="E36" s="13" t="s">
        <v>15</v>
      </c>
      <c r="F36" s="13" t="s">
        <v>16</v>
      </c>
      <c r="G36" s="13">
        <v>4</v>
      </c>
      <c r="H36" s="13">
        <v>150</v>
      </c>
      <c r="I36" s="13" t="s">
        <v>17</v>
      </c>
      <c r="J36" s="13" t="s">
        <v>18</v>
      </c>
      <c r="K36" s="13" t="s">
        <v>19</v>
      </c>
      <c r="L36" s="14">
        <v>2</v>
      </c>
      <c r="M36" s="14" t="s">
        <v>59</v>
      </c>
    </row>
    <row r="37" spans="2:13" outlineLevel="3" x14ac:dyDescent="0.25">
      <c r="B37" s="11" t="s">
        <v>46</v>
      </c>
      <c r="C37" s="11" t="s">
        <v>67</v>
      </c>
      <c r="D37" s="12">
        <v>29500</v>
      </c>
      <c r="E37" s="13" t="s">
        <v>15</v>
      </c>
      <c r="F37" s="13" t="s">
        <v>16</v>
      </c>
      <c r="G37" s="13">
        <v>4</v>
      </c>
      <c r="H37" s="13">
        <v>133</v>
      </c>
      <c r="I37" s="13" t="s">
        <v>17</v>
      </c>
      <c r="J37" s="13" t="s">
        <v>18</v>
      </c>
      <c r="K37" s="13" t="s">
        <v>27</v>
      </c>
      <c r="L37" s="14">
        <v>2</v>
      </c>
      <c r="M37" s="14" t="s">
        <v>48</v>
      </c>
    </row>
    <row r="38" spans="2:13" outlineLevel="3" x14ac:dyDescent="0.25">
      <c r="B38" s="11" t="s">
        <v>70</v>
      </c>
      <c r="C38" s="11" t="s">
        <v>71</v>
      </c>
      <c r="D38" s="12">
        <v>31900</v>
      </c>
      <c r="E38" s="13" t="s">
        <v>15</v>
      </c>
      <c r="F38" s="13" t="s">
        <v>16</v>
      </c>
      <c r="G38" s="13">
        <v>5</v>
      </c>
      <c r="H38" s="13">
        <v>170</v>
      </c>
      <c r="I38" s="13" t="s">
        <v>17</v>
      </c>
      <c r="J38" s="13" t="s">
        <v>18</v>
      </c>
      <c r="K38" s="13" t="s">
        <v>27</v>
      </c>
      <c r="L38" s="14">
        <v>1</v>
      </c>
      <c r="M38" s="14" t="s">
        <v>72</v>
      </c>
    </row>
    <row r="39" spans="2:13" outlineLevel="3" x14ac:dyDescent="0.25">
      <c r="B39" s="11" t="s">
        <v>43</v>
      </c>
      <c r="C39" s="11" t="s">
        <v>83</v>
      </c>
      <c r="D39" s="12">
        <v>34400</v>
      </c>
      <c r="E39" s="13" t="s">
        <v>15</v>
      </c>
      <c r="F39" s="13" t="s">
        <v>16</v>
      </c>
      <c r="G39" s="13">
        <v>4</v>
      </c>
      <c r="H39" s="13">
        <v>150</v>
      </c>
      <c r="I39" s="13" t="s">
        <v>17</v>
      </c>
      <c r="J39" s="13" t="s">
        <v>36</v>
      </c>
      <c r="K39" s="13" t="s">
        <v>27</v>
      </c>
      <c r="L39" s="14">
        <v>4</v>
      </c>
      <c r="M39" s="14" t="s">
        <v>63</v>
      </c>
    </row>
    <row r="40" spans="2:13" outlineLevel="3" x14ac:dyDescent="0.25">
      <c r="B40" s="11" t="s">
        <v>43</v>
      </c>
      <c r="C40" s="11" t="s">
        <v>85</v>
      </c>
      <c r="D40" s="12">
        <v>36900</v>
      </c>
      <c r="E40" s="13" t="s">
        <v>15</v>
      </c>
      <c r="F40" s="13" t="s">
        <v>16</v>
      </c>
      <c r="G40" s="13">
        <v>4</v>
      </c>
      <c r="H40" s="13">
        <v>149</v>
      </c>
      <c r="I40" s="13" t="s">
        <v>17</v>
      </c>
      <c r="J40" s="13" t="s">
        <v>18</v>
      </c>
      <c r="K40" s="13" t="s">
        <v>19</v>
      </c>
      <c r="L40" s="14">
        <v>4</v>
      </c>
      <c r="M40" s="14" t="s">
        <v>45</v>
      </c>
    </row>
    <row r="41" spans="2:13" outlineLevel="3" x14ac:dyDescent="0.25">
      <c r="B41" s="11" t="s">
        <v>43</v>
      </c>
      <c r="C41" s="11" t="s">
        <v>85</v>
      </c>
      <c r="D41" s="12">
        <v>38600</v>
      </c>
      <c r="E41" s="13" t="s">
        <v>15</v>
      </c>
      <c r="F41" s="13" t="s">
        <v>16</v>
      </c>
      <c r="G41" s="13">
        <v>4</v>
      </c>
      <c r="H41" s="13">
        <v>150</v>
      </c>
      <c r="I41" s="13" t="s">
        <v>17</v>
      </c>
      <c r="J41" s="13" t="s">
        <v>36</v>
      </c>
      <c r="K41" s="13" t="s">
        <v>19</v>
      </c>
      <c r="L41" s="14">
        <v>4</v>
      </c>
      <c r="M41" s="14" t="s">
        <v>61</v>
      </c>
    </row>
    <row r="42" spans="2:13" outlineLevel="3" x14ac:dyDescent="0.25">
      <c r="B42" s="11" t="s">
        <v>88</v>
      </c>
      <c r="C42" s="11" t="s">
        <v>89</v>
      </c>
      <c r="D42" s="12">
        <v>38900</v>
      </c>
      <c r="E42" s="13" t="s">
        <v>15</v>
      </c>
      <c r="F42" s="13" t="s">
        <v>16</v>
      </c>
      <c r="G42" s="13">
        <v>16</v>
      </c>
      <c r="H42" s="13">
        <v>150</v>
      </c>
      <c r="I42" s="13" t="s">
        <v>41</v>
      </c>
      <c r="J42" s="13" t="s">
        <v>18</v>
      </c>
      <c r="K42" s="13" t="s">
        <v>27</v>
      </c>
      <c r="L42" s="14">
        <v>4</v>
      </c>
      <c r="M42" s="14" t="s">
        <v>90</v>
      </c>
    </row>
    <row r="43" spans="2:13" outlineLevel="3" x14ac:dyDescent="0.25">
      <c r="B43" s="11" t="s">
        <v>88</v>
      </c>
      <c r="C43" s="11" t="s">
        <v>92</v>
      </c>
      <c r="D43" s="12">
        <v>39900</v>
      </c>
      <c r="E43" s="13" t="s">
        <v>15</v>
      </c>
      <c r="F43" s="13" t="s">
        <v>16</v>
      </c>
      <c r="G43" s="13">
        <v>16</v>
      </c>
      <c r="H43" s="13">
        <v>190</v>
      </c>
      <c r="I43" s="13" t="s">
        <v>17</v>
      </c>
      <c r="J43" s="13" t="s">
        <v>36</v>
      </c>
      <c r="K43" s="13" t="s">
        <v>27</v>
      </c>
      <c r="L43" s="14">
        <v>6</v>
      </c>
      <c r="M43" s="14" t="s">
        <v>90</v>
      </c>
    </row>
    <row r="44" spans="2:13" outlineLevel="3" x14ac:dyDescent="0.25">
      <c r="B44" s="11" t="s">
        <v>70</v>
      </c>
      <c r="C44" s="11" t="s">
        <v>93</v>
      </c>
      <c r="D44" s="12">
        <v>40900</v>
      </c>
      <c r="E44" s="13" t="s">
        <v>15</v>
      </c>
      <c r="F44" s="13" t="s">
        <v>16</v>
      </c>
      <c r="G44" s="15">
        <v>5</v>
      </c>
      <c r="H44" s="13">
        <v>170</v>
      </c>
      <c r="I44" s="13" t="s">
        <v>17</v>
      </c>
      <c r="J44" s="13" t="s">
        <v>18</v>
      </c>
      <c r="K44" s="13" t="s">
        <v>27</v>
      </c>
      <c r="L44" s="14">
        <v>1</v>
      </c>
      <c r="M44" s="14" t="s">
        <v>72</v>
      </c>
    </row>
    <row r="45" spans="2:13" outlineLevel="3" x14ac:dyDescent="0.25">
      <c r="B45" s="11" t="s">
        <v>32</v>
      </c>
      <c r="C45" s="11" t="s">
        <v>101</v>
      </c>
      <c r="D45" s="12">
        <v>54500</v>
      </c>
      <c r="E45" s="13" t="s">
        <v>15</v>
      </c>
      <c r="F45" s="13" t="s">
        <v>16</v>
      </c>
      <c r="G45" s="13">
        <v>8</v>
      </c>
      <c r="H45" s="13">
        <v>275</v>
      </c>
      <c r="I45" s="13" t="s">
        <v>17</v>
      </c>
      <c r="J45" s="13" t="s">
        <v>36</v>
      </c>
      <c r="K45" s="13" t="s">
        <v>27</v>
      </c>
      <c r="L45" s="14">
        <v>6</v>
      </c>
      <c r="M45" s="14" t="s">
        <v>59</v>
      </c>
    </row>
    <row r="46" spans="2:13" outlineLevel="2" x14ac:dyDescent="0.25">
      <c r="B46" s="11"/>
      <c r="C46" s="11"/>
      <c r="D46" s="12">
        <f>SUBTOTAL(5,D24:D45)</f>
        <v>14500</v>
      </c>
      <c r="E46" s="59" t="s">
        <v>186</v>
      </c>
      <c r="F46" s="13"/>
      <c r="G46" s="13"/>
      <c r="H46" s="13"/>
      <c r="I46" s="13"/>
      <c r="J46" s="13"/>
      <c r="K46" s="13"/>
      <c r="L46" s="14"/>
      <c r="M46" s="14"/>
    </row>
    <row r="47" spans="2:13" outlineLevel="1" x14ac:dyDescent="0.25">
      <c r="B47" s="11"/>
      <c r="C47" s="11"/>
      <c r="D47" s="12">
        <f>SUBTOTAL(4,D24:D45)</f>
        <v>54500</v>
      </c>
      <c r="E47" s="59" t="s">
        <v>178</v>
      </c>
      <c r="F47" s="13"/>
      <c r="G47" s="13"/>
      <c r="H47" s="13"/>
      <c r="I47" s="13"/>
      <c r="J47" s="13"/>
      <c r="K47" s="13"/>
      <c r="L47" s="14"/>
      <c r="M47" s="14"/>
    </row>
    <row r="48" spans="2:13" outlineLevel="3" x14ac:dyDescent="0.25">
      <c r="B48" s="11" t="s">
        <v>73</v>
      </c>
      <c r="C48" s="11" t="s">
        <v>74</v>
      </c>
      <c r="D48" s="12">
        <v>31900</v>
      </c>
      <c r="E48" s="13" t="s">
        <v>75</v>
      </c>
      <c r="F48" s="13" t="s">
        <v>16</v>
      </c>
      <c r="G48" s="13">
        <v>4</v>
      </c>
      <c r="H48" s="13">
        <v>120</v>
      </c>
      <c r="I48" s="13" t="s">
        <v>41</v>
      </c>
      <c r="J48" s="13" t="s">
        <v>18</v>
      </c>
      <c r="K48" s="13" t="s">
        <v>27</v>
      </c>
      <c r="L48" s="14">
        <v>1</v>
      </c>
      <c r="M48" s="14" t="s">
        <v>72</v>
      </c>
    </row>
    <row r="49" spans="2:13" outlineLevel="3" x14ac:dyDescent="0.25">
      <c r="B49" s="11" t="s">
        <v>43</v>
      </c>
      <c r="C49" s="11" t="s">
        <v>80</v>
      </c>
      <c r="D49" s="12">
        <v>32980</v>
      </c>
      <c r="E49" s="13" t="s">
        <v>75</v>
      </c>
      <c r="F49" s="13" t="s">
        <v>16</v>
      </c>
      <c r="G49" s="13">
        <v>4</v>
      </c>
      <c r="H49" s="13">
        <v>149</v>
      </c>
      <c r="I49" s="13" t="s">
        <v>41</v>
      </c>
      <c r="J49" s="13" t="s">
        <v>36</v>
      </c>
      <c r="K49" s="13" t="s">
        <v>27</v>
      </c>
      <c r="L49" s="14">
        <v>2</v>
      </c>
      <c r="M49" s="14" t="s">
        <v>81</v>
      </c>
    </row>
    <row r="50" spans="2:13" outlineLevel="3" x14ac:dyDescent="0.25">
      <c r="B50" s="11" t="s">
        <v>43</v>
      </c>
      <c r="C50" s="11" t="s">
        <v>95</v>
      </c>
      <c r="D50" s="12">
        <v>45900</v>
      </c>
      <c r="E50" s="13" t="s">
        <v>75</v>
      </c>
      <c r="F50" s="13" t="s">
        <v>87</v>
      </c>
      <c r="G50" s="13">
        <v>6</v>
      </c>
      <c r="H50" s="13">
        <v>128</v>
      </c>
      <c r="I50" s="13" t="s">
        <v>41</v>
      </c>
      <c r="J50" s="13" t="s">
        <v>18</v>
      </c>
      <c r="K50" s="13" t="s">
        <v>27</v>
      </c>
      <c r="L50" s="14">
        <v>0</v>
      </c>
      <c r="M50" s="14" t="s">
        <v>45</v>
      </c>
    </row>
    <row r="51" spans="2:13" outlineLevel="3" x14ac:dyDescent="0.25">
      <c r="B51" s="11" t="s">
        <v>70</v>
      </c>
      <c r="C51" s="11" t="s">
        <v>98</v>
      </c>
      <c r="D51" s="12">
        <v>49900</v>
      </c>
      <c r="E51" s="13" t="s">
        <v>75</v>
      </c>
      <c r="F51" s="13" t="s">
        <v>16</v>
      </c>
      <c r="G51" s="15">
        <v>5</v>
      </c>
      <c r="H51" s="13">
        <v>200</v>
      </c>
      <c r="I51" s="13" t="s">
        <v>41</v>
      </c>
      <c r="J51" s="13" t="s">
        <v>18</v>
      </c>
      <c r="K51" s="13" t="s">
        <v>27</v>
      </c>
      <c r="L51" s="14">
        <v>1</v>
      </c>
      <c r="M51" s="14" t="s">
        <v>72</v>
      </c>
    </row>
    <row r="52" spans="2:13" outlineLevel="3" x14ac:dyDescent="0.25">
      <c r="B52" s="11" t="s">
        <v>73</v>
      </c>
      <c r="C52" s="11" t="s">
        <v>99</v>
      </c>
      <c r="D52" s="12">
        <v>52400</v>
      </c>
      <c r="E52" s="13" t="s">
        <v>75</v>
      </c>
      <c r="F52" s="13" t="s">
        <v>87</v>
      </c>
      <c r="G52" s="13">
        <v>5</v>
      </c>
      <c r="H52" s="13">
        <v>137</v>
      </c>
      <c r="I52" s="13" t="s">
        <v>41</v>
      </c>
      <c r="J52" s="13" t="s">
        <v>18</v>
      </c>
      <c r="K52" s="13" t="s">
        <v>19</v>
      </c>
      <c r="L52" s="14">
        <v>1</v>
      </c>
      <c r="M52" s="14" t="s">
        <v>72</v>
      </c>
    </row>
    <row r="53" spans="2:13" outlineLevel="3" x14ac:dyDescent="0.25">
      <c r="B53" s="11" t="s">
        <v>43</v>
      </c>
      <c r="C53" s="11" t="s">
        <v>100</v>
      </c>
      <c r="D53" s="12">
        <v>52600</v>
      </c>
      <c r="E53" s="13" t="s">
        <v>75</v>
      </c>
      <c r="F53" s="13" t="s">
        <v>87</v>
      </c>
      <c r="G53" s="13">
        <v>6</v>
      </c>
      <c r="H53" s="13">
        <v>131</v>
      </c>
      <c r="I53" s="13" t="s">
        <v>41</v>
      </c>
      <c r="J53" s="13" t="s">
        <v>18</v>
      </c>
      <c r="K53" s="13" t="s">
        <v>27</v>
      </c>
      <c r="L53" s="14">
        <v>0</v>
      </c>
      <c r="M53" s="14" t="s">
        <v>81</v>
      </c>
    </row>
    <row r="54" spans="2:13" outlineLevel="3" x14ac:dyDescent="0.25">
      <c r="B54" s="11" t="s">
        <v>43</v>
      </c>
      <c r="C54" s="11" t="s">
        <v>102</v>
      </c>
      <c r="D54" s="12">
        <v>74900</v>
      </c>
      <c r="E54" s="13" t="s">
        <v>75</v>
      </c>
      <c r="F54" s="13" t="s">
        <v>16</v>
      </c>
      <c r="G54" s="13">
        <v>6</v>
      </c>
      <c r="H54" s="13">
        <v>231</v>
      </c>
      <c r="I54" s="13" t="s">
        <v>41</v>
      </c>
      <c r="J54" s="13" t="s">
        <v>36</v>
      </c>
      <c r="K54" s="13" t="s">
        <v>19</v>
      </c>
      <c r="L54" s="14">
        <v>2</v>
      </c>
      <c r="M54" s="14" t="s">
        <v>63</v>
      </c>
    </row>
    <row r="55" spans="2:13" outlineLevel="2" x14ac:dyDescent="0.25">
      <c r="B55" s="11"/>
      <c r="C55" s="11"/>
      <c r="D55" s="12">
        <f>SUBTOTAL(5,D48:D54)</f>
        <v>31900</v>
      </c>
      <c r="E55" s="59" t="s">
        <v>187</v>
      </c>
      <c r="F55" s="13"/>
      <c r="G55" s="13"/>
      <c r="H55" s="13"/>
      <c r="I55" s="13"/>
      <c r="J55" s="13"/>
      <c r="K55" s="13"/>
      <c r="L55" s="14"/>
      <c r="M55" s="14"/>
    </row>
    <row r="56" spans="2:13" outlineLevel="1" x14ac:dyDescent="0.25">
      <c r="B56" s="11"/>
      <c r="C56" s="11"/>
      <c r="D56" s="12">
        <f>SUBTOTAL(4,D48:D54)</f>
        <v>74900</v>
      </c>
      <c r="E56" s="59" t="s">
        <v>179</v>
      </c>
      <c r="F56" s="13"/>
      <c r="G56" s="13"/>
      <c r="H56" s="13"/>
      <c r="I56" s="13"/>
      <c r="J56" s="13"/>
      <c r="K56" s="13"/>
      <c r="L56" s="14"/>
      <c r="M56" s="14"/>
    </row>
    <row r="57" spans="2:13" outlineLevel="3" x14ac:dyDescent="0.25">
      <c r="B57" s="11" t="s">
        <v>24</v>
      </c>
      <c r="C57" s="11" t="s">
        <v>25</v>
      </c>
      <c r="D57" s="12">
        <v>17490</v>
      </c>
      <c r="E57" s="13" t="s">
        <v>26</v>
      </c>
      <c r="F57" s="13" t="s">
        <v>16</v>
      </c>
      <c r="G57" s="13">
        <v>4</v>
      </c>
      <c r="H57" s="13">
        <v>82</v>
      </c>
      <c r="I57" s="13" t="s">
        <v>17</v>
      </c>
      <c r="J57" s="13" t="s">
        <v>18</v>
      </c>
      <c r="K57" s="13" t="s">
        <v>27</v>
      </c>
      <c r="L57" s="14">
        <v>1</v>
      </c>
      <c r="M57" s="14" t="s">
        <v>28</v>
      </c>
    </row>
    <row r="58" spans="2:13" outlineLevel="3" x14ac:dyDescent="0.25">
      <c r="B58" s="11" t="s">
        <v>29</v>
      </c>
      <c r="C58" s="11" t="s">
        <v>30</v>
      </c>
      <c r="D58" s="12">
        <v>17800</v>
      </c>
      <c r="E58" s="13" t="s">
        <v>26</v>
      </c>
      <c r="F58" s="13" t="s">
        <v>16</v>
      </c>
      <c r="G58" s="13">
        <v>4</v>
      </c>
      <c r="H58" s="13">
        <v>75</v>
      </c>
      <c r="I58" s="13" t="s">
        <v>17</v>
      </c>
      <c r="J58" s="13" t="s">
        <v>18</v>
      </c>
      <c r="K58" s="13" t="s">
        <v>19</v>
      </c>
      <c r="L58" s="14">
        <v>2</v>
      </c>
      <c r="M58" s="14" t="s">
        <v>31</v>
      </c>
    </row>
    <row r="59" spans="2:13" outlineLevel="3" x14ac:dyDescent="0.25">
      <c r="B59" s="11" t="s">
        <v>32</v>
      </c>
      <c r="C59" s="11" t="s">
        <v>33</v>
      </c>
      <c r="D59" s="12">
        <v>18600</v>
      </c>
      <c r="E59" s="13" t="s">
        <v>26</v>
      </c>
      <c r="F59" s="13" t="s">
        <v>16</v>
      </c>
      <c r="G59" s="13">
        <v>4</v>
      </c>
      <c r="H59" s="13">
        <v>60</v>
      </c>
      <c r="I59" s="13" t="s">
        <v>17</v>
      </c>
      <c r="J59" s="13" t="s">
        <v>18</v>
      </c>
      <c r="K59" s="13" t="s">
        <v>19</v>
      </c>
      <c r="L59" s="14">
        <v>2</v>
      </c>
      <c r="M59" s="14" t="s">
        <v>34</v>
      </c>
    </row>
    <row r="60" spans="2:13" outlineLevel="3" x14ac:dyDescent="0.25">
      <c r="B60" s="11" t="s">
        <v>13</v>
      </c>
      <c r="C60" s="11" t="s">
        <v>42</v>
      </c>
      <c r="D60" s="12">
        <v>19900</v>
      </c>
      <c r="E60" s="13" t="s">
        <v>26</v>
      </c>
      <c r="F60" s="13" t="s">
        <v>16</v>
      </c>
      <c r="G60" s="13">
        <v>4</v>
      </c>
      <c r="H60" s="13">
        <v>98</v>
      </c>
      <c r="I60" s="13" t="s">
        <v>17</v>
      </c>
      <c r="J60" s="13" t="s">
        <v>36</v>
      </c>
      <c r="K60" s="13" t="s">
        <v>27</v>
      </c>
      <c r="L60" s="14">
        <v>2</v>
      </c>
      <c r="M60" s="14" t="s">
        <v>20</v>
      </c>
    </row>
    <row r="61" spans="2:13" outlineLevel="3" x14ac:dyDescent="0.25">
      <c r="B61" s="11" t="s">
        <v>29</v>
      </c>
      <c r="C61" s="11" t="s">
        <v>53</v>
      </c>
      <c r="D61" s="12">
        <v>21600</v>
      </c>
      <c r="E61" s="13" t="s">
        <v>26</v>
      </c>
      <c r="F61" s="13" t="s">
        <v>16</v>
      </c>
      <c r="G61" s="13">
        <v>4</v>
      </c>
      <c r="H61" s="13">
        <v>110</v>
      </c>
      <c r="I61" s="13" t="s">
        <v>17</v>
      </c>
      <c r="J61" s="13" t="s">
        <v>18</v>
      </c>
      <c r="K61" s="13" t="s">
        <v>19</v>
      </c>
      <c r="L61" s="14">
        <v>6</v>
      </c>
      <c r="M61" s="14" t="s">
        <v>54</v>
      </c>
    </row>
    <row r="62" spans="2:13" outlineLevel="3" x14ac:dyDescent="0.25">
      <c r="B62" s="11" t="s">
        <v>32</v>
      </c>
      <c r="C62" s="11" t="s">
        <v>58</v>
      </c>
      <c r="D62" s="12">
        <v>21960</v>
      </c>
      <c r="E62" s="13" t="s">
        <v>26</v>
      </c>
      <c r="F62" s="13" t="s">
        <v>16</v>
      </c>
      <c r="G62" s="13">
        <v>4</v>
      </c>
      <c r="H62" s="13">
        <v>102</v>
      </c>
      <c r="I62" s="13" t="s">
        <v>17</v>
      </c>
      <c r="J62" s="13" t="s">
        <v>18</v>
      </c>
      <c r="K62" s="13" t="s">
        <v>19</v>
      </c>
      <c r="L62" s="14">
        <v>2</v>
      </c>
      <c r="M62" s="14" t="s">
        <v>59</v>
      </c>
    </row>
    <row r="63" spans="2:13" outlineLevel="3" x14ac:dyDescent="0.25">
      <c r="B63" s="11" t="s">
        <v>13</v>
      </c>
      <c r="C63" s="11" t="s">
        <v>68</v>
      </c>
      <c r="D63" s="12">
        <v>29790</v>
      </c>
      <c r="E63" s="13" t="s">
        <v>26</v>
      </c>
      <c r="F63" s="13" t="s">
        <v>16</v>
      </c>
      <c r="G63" s="13">
        <v>4</v>
      </c>
      <c r="H63" s="13">
        <v>120</v>
      </c>
      <c r="I63" s="13" t="s">
        <v>17</v>
      </c>
      <c r="J63" s="13" t="s">
        <v>18</v>
      </c>
      <c r="K63" s="13" t="s">
        <v>27</v>
      </c>
      <c r="L63" s="14">
        <v>2</v>
      </c>
      <c r="M63" s="14" t="s">
        <v>69</v>
      </c>
    </row>
    <row r="64" spans="2:13" outlineLevel="2" x14ac:dyDescent="0.25">
      <c r="B64" s="11"/>
      <c r="C64" s="11"/>
      <c r="D64" s="12">
        <f>SUBTOTAL(5,D57:D63)</f>
        <v>17490</v>
      </c>
      <c r="E64" s="59" t="s">
        <v>188</v>
      </c>
      <c r="F64" s="13"/>
      <c r="G64" s="13"/>
      <c r="H64" s="13"/>
      <c r="I64" s="13"/>
      <c r="J64" s="13"/>
      <c r="K64" s="13"/>
      <c r="L64" s="14"/>
      <c r="M64" s="14"/>
    </row>
    <row r="65" spans="2:13" outlineLevel="1" x14ac:dyDescent="0.25">
      <c r="B65" s="11"/>
      <c r="C65" s="11"/>
      <c r="D65" s="12">
        <f>SUBTOTAL(4,D57:D63)</f>
        <v>29790</v>
      </c>
      <c r="E65" s="59" t="s">
        <v>180</v>
      </c>
      <c r="F65" s="13"/>
      <c r="G65" s="13"/>
      <c r="H65" s="13"/>
      <c r="I65" s="13"/>
      <c r="J65" s="13"/>
      <c r="K65" s="13"/>
      <c r="L65" s="14"/>
      <c r="M65" s="14"/>
    </row>
    <row r="66" spans="2:13" x14ac:dyDescent="0.25">
      <c r="B66" s="11"/>
      <c r="C66" s="11"/>
      <c r="D66" s="12">
        <f>SUBTOTAL(5,D4:D63)</f>
        <v>14500</v>
      </c>
      <c r="E66" s="59" t="s">
        <v>189</v>
      </c>
      <c r="F66" s="13"/>
      <c r="G66" s="13"/>
      <c r="H66" s="13"/>
      <c r="I66" s="13"/>
      <c r="J66" s="13"/>
      <c r="K66" s="13"/>
      <c r="L66" s="14"/>
      <c r="M66" s="14"/>
    </row>
    <row r="67" spans="2:13" x14ac:dyDescent="0.25">
      <c r="B67" s="11"/>
      <c r="C67" s="11"/>
      <c r="D67" s="12">
        <f>SUBTOTAL(4,D4:D63)</f>
        <v>74900</v>
      </c>
      <c r="E67" s="59" t="s">
        <v>181</v>
      </c>
      <c r="F67" s="13"/>
      <c r="G67" s="13"/>
      <c r="H67" s="13"/>
      <c r="I67" s="13"/>
      <c r="J67" s="13"/>
      <c r="K67" s="13"/>
      <c r="L67" s="14"/>
      <c r="M67" s="14"/>
    </row>
    <row r="68" spans="2:13" x14ac:dyDescent="0.25">
      <c r="B68" s="11"/>
      <c r="D68" s="12"/>
      <c r="E68" s="13"/>
      <c r="G68" s="15"/>
      <c r="H68" s="13"/>
      <c r="L68" s="14"/>
    </row>
    <row r="69" spans="2:13" x14ac:dyDescent="0.25">
      <c r="G69" s="15"/>
    </row>
    <row r="70" spans="2:13" x14ac:dyDescent="0.25">
      <c r="G70" s="15"/>
    </row>
    <row r="71" spans="2:13" x14ac:dyDescent="0.25">
      <c r="G71" s="15"/>
    </row>
  </sheetData>
  <sortState ref="B4:M51">
    <sortCondition ref="E4:E51"/>
  </sortState>
  <dataConsolidate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M72"/>
  <sheetViews>
    <sheetView topLeftCell="A52" workbookViewId="0">
      <selection activeCell="G53" sqref="G53"/>
    </sheetView>
  </sheetViews>
  <sheetFormatPr defaultRowHeight="15.75" outlineLevelRow="2" x14ac:dyDescent="0.25"/>
  <cols>
    <col min="1" max="1" width="9.140625" style="5"/>
    <col min="2" max="2" width="11.7109375" style="5" bestFit="1" customWidth="1"/>
    <col min="3" max="3" width="22.85546875" style="5" customWidth="1"/>
    <col min="4" max="4" width="11" style="5" bestFit="1" customWidth="1"/>
    <col min="5" max="5" width="14.5703125" style="5" bestFit="1" customWidth="1"/>
    <col min="6" max="6" width="15" style="5" customWidth="1"/>
    <col min="7" max="7" width="11.5703125" style="5" customWidth="1"/>
    <col min="8" max="8" width="11.140625" style="5" customWidth="1"/>
    <col min="9" max="9" width="10.85546875" style="5" bestFit="1" customWidth="1"/>
    <col min="10" max="10" width="10" style="5" customWidth="1"/>
    <col min="11" max="11" width="12.140625" style="5" customWidth="1"/>
    <col min="12" max="12" width="4.28515625" style="5" customWidth="1"/>
    <col min="13" max="13" width="29.7109375" style="7" bestFit="1" customWidth="1"/>
    <col min="14" max="16384" width="9.140625" style="5"/>
  </cols>
  <sheetData>
    <row r="1" spans="2:13" ht="20.25" x14ac:dyDescent="0.3">
      <c r="C1" s="6" t="s">
        <v>0</v>
      </c>
    </row>
    <row r="3" spans="2:13" x14ac:dyDescent="0.25"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</row>
    <row r="4" spans="2:13" outlineLevel="2" x14ac:dyDescent="0.25">
      <c r="B4" s="11" t="s">
        <v>88</v>
      </c>
      <c r="C4" s="11" t="s">
        <v>89</v>
      </c>
      <c r="D4" s="12">
        <v>38900</v>
      </c>
      <c r="E4" s="13" t="s">
        <v>15</v>
      </c>
      <c r="F4" s="13" t="s">
        <v>16</v>
      </c>
      <c r="G4" s="13">
        <v>16</v>
      </c>
      <c r="H4" s="13">
        <v>150</v>
      </c>
      <c r="I4" s="13" t="s">
        <v>41</v>
      </c>
      <c r="J4" s="13" t="s">
        <v>18</v>
      </c>
      <c r="K4" s="13" t="s">
        <v>27</v>
      </c>
      <c r="L4" s="14">
        <v>4</v>
      </c>
      <c r="M4" s="14" t="s">
        <v>90</v>
      </c>
    </row>
    <row r="5" spans="2:13" outlineLevel="1" x14ac:dyDescent="0.25">
      <c r="B5" s="57" t="s">
        <v>154</v>
      </c>
      <c r="C5" s="11"/>
      <c r="D5" s="12"/>
      <c r="E5" s="13"/>
      <c r="F5" s="13"/>
      <c r="G5" s="13"/>
      <c r="H5" s="13">
        <f>SUBTOTAL(1,H4:H4)</f>
        <v>150</v>
      </c>
      <c r="I5" s="13"/>
      <c r="J5" s="13"/>
      <c r="K5" s="13"/>
      <c r="L5" s="14"/>
      <c r="M5" s="14"/>
    </row>
    <row r="6" spans="2:13" outlineLevel="2" x14ac:dyDescent="0.25">
      <c r="B6" s="11" t="s">
        <v>24</v>
      </c>
      <c r="C6" s="11" t="s">
        <v>96</v>
      </c>
      <c r="D6" s="12">
        <v>45995</v>
      </c>
      <c r="E6" s="13" t="s">
        <v>79</v>
      </c>
      <c r="F6" s="13" t="s">
        <v>16</v>
      </c>
      <c r="G6" s="13">
        <v>6</v>
      </c>
      <c r="H6" s="13">
        <v>200</v>
      </c>
      <c r="I6" s="13" t="s">
        <v>41</v>
      </c>
      <c r="J6" s="13" t="s">
        <v>36</v>
      </c>
      <c r="K6" s="13" t="s">
        <v>19</v>
      </c>
      <c r="L6" s="14">
        <v>2</v>
      </c>
      <c r="M6" s="14" t="s">
        <v>28</v>
      </c>
    </row>
    <row r="7" spans="2:13" outlineLevel="1" x14ac:dyDescent="0.25">
      <c r="B7" s="57" t="s">
        <v>147</v>
      </c>
      <c r="C7" s="11"/>
      <c r="D7" s="12"/>
      <c r="E7" s="13"/>
      <c r="F7" s="13"/>
      <c r="G7" s="13"/>
      <c r="H7" s="13">
        <f>SUBTOTAL(1,H6:H6)</f>
        <v>200</v>
      </c>
      <c r="I7" s="13"/>
      <c r="J7" s="13"/>
      <c r="K7" s="13"/>
      <c r="L7" s="14"/>
      <c r="M7" s="14"/>
    </row>
    <row r="8" spans="2:13" outlineLevel="2" x14ac:dyDescent="0.25">
      <c r="B8" s="11" t="s">
        <v>21</v>
      </c>
      <c r="C8" s="11" t="s">
        <v>39</v>
      </c>
      <c r="D8" s="12">
        <v>19700</v>
      </c>
      <c r="E8" s="13" t="s">
        <v>40</v>
      </c>
      <c r="F8" s="13" t="s">
        <v>16</v>
      </c>
      <c r="G8" s="13">
        <v>4</v>
      </c>
      <c r="H8" s="13">
        <v>128</v>
      </c>
      <c r="I8" s="13" t="s">
        <v>41</v>
      </c>
      <c r="J8" s="13" t="s">
        <v>18</v>
      </c>
      <c r="K8" s="13" t="s">
        <v>27</v>
      </c>
      <c r="L8" s="14">
        <v>2</v>
      </c>
      <c r="M8" s="14" t="s">
        <v>23</v>
      </c>
    </row>
    <row r="9" spans="2:13" outlineLevel="1" x14ac:dyDescent="0.25">
      <c r="B9" s="57" t="s">
        <v>146</v>
      </c>
      <c r="C9" s="11"/>
      <c r="D9" s="12"/>
      <c r="E9" s="13"/>
      <c r="F9" s="13"/>
      <c r="G9" s="13"/>
      <c r="H9" s="13">
        <f>SUBTOTAL(1,H8:H8)</f>
        <v>128</v>
      </c>
      <c r="I9" s="13"/>
      <c r="J9" s="13"/>
      <c r="K9" s="13"/>
      <c r="L9" s="14"/>
      <c r="M9" s="14"/>
    </row>
    <row r="10" spans="2:13" outlineLevel="2" x14ac:dyDescent="0.25">
      <c r="B10" s="11" t="s">
        <v>73</v>
      </c>
      <c r="C10" s="11" t="s">
        <v>74</v>
      </c>
      <c r="D10" s="12">
        <v>31900</v>
      </c>
      <c r="E10" s="13" t="s">
        <v>75</v>
      </c>
      <c r="F10" s="13" t="s">
        <v>16</v>
      </c>
      <c r="G10" s="13">
        <v>4</v>
      </c>
      <c r="H10" s="13">
        <v>120</v>
      </c>
      <c r="I10" s="13" t="s">
        <v>41</v>
      </c>
      <c r="J10" s="13" t="s">
        <v>18</v>
      </c>
      <c r="K10" s="13" t="s">
        <v>27</v>
      </c>
      <c r="L10" s="14">
        <v>1</v>
      </c>
      <c r="M10" s="14" t="s">
        <v>72</v>
      </c>
    </row>
    <row r="11" spans="2:13" outlineLevel="2" x14ac:dyDescent="0.25">
      <c r="B11" s="11" t="s">
        <v>73</v>
      </c>
      <c r="C11" s="11" t="s">
        <v>99</v>
      </c>
      <c r="D11" s="12">
        <v>52400</v>
      </c>
      <c r="E11" s="13" t="s">
        <v>75</v>
      </c>
      <c r="F11" s="13" t="s">
        <v>87</v>
      </c>
      <c r="G11" s="13">
        <v>5</v>
      </c>
      <c r="H11" s="13">
        <v>137</v>
      </c>
      <c r="I11" s="13" t="s">
        <v>41</v>
      </c>
      <c r="J11" s="13" t="s">
        <v>18</v>
      </c>
      <c r="K11" s="13" t="s">
        <v>19</v>
      </c>
      <c r="L11" s="14">
        <v>1</v>
      </c>
      <c r="M11" s="14" t="s">
        <v>72</v>
      </c>
    </row>
    <row r="12" spans="2:13" outlineLevel="1" x14ac:dyDescent="0.25">
      <c r="B12" s="57" t="s">
        <v>153</v>
      </c>
      <c r="C12" s="11"/>
      <c r="D12" s="12"/>
      <c r="E12" s="13"/>
      <c r="F12" s="13"/>
      <c r="G12" s="13"/>
      <c r="H12" s="13">
        <f>SUBTOTAL(1,H10:H11)</f>
        <v>128.5</v>
      </c>
      <c r="I12" s="13"/>
      <c r="J12" s="13"/>
      <c r="K12" s="13"/>
      <c r="L12" s="14"/>
      <c r="M12" s="14"/>
    </row>
    <row r="13" spans="2:13" outlineLevel="2" x14ac:dyDescent="0.25">
      <c r="B13" s="11" t="s">
        <v>46</v>
      </c>
      <c r="C13" s="11" t="s">
        <v>78</v>
      </c>
      <c r="D13" s="12">
        <v>32490</v>
      </c>
      <c r="E13" s="13" t="s">
        <v>79</v>
      </c>
      <c r="F13" s="13" t="s">
        <v>16</v>
      </c>
      <c r="G13" s="13">
        <v>4</v>
      </c>
      <c r="H13" s="13">
        <v>114</v>
      </c>
      <c r="I13" s="13" t="s">
        <v>41</v>
      </c>
      <c r="J13" s="13" t="s">
        <v>36</v>
      </c>
      <c r="K13" s="13" t="s">
        <v>27</v>
      </c>
      <c r="L13" s="14">
        <v>2</v>
      </c>
      <c r="M13" s="14" t="s">
        <v>48</v>
      </c>
    </row>
    <row r="14" spans="2:13" outlineLevel="2" x14ac:dyDescent="0.25">
      <c r="B14" s="11" t="s">
        <v>46</v>
      </c>
      <c r="C14" s="11" t="s">
        <v>84</v>
      </c>
      <c r="D14" s="12">
        <v>36490</v>
      </c>
      <c r="E14" s="13" t="s">
        <v>79</v>
      </c>
      <c r="F14" s="13" t="s">
        <v>16</v>
      </c>
      <c r="G14" s="13">
        <v>4</v>
      </c>
      <c r="H14" s="13">
        <v>129</v>
      </c>
      <c r="I14" s="13" t="s">
        <v>41</v>
      </c>
      <c r="J14" s="13" t="s">
        <v>36</v>
      </c>
      <c r="K14" s="13" t="s">
        <v>27</v>
      </c>
      <c r="L14" s="14">
        <v>2</v>
      </c>
      <c r="M14" s="14" t="s">
        <v>28</v>
      </c>
    </row>
    <row r="15" spans="2:13" outlineLevel="2" x14ac:dyDescent="0.25">
      <c r="B15" s="11" t="s">
        <v>46</v>
      </c>
      <c r="C15" s="11" t="s">
        <v>86</v>
      </c>
      <c r="D15" s="12">
        <v>37900</v>
      </c>
      <c r="E15" s="13" t="s">
        <v>79</v>
      </c>
      <c r="F15" s="13" t="s">
        <v>87</v>
      </c>
      <c r="G15" s="13">
        <v>4</v>
      </c>
      <c r="H15" s="13">
        <v>100</v>
      </c>
      <c r="I15" s="13" t="s">
        <v>41</v>
      </c>
      <c r="J15" s="13" t="s">
        <v>18</v>
      </c>
      <c r="K15" s="13" t="s">
        <v>27</v>
      </c>
      <c r="L15" s="14">
        <v>1</v>
      </c>
      <c r="M15" s="14" t="s">
        <v>28</v>
      </c>
    </row>
    <row r="16" spans="2:13" outlineLevel="2" x14ac:dyDescent="0.25">
      <c r="B16" s="11" t="s">
        <v>46</v>
      </c>
      <c r="C16" s="11" t="s">
        <v>94</v>
      </c>
      <c r="D16" s="12">
        <v>44900</v>
      </c>
      <c r="E16" s="13" t="s">
        <v>79</v>
      </c>
      <c r="F16" s="13" t="s">
        <v>87</v>
      </c>
      <c r="G16" s="13">
        <v>4</v>
      </c>
      <c r="H16" s="13">
        <v>165</v>
      </c>
      <c r="I16" s="13" t="s">
        <v>41</v>
      </c>
      <c r="J16" s="13" t="s">
        <v>18</v>
      </c>
      <c r="K16" s="13" t="s">
        <v>19</v>
      </c>
      <c r="L16" s="14">
        <v>2</v>
      </c>
      <c r="M16" s="14" t="s">
        <v>50</v>
      </c>
    </row>
    <row r="17" spans="2:13" outlineLevel="2" x14ac:dyDescent="0.25">
      <c r="B17" s="11" t="s">
        <v>46</v>
      </c>
      <c r="C17" s="11" t="s">
        <v>91</v>
      </c>
      <c r="D17" s="12">
        <v>39100</v>
      </c>
      <c r="E17" s="13" t="s">
        <v>77</v>
      </c>
      <c r="F17" s="13" t="s">
        <v>16</v>
      </c>
      <c r="G17" s="13">
        <v>4</v>
      </c>
      <c r="H17" s="13">
        <v>147</v>
      </c>
      <c r="I17" s="13" t="s">
        <v>41</v>
      </c>
      <c r="J17" s="13" t="s">
        <v>18</v>
      </c>
      <c r="K17" s="13" t="s">
        <v>27</v>
      </c>
      <c r="L17" s="14">
        <v>2</v>
      </c>
      <c r="M17" s="14" t="s">
        <v>48</v>
      </c>
    </row>
    <row r="18" spans="2:13" outlineLevel="1" x14ac:dyDescent="0.25">
      <c r="B18" s="57" t="s">
        <v>151</v>
      </c>
      <c r="C18" s="11"/>
      <c r="D18" s="12"/>
      <c r="E18" s="13"/>
      <c r="F18" s="13"/>
      <c r="G18" s="13"/>
      <c r="H18" s="13">
        <f>SUBTOTAL(1,H13:H17)</f>
        <v>131</v>
      </c>
      <c r="I18" s="13"/>
      <c r="J18" s="13"/>
      <c r="K18" s="13"/>
      <c r="L18" s="14"/>
      <c r="M18" s="14"/>
    </row>
    <row r="19" spans="2:13" outlineLevel="2" x14ac:dyDescent="0.25">
      <c r="B19" s="11" t="s">
        <v>43</v>
      </c>
      <c r="C19" s="11" t="s">
        <v>80</v>
      </c>
      <c r="D19" s="12">
        <v>32980</v>
      </c>
      <c r="E19" s="13" t="s">
        <v>75</v>
      </c>
      <c r="F19" s="13" t="s">
        <v>16</v>
      </c>
      <c r="G19" s="13">
        <v>4</v>
      </c>
      <c r="H19" s="13">
        <v>149</v>
      </c>
      <c r="I19" s="13" t="s">
        <v>41</v>
      </c>
      <c r="J19" s="13" t="s">
        <v>36</v>
      </c>
      <c r="K19" s="13" t="s">
        <v>27</v>
      </c>
      <c r="L19" s="14">
        <v>2</v>
      </c>
      <c r="M19" s="14" t="s">
        <v>81</v>
      </c>
    </row>
    <row r="20" spans="2:13" outlineLevel="2" x14ac:dyDescent="0.25">
      <c r="B20" s="11" t="s">
        <v>43</v>
      </c>
      <c r="C20" s="11" t="s">
        <v>95</v>
      </c>
      <c r="D20" s="12">
        <v>45900</v>
      </c>
      <c r="E20" s="13" t="s">
        <v>75</v>
      </c>
      <c r="F20" s="13" t="s">
        <v>87</v>
      </c>
      <c r="G20" s="13">
        <v>6</v>
      </c>
      <c r="H20" s="13">
        <v>128</v>
      </c>
      <c r="I20" s="13" t="s">
        <v>41</v>
      </c>
      <c r="J20" s="13" t="s">
        <v>18</v>
      </c>
      <c r="K20" s="13" t="s">
        <v>27</v>
      </c>
      <c r="L20" s="14">
        <v>0</v>
      </c>
      <c r="M20" s="14" t="s">
        <v>45</v>
      </c>
    </row>
    <row r="21" spans="2:13" outlineLevel="2" x14ac:dyDescent="0.25">
      <c r="B21" s="11" t="s">
        <v>43</v>
      </c>
      <c r="C21" s="11" t="s">
        <v>100</v>
      </c>
      <c r="D21" s="12">
        <v>52600</v>
      </c>
      <c r="E21" s="13" t="s">
        <v>75</v>
      </c>
      <c r="F21" s="13" t="s">
        <v>87</v>
      </c>
      <c r="G21" s="13">
        <v>6</v>
      </c>
      <c r="H21" s="13">
        <v>131</v>
      </c>
      <c r="I21" s="13" t="s">
        <v>41</v>
      </c>
      <c r="J21" s="13" t="s">
        <v>18</v>
      </c>
      <c r="K21" s="13" t="s">
        <v>27</v>
      </c>
      <c r="L21" s="14">
        <v>0</v>
      </c>
      <c r="M21" s="14" t="s">
        <v>81</v>
      </c>
    </row>
    <row r="22" spans="2:13" outlineLevel="2" x14ac:dyDescent="0.25">
      <c r="B22" s="11" t="s">
        <v>43</v>
      </c>
      <c r="C22" s="11" t="s">
        <v>102</v>
      </c>
      <c r="D22" s="12">
        <v>74900</v>
      </c>
      <c r="E22" s="13" t="s">
        <v>75</v>
      </c>
      <c r="F22" s="13" t="s">
        <v>16</v>
      </c>
      <c r="G22" s="13">
        <v>6</v>
      </c>
      <c r="H22" s="13">
        <v>231</v>
      </c>
      <c r="I22" s="13" t="s">
        <v>41</v>
      </c>
      <c r="J22" s="13" t="s">
        <v>36</v>
      </c>
      <c r="K22" s="13" t="s">
        <v>19</v>
      </c>
      <c r="L22" s="14">
        <v>2</v>
      </c>
      <c r="M22" s="14" t="s">
        <v>63</v>
      </c>
    </row>
    <row r="23" spans="2:13" outlineLevel="1" x14ac:dyDescent="0.25">
      <c r="B23" s="57" t="s">
        <v>150</v>
      </c>
      <c r="C23" s="11"/>
      <c r="D23" s="12"/>
      <c r="E23" s="13"/>
      <c r="F23" s="13"/>
      <c r="G23" s="13"/>
      <c r="H23" s="13">
        <f>SUBTOTAL(1,H19:H22)</f>
        <v>159.75</v>
      </c>
      <c r="I23" s="13"/>
      <c r="J23" s="13"/>
      <c r="K23" s="13"/>
      <c r="L23" s="14"/>
      <c r="M23" s="14"/>
    </row>
    <row r="24" spans="2:13" outlineLevel="2" x14ac:dyDescent="0.25">
      <c r="B24" s="11" t="s">
        <v>70</v>
      </c>
      <c r="C24" s="11" t="s">
        <v>98</v>
      </c>
      <c r="D24" s="12">
        <v>49900</v>
      </c>
      <c r="E24" s="13" t="s">
        <v>75</v>
      </c>
      <c r="F24" s="13" t="s">
        <v>16</v>
      </c>
      <c r="G24" s="15">
        <v>5</v>
      </c>
      <c r="H24" s="13">
        <v>200</v>
      </c>
      <c r="I24" s="13" t="s">
        <v>41</v>
      </c>
      <c r="J24" s="13" t="s">
        <v>18</v>
      </c>
      <c r="K24" s="13" t="s">
        <v>27</v>
      </c>
      <c r="L24" s="14">
        <v>1</v>
      </c>
      <c r="M24" s="14" t="s">
        <v>72</v>
      </c>
    </row>
    <row r="25" spans="2:13" outlineLevel="1" x14ac:dyDescent="0.25">
      <c r="B25" s="57" t="s">
        <v>152</v>
      </c>
      <c r="C25" s="11"/>
      <c r="D25" s="12"/>
      <c r="E25" s="13"/>
      <c r="F25" s="13"/>
      <c r="G25" s="15"/>
      <c r="H25" s="13">
        <f>SUBTOTAL(1,H24:H24)</f>
        <v>200</v>
      </c>
      <c r="I25" s="13"/>
      <c r="J25" s="13"/>
      <c r="K25" s="13"/>
      <c r="L25" s="14"/>
      <c r="M25" s="14"/>
    </row>
    <row r="26" spans="2:13" outlineLevel="2" x14ac:dyDescent="0.25">
      <c r="B26" s="11" t="s">
        <v>88</v>
      </c>
      <c r="C26" s="11" t="s">
        <v>92</v>
      </c>
      <c r="D26" s="12">
        <v>39900</v>
      </c>
      <c r="E26" s="13" t="s">
        <v>15</v>
      </c>
      <c r="F26" s="13" t="s">
        <v>16</v>
      </c>
      <c r="G26" s="13">
        <v>16</v>
      </c>
      <c r="H26" s="13">
        <v>190</v>
      </c>
      <c r="I26" s="13" t="s">
        <v>17</v>
      </c>
      <c r="J26" s="13" t="s">
        <v>36</v>
      </c>
      <c r="K26" s="13" t="s">
        <v>27</v>
      </c>
      <c r="L26" s="14">
        <v>6</v>
      </c>
      <c r="M26" s="14" t="s">
        <v>90</v>
      </c>
    </row>
    <row r="27" spans="2:13" outlineLevel="1" x14ac:dyDescent="0.25">
      <c r="B27" s="57" t="s">
        <v>154</v>
      </c>
      <c r="C27" s="11"/>
      <c r="D27" s="12"/>
      <c r="E27" s="13"/>
      <c r="F27" s="13"/>
      <c r="G27" s="13"/>
      <c r="H27" s="13">
        <f>SUBTOTAL(1,H26:H26)</f>
        <v>190</v>
      </c>
      <c r="I27" s="13"/>
      <c r="J27" s="13"/>
      <c r="K27" s="13"/>
      <c r="L27" s="14"/>
      <c r="M27" s="14"/>
    </row>
    <row r="28" spans="2:13" outlineLevel="2" x14ac:dyDescent="0.25">
      <c r="B28" s="11" t="s">
        <v>24</v>
      </c>
      <c r="C28" s="11" t="s">
        <v>51</v>
      </c>
      <c r="D28" s="12">
        <v>20995</v>
      </c>
      <c r="E28" s="13" t="s">
        <v>52</v>
      </c>
      <c r="F28" s="13" t="s">
        <v>16</v>
      </c>
      <c r="G28" s="13">
        <v>4</v>
      </c>
      <c r="H28" s="13">
        <v>123</v>
      </c>
      <c r="I28" s="13" t="s">
        <v>17</v>
      </c>
      <c r="J28" s="13" t="s">
        <v>36</v>
      </c>
      <c r="K28" s="13" t="s">
        <v>27</v>
      </c>
      <c r="L28" s="14">
        <v>2</v>
      </c>
      <c r="M28" s="14" t="s">
        <v>28</v>
      </c>
    </row>
    <row r="29" spans="2:13" outlineLevel="2" x14ac:dyDescent="0.25">
      <c r="B29" s="11" t="s">
        <v>24</v>
      </c>
      <c r="C29" s="11" t="s">
        <v>38</v>
      </c>
      <c r="D29" s="12">
        <v>18990</v>
      </c>
      <c r="E29" s="13" t="s">
        <v>15</v>
      </c>
      <c r="F29" s="13" t="s">
        <v>16</v>
      </c>
      <c r="G29" s="13">
        <v>4</v>
      </c>
      <c r="H29" s="13">
        <v>107</v>
      </c>
      <c r="I29" s="13" t="s">
        <v>17</v>
      </c>
      <c r="J29" s="13" t="s">
        <v>18</v>
      </c>
      <c r="K29" s="13" t="s">
        <v>19</v>
      </c>
      <c r="L29" s="14">
        <v>2</v>
      </c>
      <c r="M29" s="14" t="s">
        <v>28</v>
      </c>
    </row>
    <row r="30" spans="2:13" outlineLevel="2" x14ac:dyDescent="0.25">
      <c r="B30" s="11" t="s">
        <v>24</v>
      </c>
      <c r="C30" s="11" t="s">
        <v>64</v>
      </c>
      <c r="D30" s="12">
        <v>23995</v>
      </c>
      <c r="E30" s="13" t="s">
        <v>15</v>
      </c>
      <c r="F30" s="13" t="s">
        <v>16</v>
      </c>
      <c r="G30" s="13">
        <v>4</v>
      </c>
      <c r="H30" s="13">
        <v>139</v>
      </c>
      <c r="I30" s="13" t="s">
        <v>17</v>
      </c>
      <c r="J30" s="13" t="s">
        <v>18</v>
      </c>
      <c r="K30" s="13" t="s">
        <v>27</v>
      </c>
      <c r="L30" s="14">
        <v>1</v>
      </c>
      <c r="M30" s="14" t="s">
        <v>28</v>
      </c>
    </row>
    <row r="31" spans="2:13" outlineLevel="2" x14ac:dyDescent="0.25">
      <c r="B31" s="11" t="s">
        <v>24</v>
      </c>
      <c r="C31" s="11" t="s">
        <v>25</v>
      </c>
      <c r="D31" s="12">
        <v>17490</v>
      </c>
      <c r="E31" s="13" t="s">
        <v>26</v>
      </c>
      <c r="F31" s="13" t="s">
        <v>16</v>
      </c>
      <c r="G31" s="13">
        <v>4</v>
      </c>
      <c r="H31" s="13">
        <v>82</v>
      </c>
      <c r="I31" s="13" t="s">
        <v>17</v>
      </c>
      <c r="J31" s="13" t="s">
        <v>18</v>
      </c>
      <c r="K31" s="13" t="s">
        <v>27</v>
      </c>
      <c r="L31" s="14">
        <v>1</v>
      </c>
      <c r="M31" s="14" t="s">
        <v>28</v>
      </c>
    </row>
    <row r="32" spans="2:13" outlineLevel="1" x14ac:dyDescent="0.25">
      <c r="B32" s="57" t="s">
        <v>147</v>
      </c>
      <c r="C32" s="11"/>
      <c r="D32" s="12"/>
      <c r="E32" s="13"/>
      <c r="F32" s="13"/>
      <c r="G32" s="13"/>
      <c r="H32" s="13">
        <f>SUBTOTAL(1,H28:H31)</f>
        <v>112.75</v>
      </c>
      <c r="I32" s="13"/>
      <c r="J32" s="13"/>
      <c r="K32" s="13"/>
      <c r="L32" s="14"/>
      <c r="M32" s="14"/>
    </row>
    <row r="33" spans="2:13" outlineLevel="2" x14ac:dyDescent="0.25">
      <c r="B33" s="11" t="s">
        <v>21</v>
      </c>
      <c r="C33" s="11" t="s">
        <v>22</v>
      </c>
      <c r="D33" s="12">
        <v>14950</v>
      </c>
      <c r="E33" s="13" t="s">
        <v>15</v>
      </c>
      <c r="F33" s="13" t="s">
        <v>16</v>
      </c>
      <c r="G33" s="13">
        <v>4</v>
      </c>
      <c r="H33" s="13">
        <v>108</v>
      </c>
      <c r="I33" s="13" t="s">
        <v>17</v>
      </c>
      <c r="J33" s="13" t="s">
        <v>18</v>
      </c>
      <c r="K33" s="13" t="s">
        <v>19</v>
      </c>
      <c r="L33" s="14">
        <v>1</v>
      </c>
      <c r="M33" s="14" t="s">
        <v>23</v>
      </c>
    </row>
    <row r="34" spans="2:13" outlineLevel="2" x14ac:dyDescent="0.25">
      <c r="B34" s="11" t="s">
        <v>21</v>
      </c>
      <c r="C34" s="11" t="s">
        <v>35</v>
      </c>
      <c r="D34" s="12">
        <v>18650</v>
      </c>
      <c r="E34" s="13" t="s">
        <v>15</v>
      </c>
      <c r="F34" s="13" t="s">
        <v>16</v>
      </c>
      <c r="G34" s="13">
        <v>4</v>
      </c>
      <c r="H34" s="13">
        <v>98</v>
      </c>
      <c r="I34" s="13" t="s">
        <v>17</v>
      </c>
      <c r="J34" s="13" t="s">
        <v>36</v>
      </c>
      <c r="K34" s="13" t="s">
        <v>27</v>
      </c>
      <c r="L34" s="14">
        <v>1</v>
      </c>
      <c r="M34" s="14" t="s">
        <v>37</v>
      </c>
    </row>
    <row r="35" spans="2:13" outlineLevel="2" x14ac:dyDescent="0.25">
      <c r="B35" s="11" t="s">
        <v>21</v>
      </c>
      <c r="C35" s="11" t="s">
        <v>55</v>
      </c>
      <c r="D35" s="12">
        <v>21800</v>
      </c>
      <c r="E35" s="13" t="s">
        <v>15</v>
      </c>
      <c r="F35" s="13" t="s">
        <v>16</v>
      </c>
      <c r="G35" s="13">
        <v>4</v>
      </c>
      <c r="H35" s="13">
        <v>136</v>
      </c>
      <c r="I35" s="13" t="s">
        <v>17</v>
      </c>
      <c r="J35" s="13" t="s">
        <v>18</v>
      </c>
      <c r="K35" s="13" t="s">
        <v>27</v>
      </c>
      <c r="L35" s="14">
        <v>2</v>
      </c>
      <c r="M35" s="14" t="s">
        <v>56</v>
      </c>
    </row>
    <row r="36" spans="2:13" outlineLevel="1" x14ac:dyDescent="0.25">
      <c r="B36" s="57" t="s">
        <v>146</v>
      </c>
      <c r="C36" s="11"/>
      <c r="D36" s="12"/>
      <c r="E36" s="13"/>
      <c r="F36" s="13"/>
      <c r="G36" s="13"/>
      <c r="H36" s="13">
        <f>SUBTOTAL(1,H33:H35)</f>
        <v>114</v>
      </c>
      <c r="I36" s="13"/>
      <c r="J36" s="13"/>
      <c r="K36" s="13"/>
      <c r="L36" s="14"/>
      <c r="M36" s="14"/>
    </row>
    <row r="37" spans="2:13" outlineLevel="2" x14ac:dyDescent="0.25">
      <c r="B37" s="11" t="s">
        <v>46</v>
      </c>
      <c r="C37" s="11" t="s">
        <v>57</v>
      </c>
      <c r="D37" s="12">
        <v>21900</v>
      </c>
      <c r="E37" s="13" t="s">
        <v>52</v>
      </c>
      <c r="F37" s="13" t="s">
        <v>16</v>
      </c>
      <c r="G37" s="13">
        <v>4</v>
      </c>
      <c r="H37" s="13">
        <v>98</v>
      </c>
      <c r="I37" s="13" t="s">
        <v>17</v>
      </c>
      <c r="J37" s="13" t="s">
        <v>18</v>
      </c>
      <c r="K37" s="13" t="s">
        <v>27</v>
      </c>
      <c r="L37" s="14">
        <v>2</v>
      </c>
      <c r="M37" s="14" t="s">
        <v>28</v>
      </c>
    </row>
    <row r="38" spans="2:13" outlineLevel="2" x14ac:dyDescent="0.25">
      <c r="B38" s="11" t="s">
        <v>46</v>
      </c>
      <c r="C38" s="11" t="s">
        <v>47</v>
      </c>
      <c r="D38" s="12">
        <v>19990</v>
      </c>
      <c r="E38" s="13" t="s">
        <v>15</v>
      </c>
      <c r="F38" s="13" t="s">
        <v>16</v>
      </c>
      <c r="G38" s="13">
        <v>4</v>
      </c>
      <c r="H38" s="13">
        <v>103</v>
      </c>
      <c r="I38" s="13" t="s">
        <v>17</v>
      </c>
      <c r="J38" s="13" t="s">
        <v>18</v>
      </c>
      <c r="K38" s="13" t="s">
        <v>27</v>
      </c>
      <c r="L38" s="14">
        <v>2</v>
      </c>
      <c r="M38" s="14" t="s">
        <v>48</v>
      </c>
    </row>
    <row r="39" spans="2:13" outlineLevel="2" x14ac:dyDescent="0.25">
      <c r="B39" s="11" t="s">
        <v>46</v>
      </c>
      <c r="C39" s="11" t="s">
        <v>49</v>
      </c>
      <c r="D39" s="12">
        <v>20990</v>
      </c>
      <c r="E39" s="13" t="s">
        <v>15</v>
      </c>
      <c r="F39" s="13" t="s">
        <v>16</v>
      </c>
      <c r="G39" s="13">
        <v>4</v>
      </c>
      <c r="H39" s="13">
        <v>103</v>
      </c>
      <c r="I39" s="13" t="s">
        <v>17</v>
      </c>
      <c r="J39" s="13" t="s">
        <v>18</v>
      </c>
      <c r="K39" s="13" t="s">
        <v>19</v>
      </c>
      <c r="L39" s="14">
        <v>2</v>
      </c>
      <c r="M39" s="14" t="s">
        <v>50</v>
      </c>
    </row>
    <row r="40" spans="2:13" outlineLevel="2" x14ac:dyDescent="0.25">
      <c r="B40" s="11" t="s">
        <v>46</v>
      </c>
      <c r="C40" s="11" t="s">
        <v>67</v>
      </c>
      <c r="D40" s="12">
        <v>29500</v>
      </c>
      <c r="E40" s="13" t="s">
        <v>15</v>
      </c>
      <c r="F40" s="13" t="s">
        <v>16</v>
      </c>
      <c r="G40" s="13">
        <v>4</v>
      </c>
      <c r="H40" s="13">
        <v>133</v>
      </c>
      <c r="I40" s="13" t="s">
        <v>17</v>
      </c>
      <c r="J40" s="13" t="s">
        <v>18</v>
      </c>
      <c r="K40" s="13" t="s">
        <v>27</v>
      </c>
      <c r="L40" s="14">
        <v>2</v>
      </c>
      <c r="M40" s="14" t="s">
        <v>48</v>
      </c>
    </row>
    <row r="41" spans="2:13" outlineLevel="1" x14ac:dyDescent="0.25">
      <c r="B41" s="57" t="s">
        <v>151</v>
      </c>
      <c r="C41" s="11"/>
      <c r="D41" s="12"/>
      <c r="E41" s="13"/>
      <c r="F41" s="13"/>
      <c r="G41" s="13"/>
      <c r="H41" s="13">
        <f>SUBTOTAL(1,H37:H40)</f>
        <v>109.25</v>
      </c>
      <c r="I41" s="13"/>
      <c r="J41" s="13"/>
      <c r="K41" s="13"/>
      <c r="L41" s="14"/>
      <c r="M41" s="14"/>
    </row>
    <row r="42" spans="2:13" outlineLevel="2" x14ac:dyDescent="0.25">
      <c r="B42" s="11" t="s">
        <v>29</v>
      </c>
      <c r="C42" s="11" t="s">
        <v>65</v>
      </c>
      <c r="D42" s="12">
        <v>24300</v>
      </c>
      <c r="E42" s="13" t="s">
        <v>15</v>
      </c>
      <c r="F42" s="13" t="s">
        <v>16</v>
      </c>
      <c r="G42" s="13">
        <v>4</v>
      </c>
      <c r="H42" s="13">
        <v>117</v>
      </c>
      <c r="I42" s="13" t="s">
        <v>17</v>
      </c>
      <c r="J42" s="13" t="s">
        <v>18</v>
      </c>
      <c r="K42" s="13" t="s">
        <v>19</v>
      </c>
      <c r="L42" s="14">
        <v>6</v>
      </c>
      <c r="M42" s="14" t="s">
        <v>31</v>
      </c>
    </row>
    <row r="43" spans="2:13" outlineLevel="2" x14ac:dyDescent="0.25">
      <c r="B43" s="11" t="s">
        <v>29</v>
      </c>
      <c r="C43" s="11" t="s">
        <v>30</v>
      </c>
      <c r="D43" s="12">
        <v>17800</v>
      </c>
      <c r="E43" s="13" t="s">
        <v>26</v>
      </c>
      <c r="F43" s="13" t="s">
        <v>16</v>
      </c>
      <c r="G43" s="13">
        <v>4</v>
      </c>
      <c r="H43" s="13">
        <v>75</v>
      </c>
      <c r="I43" s="13" t="s">
        <v>17</v>
      </c>
      <c r="J43" s="13" t="s">
        <v>18</v>
      </c>
      <c r="K43" s="13" t="s">
        <v>19</v>
      </c>
      <c r="L43" s="14">
        <v>2</v>
      </c>
      <c r="M43" s="14" t="s">
        <v>31</v>
      </c>
    </row>
    <row r="44" spans="2:13" outlineLevel="2" x14ac:dyDescent="0.25">
      <c r="B44" s="11" t="s">
        <v>29</v>
      </c>
      <c r="C44" s="11" t="s">
        <v>53</v>
      </c>
      <c r="D44" s="12">
        <v>21600</v>
      </c>
      <c r="E44" s="13" t="s">
        <v>26</v>
      </c>
      <c r="F44" s="13" t="s">
        <v>16</v>
      </c>
      <c r="G44" s="13">
        <v>4</v>
      </c>
      <c r="H44" s="13">
        <v>110</v>
      </c>
      <c r="I44" s="13" t="s">
        <v>17</v>
      </c>
      <c r="J44" s="13" t="s">
        <v>18</v>
      </c>
      <c r="K44" s="13" t="s">
        <v>19</v>
      </c>
      <c r="L44" s="14">
        <v>6</v>
      </c>
      <c r="M44" s="14" t="s">
        <v>54</v>
      </c>
    </row>
    <row r="45" spans="2:13" outlineLevel="1" x14ac:dyDescent="0.25">
      <c r="B45" s="57" t="s">
        <v>148</v>
      </c>
      <c r="C45" s="11"/>
      <c r="D45" s="12"/>
      <c r="E45" s="13"/>
      <c r="F45" s="13"/>
      <c r="G45" s="13"/>
      <c r="H45" s="13">
        <f>SUBTOTAL(1,H42:H44)</f>
        <v>100.66666666666667</v>
      </c>
      <c r="I45" s="13"/>
      <c r="J45" s="13"/>
      <c r="K45" s="13"/>
      <c r="L45" s="14"/>
      <c r="M45" s="14"/>
    </row>
    <row r="46" spans="2:13" outlineLevel="2" x14ac:dyDescent="0.25">
      <c r="B46" s="11" t="s">
        <v>13</v>
      </c>
      <c r="C46" s="11" t="s">
        <v>76</v>
      </c>
      <c r="D46" s="12">
        <v>32200</v>
      </c>
      <c r="E46" s="13" t="s">
        <v>77</v>
      </c>
      <c r="F46" s="13" t="s">
        <v>16</v>
      </c>
      <c r="G46" s="13">
        <v>4</v>
      </c>
      <c r="H46" s="13">
        <v>140</v>
      </c>
      <c r="I46" s="13" t="s">
        <v>17</v>
      </c>
      <c r="J46" s="13" t="s">
        <v>36</v>
      </c>
      <c r="K46" s="13" t="s">
        <v>27</v>
      </c>
      <c r="L46" s="14">
        <v>2</v>
      </c>
      <c r="M46" s="14" t="s">
        <v>69</v>
      </c>
    </row>
    <row r="47" spans="2:13" outlineLevel="2" x14ac:dyDescent="0.25">
      <c r="B47" s="11" t="s">
        <v>13</v>
      </c>
      <c r="C47" s="11" t="s">
        <v>14</v>
      </c>
      <c r="D47" s="12">
        <v>14500</v>
      </c>
      <c r="E47" s="13" t="s">
        <v>15</v>
      </c>
      <c r="F47" s="13" t="s">
        <v>16</v>
      </c>
      <c r="G47" s="13">
        <v>4</v>
      </c>
      <c r="H47" s="13">
        <v>75</v>
      </c>
      <c r="I47" s="13" t="s">
        <v>17</v>
      </c>
      <c r="J47" s="13" t="s">
        <v>18</v>
      </c>
      <c r="K47" s="13" t="s">
        <v>19</v>
      </c>
      <c r="L47" s="14">
        <v>2</v>
      </c>
      <c r="M47" s="14" t="s">
        <v>20</v>
      </c>
    </row>
    <row r="48" spans="2:13" outlineLevel="2" x14ac:dyDescent="0.25">
      <c r="B48" s="11" t="s">
        <v>13</v>
      </c>
      <c r="C48" s="11" t="s">
        <v>42</v>
      </c>
      <c r="D48" s="12">
        <v>19900</v>
      </c>
      <c r="E48" s="13" t="s">
        <v>26</v>
      </c>
      <c r="F48" s="13" t="s">
        <v>16</v>
      </c>
      <c r="G48" s="13">
        <v>4</v>
      </c>
      <c r="H48" s="13">
        <v>98</v>
      </c>
      <c r="I48" s="13" t="s">
        <v>17</v>
      </c>
      <c r="J48" s="13" t="s">
        <v>36</v>
      </c>
      <c r="K48" s="13" t="s">
        <v>27</v>
      </c>
      <c r="L48" s="14">
        <v>2</v>
      </c>
      <c r="M48" s="14" t="s">
        <v>20</v>
      </c>
    </row>
    <row r="49" spans="2:13" outlineLevel="2" x14ac:dyDescent="0.25">
      <c r="B49" s="11" t="s">
        <v>13</v>
      </c>
      <c r="C49" s="11" t="s">
        <v>68</v>
      </c>
      <c r="D49" s="12">
        <v>29790</v>
      </c>
      <c r="E49" s="13" t="s">
        <v>26</v>
      </c>
      <c r="F49" s="13" t="s">
        <v>16</v>
      </c>
      <c r="G49" s="13">
        <v>4</v>
      </c>
      <c r="H49" s="13">
        <v>120</v>
      </c>
      <c r="I49" s="13" t="s">
        <v>17</v>
      </c>
      <c r="J49" s="13" t="s">
        <v>18</v>
      </c>
      <c r="K49" s="13" t="s">
        <v>27</v>
      </c>
      <c r="L49" s="14">
        <v>2</v>
      </c>
      <c r="M49" s="14" t="s">
        <v>69</v>
      </c>
    </row>
    <row r="50" spans="2:13" outlineLevel="1" x14ac:dyDescent="0.25">
      <c r="B50" s="57" t="s">
        <v>145</v>
      </c>
      <c r="C50" s="11"/>
      <c r="D50" s="12"/>
      <c r="E50" s="13"/>
      <c r="F50" s="13"/>
      <c r="G50" s="13"/>
      <c r="H50" s="13">
        <f>SUBTOTAL(1,H46:H49)</f>
        <v>108.25</v>
      </c>
      <c r="I50" s="13"/>
      <c r="J50" s="13"/>
      <c r="K50" s="13"/>
      <c r="L50" s="14"/>
      <c r="M50" s="14"/>
    </row>
    <row r="51" spans="2:13" outlineLevel="2" x14ac:dyDescent="0.25">
      <c r="B51" s="11" t="s">
        <v>43</v>
      </c>
      <c r="C51" s="11" t="s">
        <v>44</v>
      </c>
      <c r="D51" s="12">
        <v>19900</v>
      </c>
      <c r="E51" s="13" t="s">
        <v>15</v>
      </c>
      <c r="F51" s="13" t="s">
        <v>16</v>
      </c>
      <c r="G51" s="13">
        <v>4</v>
      </c>
      <c r="H51" s="13">
        <v>97</v>
      </c>
      <c r="I51" s="13" t="s">
        <v>17</v>
      </c>
      <c r="J51" s="13" t="s">
        <v>18</v>
      </c>
      <c r="K51" s="13" t="s">
        <v>19</v>
      </c>
      <c r="L51" s="14">
        <v>2</v>
      </c>
      <c r="M51" s="14" t="s">
        <v>45</v>
      </c>
    </row>
    <row r="52" spans="2:13" outlineLevel="2" x14ac:dyDescent="0.25">
      <c r="B52" s="11" t="s">
        <v>43</v>
      </c>
      <c r="C52" s="11" t="s">
        <v>60</v>
      </c>
      <c r="D52" s="12">
        <v>21980</v>
      </c>
      <c r="E52" s="13" t="s">
        <v>15</v>
      </c>
      <c r="F52" s="13" t="s">
        <v>16</v>
      </c>
      <c r="G52" s="13">
        <v>4</v>
      </c>
      <c r="H52" s="13">
        <v>95</v>
      </c>
      <c r="I52" s="13" t="s">
        <v>17</v>
      </c>
      <c r="J52" s="13" t="s">
        <v>18</v>
      </c>
      <c r="K52" s="13" t="s">
        <v>27</v>
      </c>
      <c r="L52" s="14">
        <v>2</v>
      </c>
      <c r="M52" s="14" t="s">
        <v>61</v>
      </c>
    </row>
    <row r="53" spans="2:13" outlineLevel="2" x14ac:dyDescent="0.25">
      <c r="B53" s="11" t="s">
        <v>43</v>
      </c>
      <c r="C53" s="11" t="s">
        <v>62</v>
      </c>
      <c r="D53" s="12">
        <v>22180</v>
      </c>
      <c r="E53" s="13" t="s">
        <v>15</v>
      </c>
      <c r="F53" s="13" t="s">
        <v>16</v>
      </c>
      <c r="G53" s="13">
        <v>4</v>
      </c>
      <c r="H53" s="13">
        <v>108</v>
      </c>
      <c r="I53" s="13" t="s">
        <v>17</v>
      </c>
      <c r="J53" s="13" t="s">
        <v>36</v>
      </c>
      <c r="K53" s="13" t="s">
        <v>27</v>
      </c>
      <c r="L53" s="14">
        <v>2</v>
      </c>
      <c r="M53" s="14" t="s">
        <v>63</v>
      </c>
    </row>
    <row r="54" spans="2:13" outlineLevel="2" x14ac:dyDescent="0.25">
      <c r="B54" s="11" t="s">
        <v>43</v>
      </c>
      <c r="C54" s="11" t="s">
        <v>83</v>
      </c>
      <c r="D54" s="12">
        <v>34400</v>
      </c>
      <c r="E54" s="13" t="s">
        <v>15</v>
      </c>
      <c r="F54" s="13" t="s">
        <v>16</v>
      </c>
      <c r="G54" s="13">
        <v>4</v>
      </c>
      <c r="H54" s="13">
        <v>150</v>
      </c>
      <c r="I54" s="13" t="s">
        <v>17</v>
      </c>
      <c r="J54" s="13" t="s">
        <v>36</v>
      </c>
      <c r="K54" s="13" t="s">
        <v>27</v>
      </c>
      <c r="L54" s="14">
        <v>4</v>
      </c>
      <c r="M54" s="14" t="s">
        <v>63</v>
      </c>
    </row>
    <row r="55" spans="2:13" outlineLevel="2" x14ac:dyDescent="0.25">
      <c r="B55" s="11" t="s">
        <v>43</v>
      </c>
      <c r="C55" s="11" t="s">
        <v>85</v>
      </c>
      <c r="D55" s="12">
        <v>36900</v>
      </c>
      <c r="E55" s="13" t="s">
        <v>15</v>
      </c>
      <c r="F55" s="13" t="s">
        <v>16</v>
      </c>
      <c r="G55" s="13">
        <v>4</v>
      </c>
      <c r="H55" s="13">
        <v>149</v>
      </c>
      <c r="I55" s="13" t="s">
        <v>17</v>
      </c>
      <c r="J55" s="13" t="s">
        <v>18</v>
      </c>
      <c r="K55" s="13" t="s">
        <v>19</v>
      </c>
      <c r="L55" s="14">
        <v>4</v>
      </c>
      <c r="M55" s="14" t="s">
        <v>45</v>
      </c>
    </row>
    <row r="56" spans="2:13" outlineLevel="2" x14ac:dyDescent="0.25">
      <c r="B56" s="11" t="s">
        <v>43</v>
      </c>
      <c r="C56" s="11" t="s">
        <v>85</v>
      </c>
      <c r="D56" s="12">
        <v>38600</v>
      </c>
      <c r="E56" s="13" t="s">
        <v>15</v>
      </c>
      <c r="F56" s="13" t="s">
        <v>16</v>
      </c>
      <c r="G56" s="13">
        <v>4</v>
      </c>
      <c r="H56" s="13">
        <v>150</v>
      </c>
      <c r="I56" s="13" t="s">
        <v>17</v>
      </c>
      <c r="J56" s="13" t="s">
        <v>36</v>
      </c>
      <c r="K56" s="13" t="s">
        <v>19</v>
      </c>
      <c r="L56" s="14">
        <v>4</v>
      </c>
      <c r="M56" s="14" t="s">
        <v>61</v>
      </c>
    </row>
    <row r="57" spans="2:13" outlineLevel="1" x14ac:dyDescent="0.25">
      <c r="B57" s="57" t="s">
        <v>150</v>
      </c>
      <c r="C57" s="11"/>
      <c r="D57" s="12"/>
      <c r="E57" s="13"/>
      <c r="F57" s="13"/>
      <c r="G57" s="13"/>
      <c r="H57" s="13">
        <f>SUBTOTAL(1,H51:H56)</f>
        <v>124.83333333333333</v>
      </c>
      <c r="I57" s="13"/>
      <c r="J57" s="13"/>
      <c r="K57" s="13"/>
      <c r="L57" s="14"/>
      <c r="M57" s="14"/>
    </row>
    <row r="58" spans="2:13" outlineLevel="2" x14ac:dyDescent="0.25">
      <c r="B58" s="11" t="s">
        <v>32</v>
      </c>
      <c r="C58" s="11" t="s">
        <v>82</v>
      </c>
      <c r="D58" s="12">
        <v>32990</v>
      </c>
      <c r="E58" s="13" t="s">
        <v>77</v>
      </c>
      <c r="F58" s="13" t="s">
        <v>16</v>
      </c>
      <c r="G58" s="13">
        <v>4</v>
      </c>
      <c r="H58" s="13">
        <v>150</v>
      </c>
      <c r="I58" s="13" t="s">
        <v>17</v>
      </c>
      <c r="J58" s="13" t="s">
        <v>18</v>
      </c>
      <c r="K58" s="13" t="s">
        <v>19</v>
      </c>
      <c r="L58" s="14">
        <v>2</v>
      </c>
      <c r="M58" s="14" t="s">
        <v>34</v>
      </c>
    </row>
    <row r="59" spans="2:13" outlineLevel="2" x14ac:dyDescent="0.25">
      <c r="B59" s="11" t="s">
        <v>32</v>
      </c>
      <c r="C59" s="11" t="s">
        <v>97</v>
      </c>
      <c r="D59" s="12">
        <v>48990</v>
      </c>
      <c r="E59" s="13" t="s">
        <v>77</v>
      </c>
      <c r="F59" s="13" t="s">
        <v>16</v>
      </c>
      <c r="G59" s="13">
        <v>6</v>
      </c>
      <c r="H59" s="13">
        <v>204</v>
      </c>
      <c r="I59" s="13" t="s">
        <v>17</v>
      </c>
      <c r="J59" s="13" t="s">
        <v>36</v>
      </c>
      <c r="K59" s="13" t="s">
        <v>27</v>
      </c>
      <c r="L59" s="14">
        <v>6</v>
      </c>
      <c r="M59" s="14" t="s">
        <v>34</v>
      </c>
    </row>
    <row r="60" spans="2:13" outlineLevel="2" x14ac:dyDescent="0.25">
      <c r="B60" s="11" t="s">
        <v>32</v>
      </c>
      <c r="C60" s="11" t="s">
        <v>66</v>
      </c>
      <c r="D60" s="12">
        <v>25960</v>
      </c>
      <c r="E60" s="13" t="s">
        <v>15</v>
      </c>
      <c r="F60" s="13" t="s">
        <v>16</v>
      </c>
      <c r="G60" s="13">
        <v>4</v>
      </c>
      <c r="H60" s="13">
        <v>150</v>
      </c>
      <c r="I60" s="13" t="s">
        <v>17</v>
      </c>
      <c r="J60" s="13" t="s">
        <v>18</v>
      </c>
      <c r="K60" s="13" t="s">
        <v>19</v>
      </c>
      <c r="L60" s="14">
        <v>2</v>
      </c>
      <c r="M60" s="14" t="s">
        <v>59</v>
      </c>
    </row>
    <row r="61" spans="2:13" outlineLevel="2" x14ac:dyDescent="0.25">
      <c r="B61" s="11" t="s">
        <v>32</v>
      </c>
      <c r="C61" s="11" t="s">
        <v>101</v>
      </c>
      <c r="D61" s="12">
        <v>54500</v>
      </c>
      <c r="E61" s="13" t="s">
        <v>15</v>
      </c>
      <c r="F61" s="13" t="s">
        <v>16</v>
      </c>
      <c r="G61" s="13">
        <v>8</v>
      </c>
      <c r="H61" s="13">
        <v>275</v>
      </c>
      <c r="I61" s="13" t="s">
        <v>17</v>
      </c>
      <c r="J61" s="13" t="s">
        <v>36</v>
      </c>
      <c r="K61" s="13" t="s">
        <v>27</v>
      </c>
      <c r="L61" s="14">
        <v>6</v>
      </c>
      <c r="M61" s="14" t="s">
        <v>59</v>
      </c>
    </row>
    <row r="62" spans="2:13" outlineLevel="2" x14ac:dyDescent="0.25">
      <c r="B62" s="11" t="s">
        <v>32</v>
      </c>
      <c r="C62" s="11" t="s">
        <v>33</v>
      </c>
      <c r="D62" s="12">
        <v>18600</v>
      </c>
      <c r="E62" s="13" t="s">
        <v>26</v>
      </c>
      <c r="F62" s="13" t="s">
        <v>16</v>
      </c>
      <c r="G62" s="13">
        <v>4</v>
      </c>
      <c r="H62" s="13">
        <v>60</v>
      </c>
      <c r="I62" s="13" t="s">
        <v>17</v>
      </c>
      <c r="J62" s="13" t="s">
        <v>18</v>
      </c>
      <c r="K62" s="13" t="s">
        <v>19</v>
      </c>
      <c r="L62" s="14">
        <v>2</v>
      </c>
      <c r="M62" s="14" t="s">
        <v>34</v>
      </c>
    </row>
    <row r="63" spans="2:13" outlineLevel="2" x14ac:dyDescent="0.25">
      <c r="B63" s="11" t="s">
        <v>32</v>
      </c>
      <c r="C63" s="11" t="s">
        <v>58</v>
      </c>
      <c r="D63" s="12">
        <v>21960</v>
      </c>
      <c r="E63" s="13" t="s">
        <v>26</v>
      </c>
      <c r="F63" s="13" t="s">
        <v>16</v>
      </c>
      <c r="G63" s="13">
        <v>4</v>
      </c>
      <c r="H63" s="13">
        <v>102</v>
      </c>
      <c r="I63" s="13" t="s">
        <v>17</v>
      </c>
      <c r="J63" s="13" t="s">
        <v>18</v>
      </c>
      <c r="K63" s="13" t="s">
        <v>19</v>
      </c>
      <c r="L63" s="14">
        <v>2</v>
      </c>
      <c r="M63" s="14" t="s">
        <v>59</v>
      </c>
    </row>
    <row r="64" spans="2:13" outlineLevel="1" x14ac:dyDescent="0.25">
      <c r="B64" s="57" t="s">
        <v>149</v>
      </c>
      <c r="C64" s="11"/>
      <c r="D64" s="12"/>
      <c r="E64" s="13"/>
      <c r="F64" s="13"/>
      <c r="G64" s="13"/>
      <c r="H64" s="13">
        <f>SUBTOTAL(1,H58:H63)</f>
        <v>156.83333333333334</v>
      </c>
      <c r="I64" s="13"/>
      <c r="J64" s="13"/>
      <c r="K64" s="13"/>
      <c r="L64" s="14"/>
      <c r="M64" s="14"/>
    </row>
    <row r="65" spans="2:13" outlineLevel="2" x14ac:dyDescent="0.25">
      <c r="B65" s="11" t="s">
        <v>70</v>
      </c>
      <c r="C65" s="11" t="s">
        <v>71</v>
      </c>
      <c r="D65" s="12">
        <v>31900</v>
      </c>
      <c r="E65" s="13" t="s">
        <v>15</v>
      </c>
      <c r="F65" s="13" t="s">
        <v>16</v>
      </c>
      <c r="G65" s="13">
        <v>5</v>
      </c>
      <c r="H65" s="13">
        <v>170</v>
      </c>
      <c r="I65" s="13" t="s">
        <v>17</v>
      </c>
      <c r="J65" s="13" t="s">
        <v>18</v>
      </c>
      <c r="K65" s="13" t="s">
        <v>27</v>
      </c>
      <c r="L65" s="14">
        <v>1</v>
      </c>
      <c r="M65" s="14" t="s">
        <v>72</v>
      </c>
    </row>
    <row r="66" spans="2:13" outlineLevel="2" x14ac:dyDescent="0.25">
      <c r="B66" s="11" t="s">
        <v>70</v>
      </c>
      <c r="C66" s="11" t="s">
        <v>93</v>
      </c>
      <c r="D66" s="12">
        <v>40900</v>
      </c>
      <c r="E66" s="13" t="s">
        <v>15</v>
      </c>
      <c r="F66" s="13" t="s">
        <v>16</v>
      </c>
      <c r="G66" s="15">
        <v>5</v>
      </c>
      <c r="H66" s="13">
        <v>170</v>
      </c>
      <c r="I66" s="13" t="s">
        <v>17</v>
      </c>
      <c r="J66" s="13" t="s">
        <v>18</v>
      </c>
      <c r="K66" s="13" t="s">
        <v>27</v>
      </c>
      <c r="L66" s="14">
        <v>1</v>
      </c>
      <c r="M66" s="14" t="s">
        <v>72</v>
      </c>
    </row>
    <row r="67" spans="2:13" outlineLevel="1" x14ac:dyDescent="0.25">
      <c r="B67" s="57" t="s">
        <v>152</v>
      </c>
      <c r="C67" s="11"/>
      <c r="D67" s="12"/>
      <c r="E67" s="13"/>
      <c r="F67" s="13"/>
      <c r="G67" s="15"/>
      <c r="H67" s="13">
        <f>SUBTOTAL(1,H65:H66)</f>
        <v>170</v>
      </c>
      <c r="I67" s="13"/>
      <c r="J67" s="13"/>
      <c r="K67" s="13"/>
      <c r="L67" s="14"/>
      <c r="M67" s="14"/>
    </row>
    <row r="68" spans="2:13" x14ac:dyDescent="0.25">
      <c r="B68" s="57" t="s">
        <v>155</v>
      </c>
      <c r="C68" s="11"/>
      <c r="D68" s="12"/>
      <c r="E68" s="13"/>
      <c r="F68" s="13"/>
      <c r="G68" s="15"/>
      <c r="H68" s="13">
        <f>SUBTOTAL(1,H4:H66)</f>
        <v>133.625</v>
      </c>
      <c r="I68" s="13"/>
      <c r="J68" s="13"/>
      <c r="K68" s="13"/>
      <c r="L68" s="14"/>
      <c r="M68" s="14"/>
    </row>
    <row r="69" spans="2:13" x14ac:dyDescent="0.25">
      <c r="B69" s="11"/>
      <c r="D69" s="12"/>
      <c r="E69" s="13"/>
      <c r="G69" s="15"/>
      <c r="H69" s="13"/>
      <c r="L69" s="14"/>
    </row>
    <row r="70" spans="2:13" x14ac:dyDescent="0.25">
      <c r="G70" s="15"/>
    </row>
    <row r="71" spans="2:13" x14ac:dyDescent="0.25">
      <c r="G71" s="15"/>
    </row>
    <row r="72" spans="2:13" x14ac:dyDescent="0.25">
      <c r="G72" s="15"/>
    </row>
  </sheetData>
  <sortState ref="B4:M51">
    <sortCondition ref="I4:I51"/>
    <sortCondition ref="B4:B51"/>
  </sortState>
  <dataConsolidate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M91"/>
  <sheetViews>
    <sheetView topLeftCell="A91" workbookViewId="0">
      <selection activeCell="G75" sqref="G75"/>
    </sheetView>
  </sheetViews>
  <sheetFormatPr defaultRowHeight="15.75" outlineLevelRow="3" x14ac:dyDescent="0.25"/>
  <cols>
    <col min="1" max="1" width="9.140625" style="5"/>
    <col min="2" max="2" width="11.7109375" style="5" bestFit="1" customWidth="1"/>
    <col min="3" max="3" width="22.85546875" style="5" customWidth="1"/>
    <col min="4" max="4" width="11" style="5" bestFit="1" customWidth="1"/>
    <col min="5" max="5" width="14.5703125" style="5" bestFit="1" customWidth="1"/>
    <col min="6" max="6" width="15" style="5" customWidth="1"/>
    <col min="7" max="7" width="11.5703125" style="5" customWidth="1"/>
    <col min="8" max="8" width="11.140625" style="5" customWidth="1"/>
    <col min="9" max="9" width="10.85546875" style="5" bestFit="1" customWidth="1"/>
    <col min="10" max="10" width="10" style="5" customWidth="1"/>
    <col min="11" max="11" width="12.140625" style="5" customWidth="1"/>
    <col min="12" max="12" width="4.28515625" style="5" customWidth="1"/>
    <col min="13" max="13" width="29.7109375" style="7" bestFit="1" customWidth="1"/>
    <col min="14" max="16384" width="9.140625" style="5"/>
  </cols>
  <sheetData>
    <row r="1" spans="2:13" ht="20.25" x14ac:dyDescent="0.3">
      <c r="C1" s="6" t="s">
        <v>0</v>
      </c>
    </row>
    <row r="3" spans="2:13" x14ac:dyDescent="0.25"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10" t="s">
        <v>12</v>
      </c>
    </row>
    <row r="4" spans="2:13" outlineLevel="3" x14ac:dyDescent="0.25">
      <c r="B4" s="11" t="s">
        <v>88</v>
      </c>
      <c r="C4" s="11" t="s">
        <v>89</v>
      </c>
      <c r="D4" s="12">
        <v>38900</v>
      </c>
      <c r="E4" s="13" t="s">
        <v>15</v>
      </c>
      <c r="F4" s="13" t="s">
        <v>16</v>
      </c>
      <c r="G4" s="13">
        <v>16</v>
      </c>
      <c r="H4" s="13">
        <v>150</v>
      </c>
      <c r="I4" s="13" t="s">
        <v>41</v>
      </c>
      <c r="J4" s="13" t="s">
        <v>18</v>
      </c>
      <c r="K4" s="13" t="s">
        <v>27</v>
      </c>
      <c r="L4" s="14">
        <v>4</v>
      </c>
      <c r="M4" s="14" t="s">
        <v>90</v>
      </c>
    </row>
    <row r="5" spans="2:13" outlineLevel="3" x14ac:dyDescent="0.25">
      <c r="B5" s="11" t="s">
        <v>88</v>
      </c>
      <c r="C5" s="11" t="s">
        <v>92</v>
      </c>
      <c r="D5" s="12">
        <v>39900</v>
      </c>
      <c r="E5" s="13" t="s">
        <v>15</v>
      </c>
      <c r="F5" s="13" t="s">
        <v>16</v>
      </c>
      <c r="G5" s="13">
        <v>16</v>
      </c>
      <c r="H5" s="13">
        <v>190</v>
      </c>
      <c r="I5" s="13" t="s">
        <v>17</v>
      </c>
      <c r="J5" s="13" t="s">
        <v>36</v>
      </c>
      <c r="K5" s="13" t="s">
        <v>27</v>
      </c>
      <c r="L5" s="14">
        <v>6</v>
      </c>
      <c r="M5" s="14" t="s">
        <v>90</v>
      </c>
    </row>
    <row r="6" spans="2:13" outlineLevel="2" x14ac:dyDescent="0.25">
      <c r="B6" s="11"/>
      <c r="C6" s="11"/>
      <c r="D6" s="12"/>
      <c r="E6" s="59" t="s">
        <v>190</v>
      </c>
      <c r="F6" s="13"/>
      <c r="G6" s="13"/>
      <c r="H6" s="13">
        <f>SUBTOTAL(1,H4:H5)</f>
        <v>170</v>
      </c>
      <c r="I6" s="13"/>
      <c r="J6" s="13"/>
      <c r="K6" s="13"/>
      <c r="L6" s="14"/>
      <c r="M6" s="14"/>
    </row>
    <row r="7" spans="2:13" outlineLevel="1" x14ac:dyDescent="0.25">
      <c r="B7" s="57" t="s">
        <v>154</v>
      </c>
      <c r="C7" s="11"/>
      <c r="D7" s="12">
        <f>SUBTOTAL(1,D4:D5)</f>
        <v>39400</v>
      </c>
      <c r="E7" s="13"/>
      <c r="F7" s="13"/>
      <c r="G7" s="13"/>
      <c r="H7" s="13"/>
      <c r="I7" s="13"/>
      <c r="J7" s="13"/>
      <c r="K7" s="13"/>
      <c r="L7" s="14"/>
      <c r="M7" s="14"/>
    </row>
    <row r="8" spans="2:13" outlineLevel="3" x14ac:dyDescent="0.25">
      <c r="B8" s="11" t="s">
        <v>24</v>
      </c>
      <c r="C8" s="11" t="s">
        <v>96</v>
      </c>
      <c r="D8" s="12">
        <v>45995</v>
      </c>
      <c r="E8" s="13" t="s">
        <v>79</v>
      </c>
      <c r="F8" s="13" t="s">
        <v>16</v>
      </c>
      <c r="G8" s="13">
        <v>6</v>
      </c>
      <c r="H8" s="13">
        <v>200</v>
      </c>
      <c r="I8" s="13" t="s">
        <v>41</v>
      </c>
      <c r="J8" s="13" t="s">
        <v>36</v>
      </c>
      <c r="K8" s="13" t="s">
        <v>19</v>
      </c>
      <c r="L8" s="14">
        <v>2</v>
      </c>
      <c r="M8" s="14" t="s">
        <v>28</v>
      </c>
    </row>
    <row r="9" spans="2:13" outlineLevel="2" x14ac:dyDescent="0.25">
      <c r="B9" s="11"/>
      <c r="C9" s="11"/>
      <c r="D9" s="12"/>
      <c r="E9" s="59" t="s">
        <v>191</v>
      </c>
      <c r="F9" s="13"/>
      <c r="G9" s="13"/>
      <c r="H9" s="13">
        <f>SUBTOTAL(1,H8:H8)</f>
        <v>200</v>
      </c>
      <c r="I9" s="13"/>
      <c r="J9" s="13"/>
      <c r="K9" s="13"/>
      <c r="L9" s="14"/>
      <c r="M9" s="14"/>
    </row>
    <row r="10" spans="2:13" outlineLevel="3" x14ac:dyDescent="0.25">
      <c r="B10" s="11" t="s">
        <v>24</v>
      </c>
      <c r="C10" s="11" t="s">
        <v>51</v>
      </c>
      <c r="D10" s="12">
        <v>20995</v>
      </c>
      <c r="E10" s="13" t="s">
        <v>52</v>
      </c>
      <c r="F10" s="13" t="s">
        <v>16</v>
      </c>
      <c r="G10" s="13">
        <v>4</v>
      </c>
      <c r="H10" s="13">
        <v>123</v>
      </c>
      <c r="I10" s="13" t="s">
        <v>17</v>
      </c>
      <c r="J10" s="13" t="s">
        <v>36</v>
      </c>
      <c r="K10" s="13" t="s">
        <v>27</v>
      </c>
      <c r="L10" s="14">
        <v>2</v>
      </c>
      <c r="M10" s="14" t="s">
        <v>28</v>
      </c>
    </row>
    <row r="11" spans="2:13" outlineLevel="2" x14ac:dyDescent="0.25">
      <c r="B11" s="11"/>
      <c r="C11" s="11"/>
      <c r="D11" s="12"/>
      <c r="E11" s="59" t="s">
        <v>192</v>
      </c>
      <c r="F11" s="13"/>
      <c r="G11" s="13"/>
      <c r="H11" s="13">
        <f>SUBTOTAL(1,H10:H10)</f>
        <v>123</v>
      </c>
      <c r="I11" s="13"/>
      <c r="J11" s="13"/>
      <c r="K11" s="13"/>
      <c r="L11" s="14"/>
      <c r="M11" s="14"/>
    </row>
    <row r="12" spans="2:13" outlineLevel="3" x14ac:dyDescent="0.25">
      <c r="B12" s="11" t="s">
        <v>24</v>
      </c>
      <c r="C12" s="11" t="s">
        <v>38</v>
      </c>
      <c r="D12" s="12">
        <v>18990</v>
      </c>
      <c r="E12" s="13" t="s">
        <v>15</v>
      </c>
      <c r="F12" s="13" t="s">
        <v>16</v>
      </c>
      <c r="G12" s="13">
        <v>4</v>
      </c>
      <c r="H12" s="13">
        <v>107</v>
      </c>
      <c r="I12" s="13" t="s">
        <v>17</v>
      </c>
      <c r="J12" s="13" t="s">
        <v>18</v>
      </c>
      <c r="K12" s="13" t="s">
        <v>19</v>
      </c>
      <c r="L12" s="14">
        <v>2</v>
      </c>
      <c r="M12" s="14" t="s">
        <v>28</v>
      </c>
    </row>
    <row r="13" spans="2:13" outlineLevel="3" x14ac:dyDescent="0.25">
      <c r="B13" s="11" t="s">
        <v>24</v>
      </c>
      <c r="C13" s="11" t="s">
        <v>64</v>
      </c>
      <c r="D13" s="12">
        <v>23995</v>
      </c>
      <c r="E13" s="13" t="s">
        <v>15</v>
      </c>
      <c r="F13" s="13" t="s">
        <v>16</v>
      </c>
      <c r="G13" s="13">
        <v>4</v>
      </c>
      <c r="H13" s="13">
        <v>139</v>
      </c>
      <c r="I13" s="13" t="s">
        <v>17</v>
      </c>
      <c r="J13" s="13" t="s">
        <v>18</v>
      </c>
      <c r="K13" s="13" t="s">
        <v>27</v>
      </c>
      <c r="L13" s="14">
        <v>1</v>
      </c>
      <c r="M13" s="14" t="s">
        <v>28</v>
      </c>
    </row>
    <row r="14" spans="2:13" outlineLevel="2" x14ac:dyDescent="0.25">
      <c r="B14" s="11"/>
      <c r="C14" s="11"/>
      <c r="D14" s="12"/>
      <c r="E14" s="59" t="s">
        <v>190</v>
      </c>
      <c r="F14" s="13"/>
      <c r="G14" s="13"/>
      <c r="H14" s="13">
        <f>SUBTOTAL(1,H12:H13)</f>
        <v>123</v>
      </c>
      <c r="I14" s="13"/>
      <c r="J14" s="13"/>
      <c r="K14" s="13"/>
      <c r="L14" s="14"/>
      <c r="M14" s="14"/>
    </row>
    <row r="15" spans="2:13" outlineLevel="3" x14ac:dyDescent="0.25">
      <c r="B15" s="11" t="s">
        <v>24</v>
      </c>
      <c r="C15" s="11" t="s">
        <v>25</v>
      </c>
      <c r="D15" s="12">
        <v>17490</v>
      </c>
      <c r="E15" s="13" t="s">
        <v>26</v>
      </c>
      <c r="F15" s="13" t="s">
        <v>16</v>
      </c>
      <c r="G15" s="13">
        <v>4</v>
      </c>
      <c r="H15" s="13">
        <v>82</v>
      </c>
      <c r="I15" s="13" t="s">
        <v>17</v>
      </c>
      <c r="J15" s="13" t="s">
        <v>18</v>
      </c>
      <c r="K15" s="13" t="s">
        <v>27</v>
      </c>
      <c r="L15" s="14">
        <v>1</v>
      </c>
      <c r="M15" s="14" t="s">
        <v>28</v>
      </c>
    </row>
    <row r="16" spans="2:13" outlineLevel="2" x14ac:dyDescent="0.25">
      <c r="B16" s="11"/>
      <c r="C16" s="11"/>
      <c r="D16" s="12"/>
      <c r="E16" s="59" t="s">
        <v>193</v>
      </c>
      <c r="F16" s="13"/>
      <c r="G16" s="13"/>
      <c r="H16" s="13">
        <f>SUBTOTAL(1,H15:H15)</f>
        <v>82</v>
      </c>
      <c r="I16" s="13"/>
      <c r="J16" s="13"/>
      <c r="K16" s="13"/>
      <c r="L16" s="14"/>
      <c r="M16" s="14"/>
    </row>
    <row r="17" spans="2:13" outlineLevel="1" x14ac:dyDescent="0.25">
      <c r="B17" s="57" t="s">
        <v>147</v>
      </c>
      <c r="C17" s="11"/>
      <c r="D17" s="12">
        <f>SUBTOTAL(1,D8:D15)</f>
        <v>25493</v>
      </c>
      <c r="E17" s="13"/>
      <c r="F17" s="13"/>
      <c r="G17" s="13"/>
      <c r="H17" s="13"/>
      <c r="I17" s="13"/>
      <c r="J17" s="13"/>
      <c r="K17" s="13"/>
      <c r="L17" s="14"/>
      <c r="M17" s="14"/>
    </row>
    <row r="18" spans="2:13" outlineLevel="3" x14ac:dyDescent="0.25">
      <c r="B18" s="11" t="s">
        <v>21</v>
      </c>
      <c r="C18" s="11" t="s">
        <v>39</v>
      </c>
      <c r="D18" s="12">
        <v>19700</v>
      </c>
      <c r="E18" s="13" t="s">
        <v>40</v>
      </c>
      <c r="F18" s="13" t="s">
        <v>16</v>
      </c>
      <c r="G18" s="13">
        <v>4</v>
      </c>
      <c r="H18" s="13">
        <v>128</v>
      </c>
      <c r="I18" s="13" t="s">
        <v>41</v>
      </c>
      <c r="J18" s="13" t="s">
        <v>18</v>
      </c>
      <c r="K18" s="13" t="s">
        <v>27</v>
      </c>
      <c r="L18" s="14">
        <v>2</v>
      </c>
      <c r="M18" s="14" t="s">
        <v>23</v>
      </c>
    </row>
    <row r="19" spans="2:13" outlineLevel="2" x14ac:dyDescent="0.25">
      <c r="B19" s="11"/>
      <c r="C19" s="11"/>
      <c r="D19" s="12"/>
      <c r="E19" s="59" t="s">
        <v>194</v>
      </c>
      <c r="F19" s="13"/>
      <c r="G19" s="13"/>
      <c r="H19" s="13">
        <f>SUBTOTAL(1,H18:H18)</f>
        <v>128</v>
      </c>
      <c r="I19" s="13"/>
      <c r="J19" s="13"/>
      <c r="K19" s="13"/>
      <c r="L19" s="14"/>
      <c r="M19" s="14"/>
    </row>
    <row r="20" spans="2:13" outlineLevel="3" x14ac:dyDescent="0.25">
      <c r="B20" s="11" t="s">
        <v>21</v>
      </c>
      <c r="C20" s="11" t="s">
        <v>22</v>
      </c>
      <c r="D20" s="12">
        <v>14950</v>
      </c>
      <c r="E20" s="13" t="s">
        <v>15</v>
      </c>
      <c r="F20" s="13" t="s">
        <v>16</v>
      </c>
      <c r="G20" s="13">
        <v>4</v>
      </c>
      <c r="H20" s="13">
        <v>108</v>
      </c>
      <c r="I20" s="13" t="s">
        <v>17</v>
      </c>
      <c r="J20" s="13" t="s">
        <v>18</v>
      </c>
      <c r="K20" s="13" t="s">
        <v>19</v>
      </c>
      <c r="L20" s="14">
        <v>1</v>
      </c>
      <c r="M20" s="14" t="s">
        <v>23</v>
      </c>
    </row>
    <row r="21" spans="2:13" outlineLevel="3" x14ac:dyDescent="0.25">
      <c r="B21" s="11" t="s">
        <v>21</v>
      </c>
      <c r="C21" s="11" t="s">
        <v>35</v>
      </c>
      <c r="D21" s="12">
        <v>18650</v>
      </c>
      <c r="E21" s="13" t="s">
        <v>15</v>
      </c>
      <c r="F21" s="13" t="s">
        <v>16</v>
      </c>
      <c r="G21" s="13">
        <v>4</v>
      </c>
      <c r="H21" s="13">
        <v>98</v>
      </c>
      <c r="I21" s="13" t="s">
        <v>17</v>
      </c>
      <c r="J21" s="13" t="s">
        <v>36</v>
      </c>
      <c r="K21" s="13" t="s">
        <v>27</v>
      </c>
      <c r="L21" s="14">
        <v>1</v>
      </c>
      <c r="M21" s="14" t="s">
        <v>37</v>
      </c>
    </row>
    <row r="22" spans="2:13" outlineLevel="3" x14ac:dyDescent="0.25">
      <c r="B22" s="11" t="s">
        <v>21</v>
      </c>
      <c r="C22" s="11" t="s">
        <v>55</v>
      </c>
      <c r="D22" s="12">
        <v>21800</v>
      </c>
      <c r="E22" s="13" t="s">
        <v>15</v>
      </c>
      <c r="F22" s="13" t="s">
        <v>16</v>
      </c>
      <c r="G22" s="13">
        <v>4</v>
      </c>
      <c r="H22" s="13">
        <v>136</v>
      </c>
      <c r="I22" s="13" t="s">
        <v>17</v>
      </c>
      <c r="J22" s="13" t="s">
        <v>18</v>
      </c>
      <c r="K22" s="13" t="s">
        <v>27</v>
      </c>
      <c r="L22" s="14">
        <v>2</v>
      </c>
      <c r="M22" s="14" t="s">
        <v>56</v>
      </c>
    </row>
    <row r="23" spans="2:13" outlineLevel="2" x14ac:dyDescent="0.25">
      <c r="B23" s="11"/>
      <c r="C23" s="11"/>
      <c r="D23" s="12"/>
      <c r="E23" s="59" t="s">
        <v>190</v>
      </c>
      <c r="F23" s="13"/>
      <c r="G23" s="13"/>
      <c r="H23" s="13">
        <f>SUBTOTAL(1,H20:H22)</f>
        <v>114</v>
      </c>
      <c r="I23" s="13"/>
      <c r="J23" s="13"/>
      <c r="K23" s="13"/>
      <c r="L23" s="14"/>
      <c r="M23" s="14"/>
    </row>
    <row r="24" spans="2:13" outlineLevel="1" x14ac:dyDescent="0.25">
      <c r="B24" s="57" t="s">
        <v>146</v>
      </c>
      <c r="C24" s="11"/>
      <c r="D24" s="12">
        <f>SUBTOTAL(1,D18:D22)</f>
        <v>18775</v>
      </c>
      <c r="E24" s="13"/>
      <c r="F24" s="13"/>
      <c r="G24" s="13"/>
      <c r="H24" s="13"/>
      <c r="I24" s="13"/>
      <c r="J24" s="13"/>
      <c r="K24" s="13"/>
      <c r="L24" s="14"/>
      <c r="M24" s="14"/>
    </row>
    <row r="25" spans="2:13" outlineLevel="3" x14ac:dyDescent="0.25">
      <c r="B25" s="11" t="s">
        <v>73</v>
      </c>
      <c r="C25" s="11" t="s">
        <v>74</v>
      </c>
      <c r="D25" s="12">
        <v>31900</v>
      </c>
      <c r="E25" s="13" t="s">
        <v>75</v>
      </c>
      <c r="F25" s="13" t="s">
        <v>16</v>
      </c>
      <c r="G25" s="13">
        <v>4</v>
      </c>
      <c r="H25" s="13">
        <v>120</v>
      </c>
      <c r="I25" s="13" t="s">
        <v>41</v>
      </c>
      <c r="J25" s="13" t="s">
        <v>18</v>
      </c>
      <c r="K25" s="13" t="s">
        <v>27</v>
      </c>
      <c r="L25" s="14">
        <v>1</v>
      </c>
      <c r="M25" s="14" t="s">
        <v>72</v>
      </c>
    </row>
    <row r="26" spans="2:13" outlineLevel="3" x14ac:dyDescent="0.25">
      <c r="B26" s="11" t="s">
        <v>73</v>
      </c>
      <c r="C26" s="11" t="s">
        <v>99</v>
      </c>
      <c r="D26" s="12">
        <v>52400</v>
      </c>
      <c r="E26" s="13" t="s">
        <v>75</v>
      </c>
      <c r="F26" s="13" t="s">
        <v>87</v>
      </c>
      <c r="G26" s="13">
        <v>5</v>
      </c>
      <c r="H26" s="13">
        <v>137</v>
      </c>
      <c r="I26" s="13" t="s">
        <v>41</v>
      </c>
      <c r="J26" s="13" t="s">
        <v>18</v>
      </c>
      <c r="K26" s="13" t="s">
        <v>19</v>
      </c>
      <c r="L26" s="14">
        <v>1</v>
      </c>
      <c r="M26" s="14" t="s">
        <v>72</v>
      </c>
    </row>
    <row r="27" spans="2:13" outlineLevel="2" x14ac:dyDescent="0.25">
      <c r="B27" s="11"/>
      <c r="C27" s="11"/>
      <c r="D27" s="12"/>
      <c r="E27" s="59" t="s">
        <v>195</v>
      </c>
      <c r="F27" s="13"/>
      <c r="G27" s="13"/>
      <c r="H27" s="13">
        <f>SUBTOTAL(1,H25:H26)</f>
        <v>128.5</v>
      </c>
      <c r="I27" s="13"/>
      <c r="J27" s="13"/>
      <c r="K27" s="13"/>
      <c r="L27" s="14"/>
      <c r="M27" s="14"/>
    </row>
    <row r="28" spans="2:13" outlineLevel="1" x14ac:dyDescent="0.25">
      <c r="B28" s="57" t="s">
        <v>153</v>
      </c>
      <c r="C28" s="11"/>
      <c r="D28" s="12">
        <f>SUBTOTAL(1,D25:D26)</f>
        <v>42150</v>
      </c>
      <c r="E28" s="13"/>
      <c r="F28" s="13"/>
      <c r="G28" s="13"/>
      <c r="H28" s="13"/>
      <c r="I28" s="13"/>
      <c r="J28" s="13"/>
      <c r="K28" s="13"/>
      <c r="L28" s="14"/>
      <c r="M28" s="14"/>
    </row>
    <row r="29" spans="2:13" outlineLevel="3" x14ac:dyDescent="0.25">
      <c r="B29" s="11" t="s">
        <v>46</v>
      </c>
      <c r="C29" s="11" t="s">
        <v>78</v>
      </c>
      <c r="D29" s="12">
        <v>32490</v>
      </c>
      <c r="E29" s="13" t="s">
        <v>79</v>
      </c>
      <c r="F29" s="13" t="s">
        <v>16</v>
      </c>
      <c r="G29" s="13">
        <v>4</v>
      </c>
      <c r="H29" s="13">
        <v>114</v>
      </c>
      <c r="I29" s="13" t="s">
        <v>41</v>
      </c>
      <c r="J29" s="13" t="s">
        <v>36</v>
      </c>
      <c r="K29" s="13" t="s">
        <v>27</v>
      </c>
      <c r="L29" s="14">
        <v>2</v>
      </c>
      <c r="M29" s="14" t="s">
        <v>48</v>
      </c>
    </row>
    <row r="30" spans="2:13" outlineLevel="3" x14ac:dyDescent="0.25">
      <c r="B30" s="11" t="s">
        <v>46</v>
      </c>
      <c r="C30" s="11" t="s">
        <v>84</v>
      </c>
      <c r="D30" s="12">
        <v>36490</v>
      </c>
      <c r="E30" s="13" t="s">
        <v>79</v>
      </c>
      <c r="F30" s="13" t="s">
        <v>16</v>
      </c>
      <c r="G30" s="13">
        <v>4</v>
      </c>
      <c r="H30" s="13">
        <v>129</v>
      </c>
      <c r="I30" s="13" t="s">
        <v>41</v>
      </c>
      <c r="J30" s="13" t="s">
        <v>36</v>
      </c>
      <c r="K30" s="13" t="s">
        <v>27</v>
      </c>
      <c r="L30" s="14">
        <v>2</v>
      </c>
      <c r="M30" s="14" t="s">
        <v>28</v>
      </c>
    </row>
    <row r="31" spans="2:13" outlineLevel="3" x14ac:dyDescent="0.25">
      <c r="B31" s="11" t="s">
        <v>46</v>
      </c>
      <c r="C31" s="11" t="s">
        <v>86</v>
      </c>
      <c r="D31" s="12">
        <v>37900</v>
      </c>
      <c r="E31" s="13" t="s">
        <v>79</v>
      </c>
      <c r="F31" s="13" t="s">
        <v>87</v>
      </c>
      <c r="G31" s="13">
        <v>4</v>
      </c>
      <c r="H31" s="13">
        <v>100</v>
      </c>
      <c r="I31" s="13" t="s">
        <v>41</v>
      </c>
      <c r="J31" s="13" t="s">
        <v>18</v>
      </c>
      <c r="K31" s="13" t="s">
        <v>27</v>
      </c>
      <c r="L31" s="14">
        <v>1</v>
      </c>
      <c r="M31" s="14" t="s">
        <v>28</v>
      </c>
    </row>
    <row r="32" spans="2:13" outlineLevel="3" x14ac:dyDescent="0.25">
      <c r="B32" s="11" t="s">
        <v>46</v>
      </c>
      <c r="C32" s="11" t="s">
        <v>94</v>
      </c>
      <c r="D32" s="12">
        <v>44900</v>
      </c>
      <c r="E32" s="13" t="s">
        <v>79</v>
      </c>
      <c r="F32" s="13" t="s">
        <v>87</v>
      </c>
      <c r="G32" s="13">
        <v>4</v>
      </c>
      <c r="H32" s="13">
        <v>165</v>
      </c>
      <c r="I32" s="13" t="s">
        <v>41</v>
      </c>
      <c r="J32" s="13" t="s">
        <v>18</v>
      </c>
      <c r="K32" s="13" t="s">
        <v>19</v>
      </c>
      <c r="L32" s="14">
        <v>2</v>
      </c>
      <c r="M32" s="14" t="s">
        <v>50</v>
      </c>
    </row>
    <row r="33" spans="2:13" outlineLevel="2" x14ac:dyDescent="0.25">
      <c r="B33" s="11"/>
      <c r="C33" s="11"/>
      <c r="D33" s="12"/>
      <c r="E33" s="59" t="s">
        <v>191</v>
      </c>
      <c r="F33" s="13"/>
      <c r="G33" s="13"/>
      <c r="H33" s="13">
        <f>SUBTOTAL(1,H29:H32)</f>
        <v>127</v>
      </c>
      <c r="I33" s="13"/>
      <c r="J33" s="13"/>
      <c r="K33" s="13"/>
      <c r="L33" s="14"/>
      <c r="M33" s="14"/>
    </row>
    <row r="34" spans="2:13" outlineLevel="3" x14ac:dyDescent="0.25">
      <c r="B34" s="11" t="s">
        <v>46</v>
      </c>
      <c r="C34" s="11" t="s">
        <v>57</v>
      </c>
      <c r="D34" s="12">
        <v>21900</v>
      </c>
      <c r="E34" s="13" t="s">
        <v>52</v>
      </c>
      <c r="F34" s="13" t="s">
        <v>16</v>
      </c>
      <c r="G34" s="13">
        <v>4</v>
      </c>
      <c r="H34" s="13">
        <v>98</v>
      </c>
      <c r="I34" s="13" t="s">
        <v>17</v>
      </c>
      <c r="J34" s="13" t="s">
        <v>18</v>
      </c>
      <c r="K34" s="13" t="s">
        <v>27</v>
      </c>
      <c r="L34" s="14">
        <v>2</v>
      </c>
      <c r="M34" s="14" t="s">
        <v>28</v>
      </c>
    </row>
    <row r="35" spans="2:13" outlineLevel="2" x14ac:dyDescent="0.25">
      <c r="B35" s="11"/>
      <c r="C35" s="11"/>
      <c r="D35" s="12"/>
      <c r="E35" s="59" t="s">
        <v>192</v>
      </c>
      <c r="F35" s="13"/>
      <c r="G35" s="13"/>
      <c r="H35" s="13">
        <f>SUBTOTAL(1,H34:H34)</f>
        <v>98</v>
      </c>
      <c r="I35" s="13"/>
      <c r="J35" s="13"/>
      <c r="K35" s="13"/>
      <c r="L35" s="14"/>
      <c r="M35" s="14"/>
    </row>
    <row r="36" spans="2:13" outlineLevel="3" x14ac:dyDescent="0.25">
      <c r="B36" s="11" t="s">
        <v>46</v>
      </c>
      <c r="C36" s="11" t="s">
        <v>91</v>
      </c>
      <c r="D36" s="12">
        <v>39100</v>
      </c>
      <c r="E36" s="13" t="s">
        <v>77</v>
      </c>
      <c r="F36" s="13" t="s">
        <v>16</v>
      </c>
      <c r="G36" s="13">
        <v>4</v>
      </c>
      <c r="H36" s="13">
        <v>147</v>
      </c>
      <c r="I36" s="13" t="s">
        <v>41</v>
      </c>
      <c r="J36" s="13" t="s">
        <v>18</v>
      </c>
      <c r="K36" s="13" t="s">
        <v>27</v>
      </c>
      <c r="L36" s="14">
        <v>2</v>
      </c>
      <c r="M36" s="14" t="s">
        <v>48</v>
      </c>
    </row>
    <row r="37" spans="2:13" outlineLevel="2" x14ac:dyDescent="0.25">
      <c r="B37" s="11"/>
      <c r="C37" s="11"/>
      <c r="D37" s="12"/>
      <c r="E37" s="59" t="s">
        <v>196</v>
      </c>
      <c r="F37" s="13"/>
      <c r="G37" s="13"/>
      <c r="H37" s="13">
        <f>SUBTOTAL(1,H36:H36)</f>
        <v>147</v>
      </c>
      <c r="I37" s="13"/>
      <c r="J37" s="13"/>
      <c r="K37" s="13"/>
      <c r="L37" s="14"/>
      <c r="M37" s="14"/>
    </row>
    <row r="38" spans="2:13" outlineLevel="3" x14ac:dyDescent="0.25">
      <c r="B38" s="11" t="s">
        <v>46</v>
      </c>
      <c r="C38" s="11" t="s">
        <v>47</v>
      </c>
      <c r="D38" s="12">
        <v>19990</v>
      </c>
      <c r="E38" s="13" t="s">
        <v>15</v>
      </c>
      <c r="F38" s="13" t="s">
        <v>16</v>
      </c>
      <c r="G38" s="13">
        <v>4</v>
      </c>
      <c r="H38" s="13">
        <v>103</v>
      </c>
      <c r="I38" s="13" t="s">
        <v>17</v>
      </c>
      <c r="J38" s="13" t="s">
        <v>18</v>
      </c>
      <c r="K38" s="13" t="s">
        <v>27</v>
      </c>
      <c r="L38" s="14">
        <v>2</v>
      </c>
      <c r="M38" s="14" t="s">
        <v>48</v>
      </c>
    </row>
    <row r="39" spans="2:13" outlineLevel="3" x14ac:dyDescent="0.25">
      <c r="B39" s="11" t="s">
        <v>46</v>
      </c>
      <c r="C39" s="11" t="s">
        <v>49</v>
      </c>
      <c r="D39" s="12">
        <v>20990</v>
      </c>
      <c r="E39" s="13" t="s">
        <v>15</v>
      </c>
      <c r="F39" s="13" t="s">
        <v>16</v>
      </c>
      <c r="G39" s="13">
        <v>4</v>
      </c>
      <c r="H39" s="13">
        <v>103</v>
      </c>
      <c r="I39" s="13" t="s">
        <v>17</v>
      </c>
      <c r="J39" s="13" t="s">
        <v>18</v>
      </c>
      <c r="K39" s="13" t="s">
        <v>19</v>
      </c>
      <c r="L39" s="14">
        <v>2</v>
      </c>
      <c r="M39" s="14" t="s">
        <v>50</v>
      </c>
    </row>
    <row r="40" spans="2:13" outlineLevel="3" x14ac:dyDescent="0.25">
      <c r="B40" s="11" t="s">
        <v>46</v>
      </c>
      <c r="C40" s="11" t="s">
        <v>67</v>
      </c>
      <c r="D40" s="12">
        <v>29500</v>
      </c>
      <c r="E40" s="13" t="s">
        <v>15</v>
      </c>
      <c r="F40" s="13" t="s">
        <v>16</v>
      </c>
      <c r="G40" s="13">
        <v>4</v>
      </c>
      <c r="H40" s="13">
        <v>133</v>
      </c>
      <c r="I40" s="13" t="s">
        <v>17</v>
      </c>
      <c r="J40" s="13" t="s">
        <v>18</v>
      </c>
      <c r="K40" s="13" t="s">
        <v>27</v>
      </c>
      <c r="L40" s="14">
        <v>2</v>
      </c>
      <c r="M40" s="14" t="s">
        <v>48</v>
      </c>
    </row>
    <row r="41" spans="2:13" outlineLevel="2" x14ac:dyDescent="0.25">
      <c r="B41" s="11"/>
      <c r="C41" s="11"/>
      <c r="D41" s="12"/>
      <c r="E41" s="59" t="s">
        <v>190</v>
      </c>
      <c r="F41" s="13"/>
      <c r="G41" s="13"/>
      <c r="H41" s="13">
        <f>SUBTOTAL(1,H38:H40)</f>
        <v>113</v>
      </c>
      <c r="I41" s="13"/>
      <c r="J41" s="13"/>
      <c r="K41" s="13"/>
      <c r="L41" s="14"/>
      <c r="M41" s="14"/>
    </row>
    <row r="42" spans="2:13" outlineLevel="1" x14ac:dyDescent="0.25">
      <c r="B42" s="57" t="s">
        <v>151</v>
      </c>
      <c r="C42" s="11"/>
      <c r="D42" s="12">
        <f>SUBTOTAL(1,D29:D40)</f>
        <v>31473.333333333332</v>
      </c>
      <c r="E42" s="13"/>
      <c r="F42" s="13"/>
      <c r="G42" s="13"/>
      <c r="H42" s="13"/>
      <c r="I42" s="13"/>
      <c r="J42" s="13"/>
      <c r="K42" s="13"/>
      <c r="L42" s="14"/>
      <c r="M42" s="14"/>
    </row>
    <row r="43" spans="2:13" outlineLevel="3" x14ac:dyDescent="0.25">
      <c r="B43" s="11" t="s">
        <v>29</v>
      </c>
      <c r="C43" s="11" t="s">
        <v>65</v>
      </c>
      <c r="D43" s="12">
        <v>24300</v>
      </c>
      <c r="E43" s="13" t="s">
        <v>15</v>
      </c>
      <c r="F43" s="13" t="s">
        <v>16</v>
      </c>
      <c r="G43" s="13">
        <v>4</v>
      </c>
      <c r="H43" s="13">
        <v>117</v>
      </c>
      <c r="I43" s="13" t="s">
        <v>17</v>
      </c>
      <c r="J43" s="13" t="s">
        <v>18</v>
      </c>
      <c r="K43" s="13" t="s">
        <v>19</v>
      </c>
      <c r="L43" s="14">
        <v>6</v>
      </c>
      <c r="M43" s="14" t="s">
        <v>31</v>
      </c>
    </row>
    <row r="44" spans="2:13" outlineLevel="2" x14ac:dyDescent="0.25">
      <c r="B44" s="11"/>
      <c r="C44" s="11"/>
      <c r="D44" s="12"/>
      <c r="E44" s="59" t="s">
        <v>190</v>
      </c>
      <c r="F44" s="13"/>
      <c r="G44" s="13"/>
      <c r="H44" s="13">
        <f>SUBTOTAL(1,H43:H43)</f>
        <v>117</v>
      </c>
      <c r="I44" s="13"/>
      <c r="J44" s="13"/>
      <c r="K44" s="13"/>
      <c r="L44" s="14"/>
      <c r="M44" s="14"/>
    </row>
    <row r="45" spans="2:13" outlineLevel="3" x14ac:dyDescent="0.25">
      <c r="B45" s="11" t="s">
        <v>29</v>
      </c>
      <c r="C45" s="11" t="s">
        <v>30</v>
      </c>
      <c r="D45" s="12">
        <v>17800</v>
      </c>
      <c r="E45" s="13" t="s">
        <v>26</v>
      </c>
      <c r="F45" s="13" t="s">
        <v>16</v>
      </c>
      <c r="G45" s="13">
        <v>4</v>
      </c>
      <c r="H45" s="13">
        <v>75</v>
      </c>
      <c r="I45" s="13" t="s">
        <v>17</v>
      </c>
      <c r="J45" s="13" t="s">
        <v>18</v>
      </c>
      <c r="K45" s="13" t="s">
        <v>19</v>
      </c>
      <c r="L45" s="14">
        <v>2</v>
      </c>
      <c r="M45" s="14" t="s">
        <v>31</v>
      </c>
    </row>
    <row r="46" spans="2:13" outlineLevel="3" x14ac:dyDescent="0.25">
      <c r="B46" s="11" t="s">
        <v>29</v>
      </c>
      <c r="C46" s="11" t="s">
        <v>53</v>
      </c>
      <c r="D46" s="12">
        <v>21600</v>
      </c>
      <c r="E46" s="13" t="s">
        <v>26</v>
      </c>
      <c r="F46" s="13" t="s">
        <v>16</v>
      </c>
      <c r="G46" s="13">
        <v>4</v>
      </c>
      <c r="H46" s="13">
        <v>110</v>
      </c>
      <c r="I46" s="13" t="s">
        <v>17</v>
      </c>
      <c r="J46" s="13" t="s">
        <v>18</v>
      </c>
      <c r="K46" s="13" t="s">
        <v>19</v>
      </c>
      <c r="L46" s="14">
        <v>6</v>
      </c>
      <c r="M46" s="14" t="s">
        <v>54</v>
      </c>
    </row>
    <row r="47" spans="2:13" outlineLevel="2" x14ac:dyDescent="0.25">
      <c r="B47" s="11"/>
      <c r="C47" s="11"/>
      <c r="D47" s="12"/>
      <c r="E47" s="59" t="s">
        <v>193</v>
      </c>
      <c r="F47" s="13"/>
      <c r="G47" s="13"/>
      <c r="H47" s="13">
        <f>SUBTOTAL(1,H45:H46)</f>
        <v>92.5</v>
      </c>
      <c r="I47" s="13"/>
      <c r="J47" s="13"/>
      <c r="K47" s="13"/>
      <c r="L47" s="14"/>
      <c r="M47" s="14"/>
    </row>
    <row r="48" spans="2:13" outlineLevel="1" x14ac:dyDescent="0.25">
      <c r="B48" s="57" t="s">
        <v>148</v>
      </c>
      <c r="C48" s="11"/>
      <c r="D48" s="12">
        <f>SUBTOTAL(1,D43:D46)</f>
        <v>21233.333333333332</v>
      </c>
      <c r="E48" s="13"/>
      <c r="F48" s="13"/>
      <c r="G48" s="13"/>
      <c r="H48" s="13"/>
      <c r="I48" s="13"/>
      <c r="J48" s="13"/>
      <c r="K48" s="13"/>
      <c r="L48" s="14"/>
      <c r="M48" s="14"/>
    </row>
    <row r="49" spans="2:13" outlineLevel="3" x14ac:dyDescent="0.25">
      <c r="B49" s="11" t="s">
        <v>13</v>
      </c>
      <c r="C49" s="11" t="s">
        <v>76</v>
      </c>
      <c r="D49" s="12">
        <v>32200</v>
      </c>
      <c r="E49" s="13" t="s">
        <v>77</v>
      </c>
      <c r="F49" s="13" t="s">
        <v>16</v>
      </c>
      <c r="G49" s="13">
        <v>4</v>
      </c>
      <c r="H49" s="13">
        <v>140</v>
      </c>
      <c r="I49" s="13" t="s">
        <v>17</v>
      </c>
      <c r="J49" s="13" t="s">
        <v>36</v>
      </c>
      <c r="K49" s="13" t="s">
        <v>27</v>
      </c>
      <c r="L49" s="14">
        <v>2</v>
      </c>
      <c r="M49" s="14" t="s">
        <v>69</v>
      </c>
    </row>
    <row r="50" spans="2:13" outlineLevel="2" x14ac:dyDescent="0.25">
      <c r="B50" s="11"/>
      <c r="C50" s="11"/>
      <c r="D50" s="12"/>
      <c r="E50" s="59" t="s">
        <v>196</v>
      </c>
      <c r="F50" s="13"/>
      <c r="G50" s="13"/>
      <c r="H50" s="13">
        <f>SUBTOTAL(1,H49:H49)</f>
        <v>140</v>
      </c>
      <c r="I50" s="13"/>
      <c r="J50" s="13"/>
      <c r="K50" s="13"/>
      <c r="L50" s="14"/>
      <c r="M50" s="14"/>
    </row>
    <row r="51" spans="2:13" outlineLevel="3" x14ac:dyDescent="0.25">
      <c r="B51" s="11" t="s">
        <v>13</v>
      </c>
      <c r="C51" s="11" t="s">
        <v>14</v>
      </c>
      <c r="D51" s="12">
        <v>14500</v>
      </c>
      <c r="E51" s="13" t="s">
        <v>15</v>
      </c>
      <c r="F51" s="13" t="s">
        <v>16</v>
      </c>
      <c r="G51" s="13">
        <v>4</v>
      </c>
      <c r="H51" s="13">
        <v>75</v>
      </c>
      <c r="I51" s="13" t="s">
        <v>17</v>
      </c>
      <c r="J51" s="13" t="s">
        <v>18</v>
      </c>
      <c r="K51" s="13" t="s">
        <v>19</v>
      </c>
      <c r="L51" s="14">
        <v>2</v>
      </c>
      <c r="M51" s="14" t="s">
        <v>20</v>
      </c>
    </row>
    <row r="52" spans="2:13" outlineLevel="2" x14ac:dyDescent="0.25">
      <c r="B52" s="11"/>
      <c r="C52" s="11"/>
      <c r="D52" s="12"/>
      <c r="E52" s="59" t="s">
        <v>190</v>
      </c>
      <c r="F52" s="13"/>
      <c r="G52" s="13"/>
      <c r="H52" s="13">
        <f>SUBTOTAL(1,H51:H51)</f>
        <v>75</v>
      </c>
      <c r="I52" s="13"/>
      <c r="J52" s="13"/>
      <c r="K52" s="13"/>
      <c r="L52" s="14"/>
      <c r="M52" s="14"/>
    </row>
    <row r="53" spans="2:13" outlineLevel="3" x14ac:dyDescent="0.25">
      <c r="B53" s="11" t="s">
        <v>13</v>
      </c>
      <c r="C53" s="11" t="s">
        <v>42</v>
      </c>
      <c r="D53" s="12">
        <v>19900</v>
      </c>
      <c r="E53" s="13" t="s">
        <v>26</v>
      </c>
      <c r="F53" s="13" t="s">
        <v>16</v>
      </c>
      <c r="G53" s="13">
        <v>4</v>
      </c>
      <c r="H53" s="13">
        <v>98</v>
      </c>
      <c r="I53" s="13" t="s">
        <v>17</v>
      </c>
      <c r="J53" s="13" t="s">
        <v>36</v>
      </c>
      <c r="K53" s="13" t="s">
        <v>27</v>
      </c>
      <c r="L53" s="14">
        <v>2</v>
      </c>
      <c r="M53" s="14" t="s">
        <v>20</v>
      </c>
    </row>
    <row r="54" spans="2:13" outlineLevel="3" x14ac:dyDescent="0.25">
      <c r="B54" s="11" t="s">
        <v>13</v>
      </c>
      <c r="C54" s="11" t="s">
        <v>68</v>
      </c>
      <c r="D54" s="12">
        <v>29790</v>
      </c>
      <c r="E54" s="13" t="s">
        <v>26</v>
      </c>
      <c r="F54" s="13" t="s">
        <v>16</v>
      </c>
      <c r="G54" s="13">
        <v>4</v>
      </c>
      <c r="H54" s="13">
        <v>120</v>
      </c>
      <c r="I54" s="13" t="s">
        <v>17</v>
      </c>
      <c r="J54" s="13" t="s">
        <v>18</v>
      </c>
      <c r="K54" s="13" t="s">
        <v>27</v>
      </c>
      <c r="L54" s="14">
        <v>2</v>
      </c>
      <c r="M54" s="14" t="s">
        <v>69</v>
      </c>
    </row>
    <row r="55" spans="2:13" outlineLevel="2" x14ac:dyDescent="0.25">
      <c r="B55" s="11"/>
      <c r="C55" s="11"/>
      <c r="D55" s="12"/>
      <c r="E55" s="59" t="s">
        <v>193</v>
      </c>
      <c r="F55" s="13"/>
      <c r="G55" s="13"/>
      <c r="H55" s="13">
        <f>SUBTOTAL(1,H53:H54)</f>
        <v>109</v>
      </c>
      <c r="I55" s="13"/>
      <c r="J55" s="13"/>
      <c r="K55" s="13"/>
      <c r="L55" s="14"/>
      <c r="M55" s="14"/>
    </row>
    <row r="56" spans="2:13" outlineLevel="1" x14ac:dyDescent="0.25">
      <c r="B56" s="57" t="s">
        <v>145</v>
      </c>
      <c r="C56" s="11"/>
      <c r="D56" s="12">
        <f>SUBTOTAL(1,D49:D54)</f>
        <v>24097.5</v>
      </c>
      <c r="E56" s="13"/>
      <c r="F56" s="13"/>
      <c r="G56" s="13"/>
      <c r="H56" s="13"/>
      <c r="I56" s="13"/>
      <c r="J56" s="13"/>
      <c r="K56" s="13"/>
      <c r="L56" s="14"/>
      <c r="M56" s="14"/>
    </row>
    <row r="57" spans="2:13" outlineLevel="3" x14ac:dyDescent="0.25">
      <c r="B57" s="11" t="s">
        <v>43</v>
      </c>
      <c r="C57" s="11" t="s">
        <v>44</v>
      </c>
      <c r="D57" s="12">
        <v>19900</v>
      </c>
      <c r="E57" s="13" t="s">
        <v>15</v>
      </c>
      <c r="F57" s="13" t="s">
        <v>16</v>
      </c>
      <c r="G57" s="13">
        <v>4</v>
      </c>
      <c r="H57" s="13">
        <v>97</v>
      </c>
      <c r="I57" s="13" t="s">
        <v>17</v>
      </c>
      <c r="J57" s="13" t="s">
        <v>18</v>
      </c>
      <c r="K57" s="13" t="s">
        <v>19</v>
      </c>
      <c r="L57" s="14">
        <v>2</v>
      </c>
      <c r="M57" s="14" t="s">
        <v>45</v>
      </c>
    </row>
    <row r="58" spans="2:13" outlineLevel="3" x14ac:dyDescent="0.25">
      <c r="B58" s="11" t="s">
        <v>43</v>
      </c>
      <c r="C58" s="11" t="s">
        <v>60</v>
      </c>
      <c r="D58" s="12">
        <v>21980</v>
      </c>
      <c r="E58" s="13" t="s">
        <v>15</v>
      </c>
      <c r="F58" s="13" t="s">
        <v>16</v>
      </c>
      <c r="G58" s="13">
        <v>4</v>
      </c>
      <c r="H58" s="13">
        <v>95</v>
      </c>
      <c r="I58" s="13" t="s">
        <v>17</v>
      </c>
      <c r="J58" s="13" t="s">
        <v>18</v>
      </c>
      <c r="K58" s="13" t="s">
        <v>27</v>
      </c>
      <c r="L58" s="14">
        <v>2</v>
      </c>
      <c r="M58" s="14" t="s">
        <v>61</v>
      </c>
    </row>
    <row r="59" spans="2:13" outlineLevel="3" x14ac:dyDescent="0.25">
      <c r="B59" s="11" t="s">
        <v>43</v>
      </c>
      <c r="C59" s="11" t="s">
        <v>62</v>
      </c>
      <c r="D59" s="12">
        <v>22180</v>
      </c>
      <c r="E59" s="13" t="s">
        <v>15</v>
      </c>
      <c r="F59" s="13" t="s">
        <v>16</v>
      </c>
      <c r="G59" s="13">
        <v>4</v>
      </c>
      <c r="H59" s="13">
        <v>108</v>
      </c>
      <c r="I59" s="13" t="s">
        <v>17</v>
      </c>
      <c r="J59" s="13" t="s">
        <v>36</v>
      </c>
      <c r="K59" s="13" t="s">
        <v>27</v>
      </c>
      <c r="L59" s="14">
        <v>2</v>
      </c>
      <c r="M59" s="14" t="s">
        <v>63</v>
      </c>
    </row>
    <row r="60" spans="2:13" outlineLevel="3" x14ac:dyDescent="0.25">
      <c r="B60" s="11" t="s">
        <v>43</v>
      </c>
      <c r="C60" s="11" t="s">
        <v>83</v>
      </c>
      <c r="D60" s="12">
        <v>34400</v>
      </c>
      <c r="E60" s="13" t="s">
        <v>15</v>
      </c>
      <c r="F60" s="13" t="s">
        <v>16</v>
      </c>
      <c r="G60" s="13">
        <v>4</v>
      </c>
      <c r="H60" s="13">
        <v>150</v>
      </c>
      <c r="I60" s="13" t="s">
        <v>17</v>
      </c>
      <c r="J60" s="13" t="s">
        <v>36</v>
      </c>
      <c r="K60" s="13" t="s">
        <v>27</v>
      </c>
      <c r="L60" s="14">
        <v>4</v>
      </c>
      <c r="M60" s="14" t="s">
        <v>63</v>
      </c>
    </row>
    <row r="61" spans="2:13" outlineLevel="3" x14ac:dyDescent="0.25">
      <c r="B61" s="11" t="s">
        <v>43</v>
      </c>
      <c r="C61" s="11" t="s">
        <v>85</v>
      </c>
      <c r="D61" s="12">
        <v>36900</v>
      </c>
      <c r="E61" s="13" t="s">
        <v>15</v>
      </c>
      <c r="F61" s="13" t="s">
        <v>16</v>
      </c>
      <c r="G61" s="13">
        <v>4</v>
      </c>
      <c r="H61" s="13">
        <v>149</v>
      </c>
      <c r="I61" s="13" t="s">
        <v>17</v>
      </c>
      <c r="J61" s="13" t="s">
        <v>18</v>
      </c>
      <c r="K61" s="13" t="s">
        <v>19</v>
      </c>
      <c r="L61" s="14">
        <v>4</v>
      </c>
      <c r="M61" s="14" t="s">
        <v>45</v>
      </c>
    </row>
    <row r="62" spans="2:13" outlineLevel="3" x14ac:dyDescent="0.25">
      <c r="B62" s="11" t="s">
        <v>43</v>
      </c>
      <c r="C62" s="11" t="s">
        <v>85</v>
      </c>
      <c r="D62" s="12">
        <v>38600</v>
      </c>
      <c r="E62" s="13" t="s">
        <v>15</v>
      </c>
      <c r="F62" s="13" t="s">
        <v>16</v>
      </c>
      <c r="G62" s="13">
        <v>4</v>
      </c>
      <c r="H62" s="13">
        <v>150</v>
      </c>
      <c r="I62" s="13" t="s">
        <v>17</v>
      </c>
      <c r="J62" s="13" t="s">
        <v>36</v>
      </c>
      <c r="K62" s="13" t="s">
        <v>19</v>
      </c>
      <c r="L62" s="14">
        <v>4</v>
      </c>
      <c r="M62" s="14" t="s">
        <v>61</v>
      </c>
    </row>
    <row r="63" spans="2:13" outlineLevel="2" x14ac:dyDescent="0.25">
      <c r="B63" s="11"/>
      <c r="C63" s="11"/>
      <c r="D63" s="12"/>
      <c r="E63" s="59" t="s">
        <v>190</v>
      </c>
      <c r="F63" s="13"/>
      <c r="G63" s="13"/>
      <c r="H63" s="13">
        <f>SUBTOTAL(1,H57:H62)</f>
        <v>124.83333333333333</v>
      </c>
      <c r="I63" s="13"/>
      <c r="J63" s="13"/>
      <c r="K63" s="13"/>
      <c r="L63" s="14"/>
      <c r="M63" s="14"/>
    </row>
    <row r="64" spans="2:13" outlineLevel="3" x14ac:dyDescent="0.25">
      <c r="B64" s="11" t="s">
        <v>43</v>
      </c>
      <c r="C64" s="11" t="s">
        <v>80</v>
      </c>
      <c r="D64" s="12">
        <v>32980</v>
      </c>
      <c r="E64" s="13" t="s">
        <v>75</v>
      </c>
      <c r="F64" s="13" t="s">
        <v>16</v>
      </c>
      <c r="G64" s="13">
        <v>4</v>
      </c>
      <c r="H64" s="13">
        <v>149</v>
      </c>
      <c r="I64" s="13" t="s">
        <v>41</v>
      </c>
      <c r="J64" s="13" t="s">
        <v>36</v>
      </c>
      <c r="K64" s="13" t="s">
        <v>27</v>
      </c>
      <c r="L64" s="14">
        <v>2</v>
      </c>
      <c r="M64" s="14" t="s">
        <v>81</v>
      </c>
    </row>
    <row r="65" spans="2:13" outlineLevel="3" x14ac:dyDescent="0.25">
      <c r="B65" s="11" t="s">
        <v>43</v>
      </c>
      <c r="C65" s="11" t="s">
        <v>95</v>
      </c>
      <c r="D65" s="12">
        <v>45900</v>
      </c>
      <c r="E65" s="13" t="s">
        <v>75</v>
      </c>
      <c r="F65" s="13" t="s">
        <v>87</v>
      </c>
      <c r="G65" s="13">
        <v>6</v>
      </c>
      <c r="H65" s="13">
        <v>128</v>
      </c>
      <c r="I65" s="13" t="s">
        <v>41</v>
      </c>
      <c r="J65" s="13" t="s">
        <v>18</v>
      </c>
      <c r="K65" s="13" t="s">
        <v>27</v>
      </c>
      <c r="L65" s="14">
        <v>0</v>
      </c>
      <c r="M65" s="14" t="s">
        <v>45</v>
      </c>
    </row>
    <row r="66" spans="2:13" outlineLevel="3" x14ac:dyDescent="0.25">
      <c r="B66" s="11" t="s">
        <v>43</v>
      </c>
      <c r="C66" s="11" t="s">
        <v>100</v>
      </c>
      <c r="D66" s="12">
        <v>52600</v>
      </c>
      <c r="E66" s="13" t="s">
        <v>75</v>
      </c>
      <c r="F66" s="13" t="s">
        <v>87</v>
      </c>
      <c r="G66" s="13">
        <v>6</v>
      </c>
      <c r="H66" s="13">
        <v>131</v>
      </c>
      <c r="I66" s="13" t="s">
        <v>41</v>
      </c>
      <c r="J66" s="13" t="s">
        <v>18</v>
      </c>
      <c r="K66" s="13" t="s">
        <v>27</v>
      </c>
      <c r="L66" s="14">
        <v>0</v>
      </c>
      <c r="M66" s="14" t="s">
        <v>81</v>
      </c>
    </row>
    <row r="67" spans="2:13" outlineLevel="3" x14ac:dyDescent="0.25">
      <c r="B67" s="11" t="s">
        <v>43</v>
      </c>
      <c r="C67" s="11" t="s">
        <v>102</v>
      </c>
      <c r="D67" s="12">
        <v>74900</v>
      </c>
      <c r="E67" s="13" t="s">
        <v>75</v>
      </c>
      <c r="F67" s="13" t="s">
        <v>16</v>
      </c>
      <c r="G67" s="13">
        <v>6</v>
      </c>
      <c r="H67" s="13">
        <v>231</v>
      </c>
      <c r="I67" s="13" t="s">
        <v>41</v>
      </c>
      <c r="J67" s="13" t="s">
        <v>36</v>
      </c>
      <c r="K67" s="13" t="s">
        <v>19</v>
      </c>
      <c r="L67" s="14">
        <v>2</v>
      </c>
      <c r="M67" s="14" t="s">
        <v>63</v>
      </c>
    </row>
    <row r="68" spans="2:13" outlineLevel="2" x14ac:dyDescent="0.25">
      <c r="B68" s="11"/>
      <c r="C68" s="11"/>
      <c r="D68" s="12"/>
      <c r="E68" s="59" t="s">
        <v>195</v>
      </c>
      <c r="F68" s="13"/>
      <c r="G68" s="13"/>
      <c r="H68" s="13">
        <f>SUBTOTAL(1,H64:H67)</f>
        <v>159.75</v>
      </c>
      <c r="I68" s="13"/>
      <c r="J68" s="13"/>
      <c r="K68" s="13"/>
      <c r="L68" s="14"/>
      <c r="M68" s="14"/>
    </row>
    <row r="69" spans="2:13" outlineLevel="1" x14ac:dyDescent="0.25">
      <c r="B69" s="57" t="s">
        <v>150</v>
      </c>
      <c r="C69" s="11"/>
      <c r="D69" s="12">
        <f>SUBTOTAL(1,D57:D67)</f>
        <v>38034</v>
      </c>
      <c r="E69" s="13"/>
      <c r="F69" s="13"/>
      <c r="G69" s="13"/>
      <c r="H69" s="13"/>
      <c r="I69" s="13"/>
      <c r="J69" s="13"/>
      <c r="K69" s="13"/>
      <c r="L69" s="14"/>
      <c r="M69" s="14"/>
    </row>
    <row r="70" spans="2:13" outlineLevel="3" x14ac:dyDescent="0.25">
      <c r="B70" s="11" t="s">
        <v>32</v>
      </c>
      <c r="C70" s="11" t="s">
        <v>82</v>
      </c>
      <c r="D70" s="12">
        <v>32990</v>
      </c>
      <c r="E70" s="13" t="s">
        <v>77</v>
      </c>
      <c r="F70" s="13" t="s">
        <v>16</v>
      </c>
      <c r="G70" s="13">
        <v>4</v>
      </c>
      <c r="H70" s="13">
        <v>150</v>
      </c>
      <c r="I70" s="13" t="s">
        <v>17</v>
      </c>
      <c r="J70" s="13" t="s">
        <v>18</v>
      </c>
      <c r="K70" s="13" t="s">
        <v>19</v>
      </c>
      <c r="L70" s="14">
        <v>2</v>
      </c>
      <c r="M70" s="14" t="s">
        <v>34</v>
      </c>
    </row>
    <row r="71" spans="2:13" outlineLevel="3" x14ac:dyDescent="0.25">
      <c r="B71" s="11" t="s">
        <v>32</v>
      </c>
      <c r="C71" s="11" t="s">
        <v>97</v>
      </c>
      <c r="D71" s="12">
        <v>48990</v>
      </c>
      <c r="E71" s="13" t="s">
        <v>77</v>
      </c>
      <c r="F71" s="13" t="s">
        <v>16</v>
      </c>
      <c r="G71" s="13">
        <v>6</v>
      </c>
      <c r="H71" s="13">
        <v>204</v>
      </c>
      <c r="I71" s="13" t="s">
        <v>17</v>
      </c>
      <c r="J71" s="13" t="s">
        <v>36</v>
      </c>
      <c r="K71" s="13" t="s">
        <v>27</v>
      </c>
      <c r="L71" s="14">
        <v>6</v>
      </c>
      <c r="M71" s="14" t="s">
        <v>34</v>
      </c>
    </row>
    <row r="72" spans="2:13" outlineLevel="2" x14ac:dyDescent="0.25">
      <c r="B72" s="11"/>
      <c r="C72" s="11"/>
      <c r="D72" s="12"/>
      <c r="E72" s="59" t="s">
        <v>196</v>
      </c>
      <c r="F72" s="13"/>
      <c r="G72" s="13"/>
      <c r="H72" s="13">
        <f>SUBTOTAL(1,H70:H71)</f>
        <v>177</v>
      </c>
      <c r="I72" s="13"/>
      <c r="J72" s="13"/>
      <c r="K72" s="13"/>
      <c r="L72" s="14"/>
      <c r="M72" s="14"/>
    </row>
    <row r="73" spans="2:13" outlineLevel="3" x14ac:dyDescent="0.25">
      <c r="B73" s="11" t="s">
        <v>32</v>
      </c>
      <c r="C73" s="11" t="s">
        <v>66</v>
      </c>
      <c r="D73" s="12">
        <v>25960</v>
      </c>
      <c r="E73" s="13" t="s">
        <v>15</v>
      </c>
      <c r="F73" s="13" t="s">
        <v>16</v>
      </c>
      <c r="G73" s="13">
        <v>4</v>
      </c>
      <c r="H73" s="13">
        <v>150</v>
      </c>
      <c r="I73" s="13" t="s">
        <v>17</v>
      </c>
      <c r="J73" s="13" t="s">
        <v>18</v>
      </c>
      <c r="K73" s="13" t="s">
        <v>19</v>
      </c>
      <c r="L73" s="14">
        <v>2</v>
      </c>
      <c r="M73" s="14" t="s">
        <v>59</v>
      </c>
    </row>
    <row r="74" spans="2:13" outlineLevel="3" x14ac:dyDescent="0.25">
      <c r="B74" s="11" t="s">
        <v>32</v>
      </c>
      <c r="C74" s="11" t="s">
        <v>101</v>
      </c>
      <c r="D74" s="12">
        <v>54500</v>
      </c>
      <c r="E74" s="13" t="s">
        <v>15</v>
      </c>
      <c r="F74" s="13" t="s">
        <v>16</v>
      </c>
      <c r="G74" s="13">
        <v>8</v>
      </c>
      <c r="H74" s="13">
        <v>275</v>
      </c>
      <c r="I74" s="13" t="s">
        <v>17</v>
      </c>
      <c r="J74" s="13" t="s">
        <v>36</v>
      </c>
      <c r="K74" s="13" t="s">
        <v>27</v>
      </c>
      <c r="L74" s="14">
        <v>6</v>
      </c>
      <c r="M74" s="14" t="s">
        <v>59</v>
      </c>
    </row>
    <row r="75" spans="2:13" outlineLevel="2" x14ac:dyDescent="0.25">
      <c r="B75" s="11"/>
      <c r="C75" s="11"/>
      <c r="D75" s="12"/>
      <c r="E75" s="59" t="s">
        <v>190</v>
      </c>
      <c r="F75" s="13"/>
      <c r="G75" s="13"/>
      <c r="H75" s="13">
        <f>SUBTOTAL(1,H73:H74)</f>
        <v>212.5</v>
      </c>
      <c r="I75" s="13"/>
      <c r="J75" s="13"/>
      <c r="K75" s="13"/>
      <c r="L75" s="14"/>
      <c r="M75" s="14"/>
    </row>
    <row r="76" spans="2:13" outlineLevel="3" x14ac:dyDescent="0.25">
      <c r="B76" s="11" t="s">
        <v>32</v>
      </c>
      <c r="C76" s="11" t="s">
        <v>33</v>
      </c>
      <c r="D76" s="12">
        <v>18600</v>
      </c>
      <c r="E76" s="13" t="s">
        <v>26</v>
      </c>
      <c r="F76" s="13" t="s">
        <v>16</v>
      </c>
      <c r="G76" s="13">
        <v>4</v>
      </c>
      <c r="H76" s="13">
        <v>60</v>
      </c>
      <c r="I76" s="13" t="s">
        <v>17</v>
      </c>
      <c r="J76" s="13" t="s">
        <v>18</v>
      </c>
      <c r="K76" s="13" t="s">
        <v>19</v>
      </c>
      <c r="L76" s="14">
        <v>2</v>
      </c>
      <c r="M76" s="14" t="s">
        <v>34</v>
      </c>
    </row>
    <row r="77" spans="2:13" outlineLevel="3" x14ac:dyDescent="0.25">
      <c r="B77" s="11" t="s">
        <v>32</v>
      </c>
      <c r="C77" s="11" t="s">
        <v>58</v>
      </c>
      <c r="D77" s="12">
        <v>21960</v>
      </c>
      <c r="E77" s="13" t="s">
        <v>26</v>
      </c>
      <c r="F77" s="13" t="s">
        <v>16</v>
      </c>
      <c r="G77" s="13">
        <v>4</v>
      </c>
      <c r="H77" s="13">
        <v>102</v>
      </c>
      <c r="I77" s="13" t="s">
        <v>17</v>
      </c>
      <c r="J77" s="13" t="s">
        <v>18</v>
      </c>
      <c r="K77" s="13" t="s">
        <v>19</v>
      </c>
      <c r="L77" s="14">
        <v>2</v>
      </c>
      <c r="M77" s="14" t="s">
        <v>59</v>
      </c>
    </row>
    <row r="78" spans="2:13" outlineLevel="2" x14ac:dyDescent="0.25">
      <c r="B78" s="11"/>
      <c r="C78" s="11"/>
      <c r="D78" s="12"/>
      <c r="E78" s="59" t="s">
        <v>193</v>
      </c>
      <c r="F78" s="13"/>
      <c r="G78" s="13"/>
      <c r="H78" s="13">
        <f>SUBTOTAL(1,H76:H77)</f>
        <v>81</v>
      </c>
      <c r="I78" s="13"/>
      <c r="J78" s="13"/>
      <c r="K78" s="13"/>
      <c r="L78" s="14"/>
      <c r="M78" s="14"/>
    </row>
    <row r="79" spans="2:13" outlineLevel="1" x14ac:dyDescent="0.25">
      <c r="B79" s="57" t="s">
        <v>149</v>
      </c>
      <c r="C79" s="11"/>
      <c r="D79" s="12">
        <f>SUBTOTAL(1,D70:D77)</f>
        <v>33833.333333333336</v>
      </c>
      <c r="E79" s="13"/>
      <c r="F79" s="13"/>
      <c r="G79" s="13"/>
      <c r="H79" s="13"/>
      <c r="I79" s="13"/>
      <c r="J79" s="13"/>
      <c r="K79" s="13"/>
      <c r="L79" s="14"/>
      <c r="M79" s="14"/>
    </row>
    <row r="80" spans="2:13" outlineLevel="3" x14ac:dyDescent="0.25">
      <c r="B80" s="11" t="s">
        <v>70</v>
      </c>
      <c r="C80" s="11" t="s">
        <v>71</v>
      </c>
      <c r="D80" s="12">
        <v>31900</v>
      </c>
      <c r="E80" s="13" t="s">
        <v>15</v>
      </c>
      <c r="F80" s="13" t="s">
        <v>16</v>
      </c>
      <c r="G80" s="13">
        <v>5</v>
      </c>
      <c r="H80" s="13">
        <v>170</v>
      </c>
      <c r="I80" s="13" t="s">
        <v>17</v>
      </c>
      <c r="J80" s="13" t="s">
        <v>18</v>
      </c>
      <c r="K80" s="13" t="s">
        <v>27</v>
      </c>
      <c r="L80" s="14">
        <v>1</v>
      </c>
      <c r="M80" s="14" t="s">
        <v>72</v>
      </c>
    </row>
    <row r="81" spans="2:13" outlineLevel="3" x14ac:dyDescent="0.25">
      <c r="B81" s="11" t="s">
        <v>70</v>
      </c>
      <c r="C81" s="11" t="s">
        <v>93</v>
      </c>
      <c r="D81" s="12">
        <v>40900</v>
      </c>
      <c r="E81" s="13" t="s">
        <v>15</v>
      </c>
      <c r="F81" s="13" t="s">
        <v>16</v>
      </c>
      <c r="G81" s="15">
        <v>5</v>
      </c>
      <c r="H81" s="13">
        <v>170</v>
      </c>
      <c r="I81" s="13" t="s">
        <v>17</v>
      </c>
      <c r="J81" s="13" t="s">
        <v>18</v>
      </c>
      <c r="K81" s="13" t="s">
        <v>27</v>
      </c>
      <c r="L81" s="14">
        <v>1</v>
      </c>
      <c r="M81" s="14" t="s">
        <v>72</v>
      </c>
    </row>
    <row r="82" spans="2:13" outlineLevel="2" x14ac:dyDescent="0.25">
      <c r="B82" s="11"/>
      <c r="C82" s="11"/>
      <c r="D82" s="12"/>
      <c r="E82" s="59" t="s">
        <v>190</v>
      </c>
      <c r="F82" s="13"/>
      <c r="G82" s="15"/>
      <c r="H82" s="13">
        <f>SUBTOTAL(1,H80:H81)</f>
        <v>170</v>
      </c>
      <c r="I82" s="13"/>
      <c r="J82" s="13"/>
      <c r="K82" s="13"/>
      <c r="L82" s="14"/>
      <c r="M82" s="14"/>
    </row>
    <row r="83" spans="2:13" outlineLevel="3" x14ac:dyDescent="0.25">
      <c r="B83" s="11" t="s">
        <v>70</v>
      </c>
      <c r="C83" s="11" t="s">
        <v>98</v>
      </c>
      <c r="D83" s="12">
        <v>49900</v>
      </c>
      <c r="E83" s="13" t="s">
        <v>75</v>
      </c>
      <c r="F83" s="13" t="s">
        <v>16</v>
      </c>
      <c r="G83" s="15">
        <v>5</v>
      </c>
      <c r="H83" s="13">
        <v>200</v>
      </c>
      <c r="I83" s="13" t="s">
        <v>41</v>
      </c>
      <c r="J83" s="13" t="s">
        <v>18</v>
      </c>
      <c r="K83" s="13" t="s">
        <v>27</v>
      </c>
      <c r="L83" s="14">
        <v>1</v>
      </c>
      <c r="M83" s="14" t="s">
        <v>72</v>
      </c>
    </row>
    <row r="84" spans="2:13" outlineLevel="2" x14ac:dyDescent="0.25">
      <c r="B84" s="11"/>
      <c r="C84" s="11"/>
      <c r="D84" s="12"/>
      <c r="E84" s="59" t="s">
        <v>195</v>
      </c>
      <c r="F84" s="13"/>
      <c r="G84" s="15"/>
      <c r="H84" s="13">
        <f>SUBTOTAL(1,H83:H83)</f>
        <v>200</v>
      </c>
      <c r="I84" s="13"/>
      <c r="J84" s="13"/>
      <c r="K84" s="13"/>
      <c r="L84" s="14"/>
      <c r="M84" s="14"/>
    </row>
    <row r="85" spans="2:13" outlineLevel="1" x14ac:dyDescent="0.25">
      <c r="B85" s="57" t="s">
        <v>152</v>
      </c>
      <c r="C85" s="11"/>
      <c r="D85" s="12">
        <f>SUBTOTAL(1,D80:D83)</f>
        <v>40900</v>
      </c>
      <c r="E85" s="13"/>
      <c r="F85" s="13"/>
      <c r="G85" s="15"/>
      <c r="H85" s="13"/>
      <c r="I85" s="13"/>
      <c r="J85" s="13"/>
      <c r="K85" s="13"/>
      <c r="L85" s="14"/>
      <c r="M85" s="14"/>
    </row>
    <row r="86" spans="2:13" x14ac:dyDescent="0.25">
      <c r="B86" s="57"/>
      <c r="C86" s="11"/>
      <c r="D86" s="12"/>
      <c r="E86" s="59" t="s">
        <v>155</v>
      </c>
      <c r="F86" s="13"/>
      <c r="G86" s="15"/>
      <c r="H86" s="13">
        <f>SUBTOTAL(1,H4:H83)</f>
        <v>133.625</v>
      </c>
      <c r="I86" s="13"/>
      <c r="J86" s="13"/>
      <c r="K86" s="13"/>
      <c r="L86" s="14"/>
      <c r="M86" s="14"/>
    </row>
    <row r="87" spans="2:13" x14ac:dyDescent="0.25">
      <c r="B87" s="57" t="s">
        <v>155</v>
      </c>
      <c r="C87" s="11"/>
      <c r="D87" s="12">
        <f>SUBTOTAL(1,D4:D83)</f>
        <v>31563.645833333332</v>
      </c>
      <c r="E87" s="13"/>
      <c r="F87" s="13"/>
      <c r="G87" s="15"/>
      <c r="H87" s="13"/>
      <c r="I87" s="13"/>
      <c r="J87" s="13"/>
      <c r="K87" s="13"/>
      <c r="L87" s="14"/>
      <c r="M87" s="14"/>
    </row>
    <row r="88" spans="2:13" x14ac:dyDescent="0.25">
      <c r="B88" s="11"/>
      <c r="D88" s="12"/>
      <c r="E88" s="13"/>
      <c r="G88" s="15"/>
      <c r="H88" s="13"/>
      <c r="L88" s="14"/>
    </row>
    <row r="89" spans="2:13" x14ac:dyDescent="0.25">
      <c r="G89" s="15"/>
    </row>
    <row r="90" spans="2:13" x14ac:dyDescent="0.25">
      <c r="G90" s="15"/>
    </row>
    <row r="91" spans="2:13" x14ac:dyDescent="0.25">
      <c r="G91" s="15"/>
    </row>
  </sheetData>
  <sortState ref="B4:M51">
    <sortCondition ref="B4:B51"/>
    <sortCondition ref="E4:E51"/>
  </sortState>
  <dataConsolidate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3"/>
  <sheetViews>
    <sheetView topLeftCell="A46" zoomScaleNormal="100" workbookViewId="0">
      <selection activeCell="E57" sqref="E57"/>
    </sheetView>
  </sheetViews>
  <sheetFormatPr defaultRowHeight="12" x14ac:dyDescent="0.2"/>
  <cols>
    <col min="1" max="1" width="27.85546875" style="17" customWidth="1"/>
    <col min="2" max="2" width="14.42578125" style="17" customWidth="1"/>
    <col min="3" max="3" width="19.28515625" style="17" customWidth="1"/>
    <col min="4" max="4" width="20.140625" style="17" customWidth="1"/>
    <col min="5" max="5" width="18.42578125" style="17" customWidth="1"/>
    <col min="6" max="6" width="15.85546875" style="17" customWidth="1"/>
    <col min="7" max="8" width="16.7109375" style="17" customWidth="1"/>
    <col min="9" max="9" width="13" style="17" customWidth="1"/>
    <col min="10" max="10" width="12.28515625" style="17" customWidth="1"/>
    <col min="11" max="11" width="13.28515625" style="17" customWidth="1"/>
    <col min="12" max="16384" width="9.140625" style="17"/>
  </cols>
  <sheetData>
    <row r="1" spans="1:6" ht="14.25" x14ac:dyDescent="0.2">
      <c r="A1" s="16"/>
      <c r="C1" s="18"/>
    </row>
    <row r="2" spans="1:6" ht="15" customHeight="1" x14ac:dyDescent="0.2">
      <c r="A2" s="19"/>
    </row>
    <row r="3" spans="1:6" ht="14.25" x14ac:dyDescent="0.2">
      <c r="A3" s="16"/>
    </row>
    <row r="4" spans="1:6" ht="18.75" x14ac:dyDescent="0.3">
      <c r="A4" s="20" t="s">
        <v>103</v>
      </c>
      <c r="B4" s="21"/>
      <c r="C4" s="22" t="s">
        <v>104</v>
      </c>
      <c r="D4" s="23">
        <v>8.5000000000000006E-2</v>
      </c>
      <c r="E4" s="22"/>
      <c r="F4" s="22"/>
    </row>
    <row r="5" spans="1:6" ht="15.75" x14ac:dyDescent="0.25">
      <c r="A5" s="21"/>
      <c r="B5" s="21"/>
      <c r="C5" s="22" t="s">
        <v>105</v>
      </c>
      <c r="D5" s="24">
        <v>5</v>
      </c>
      <c r="E5" s="22" t="s">
        <v>106</v>
      </c>
      <c r="F5" s="22"/>
    </row>
    <row r="6" spans="1:6" ht="15.75" x14ac:dyDescent="0.25">
      <c r="A6" s="21"/>
      <c r="B6" s="21"/>
      <c r="C6" s="22" t="s">
        <v>107</v>
      </c>
      <c r="D6" s="22">
        <v>24000</v>
      </c>
      <c r="E6" s="22"/>
      <c r="F6" s="22"/>
    </row>
    <row r="7" spans="1:6" ht="15.75" x14ac:dyDescent="0.25">
      <c r="A7" s="21"/>
      <c r="B7" s="21"/>
      <c r="C7" s="22"/>
      <c r="D7" s="22"/>
      <c r="E7" s="22"/>
      <c r="F7" s="22"/>
    </row>
    <row r="8" spans="1:6" ht="18.75" x14ac:dyDescent="0.3">
      <c r="A8" s="20" t="s">
        <v>108</v>
      </c>
      <c r="B8" s="21"/>
      <c r="C8" s="22"/>
      <c r="D8" s="25">
        <f>PMT(D4/12,D5 * 12,-D6)</f>
        <v>492.39675184922999</v>
      </c>
      <c r="F8" s="22"/>
    </row>
    <row r="9" spans="1:6" ht="15.75" x14ac:dyDescent="0.25">
      <c r="B9" s="21"/>
      <c r="C9" s="22"/>
      <c r="D9" s="22"/>
      <c r="E9" s="22"/>
      <c r="F9" s="22"/>
    </row>
    <row r="10" spans="1:6" ht="15.75" x14ac:dyDescent="0.25">
      <c r="C10" s="22"/>
      <c r="D10" s="22"/>
      <c r="E10" s="22"/>
      <c r="F10" s="22"/>
    </row>
    <row r="11" spans="1:6" ht="15.75" x14ac:dyDescent="0.25">
      <c r="A11" s="26"/>
    </row>
    <row r="13" spans="1:6" ht="16.5" x14ac:dyDescent="0.25">
      <c r="B13" s="27"/>
      <c r="C13" s="66" t="s">
        <v>109</v>
      </c>
      <c r="D13" s="66"/>
      <c r="E13" s="66"/>
    </row>
    <row r="14" spans="1:6" x14ac:dyDescent="0.2">
      <c r="A14" s="28" t="s">
        <v>110</v>
      </c>
      <c r="D14" s="29"/>
    </row>
    <row r="16" spans="1:6" ht="15.75" x14ac:dyDescent="0.25">
      <c r="B16" s="22" t="s">
        <v>104</v>
      </c>
      <c r="C16" s="22" t="s">
        <v>111</v>
      </c>
      <c r="D16" s="22" t="s">
        <v>112</v>
      </c>
      <c r="F16" s="22"/>
    </row>
    <row r="17" spans="1:8" ht="21.6" customHeight="1" x14ac:dyDescent="0.25">
      <c r="B17" s="22"/>
      <c r="C17" s="60">
        <f>D8</f>
        <v>492.39675184922999</v>
      </c>
      <c r="D17" s="60">
        <f>D8*5*12</f>
        <v>29543.805110953799</v>
      </c>
    </row>
    <row r="18" spans="1:8" ht="19.899999999999999" customHeight="1" x14ac:dyDescent="0.25">
      <c r="A18" s="31"/>
      <c r="B18" s="38">
        <v>0.06</v>
      </c>
      <c r="C18" s="61">
        <f t="dataTable" ref="C18:D24" dt2D="0" dtr="0" r1="D4"/>
        <v>463.98723670626993</v>
      </c>
      <c r="D18" s="61">
        <v>27839.234202376196</v>
      </c>
    </row>
    <row r="19" spans="1:8" ht="19.899999999999999" customHeight="1" x14ac:dyDescent="0.25">
      <c r="A19" s="31"/>
      <c r="B19" s="23">
        <v>6.5000000000000002E-2</v>
      </c>
      <c r="C19" s="61">
        <v>469.58755724948497</v>
      </c>
      <c r="D19" s="61">
        <v>28175.253434969098</v>
      </c>
    </row>
    <row r="20" spans="1:8" ht="19.899999999999999" customHeight="1" x14ac:dyDescent="0.25">
      <c r="A20" s="31"/>
      <c r="B20" s="38">
        <v>7.0000000000000007E-2</v>
      </c>
      <c r="C20" s="61">
        <v>475.22876496838882</v>
      </c>
      <c r="D20" s="61">
        <v>28513.72589810333</v>
      </c>
    </row>
    <row r="21" spans="1:8" ht="19.899999999999999" customHeight="1" x14ac:dyDescent="0.25">
      <c r="A21" s="31"/>
      <c r="B21" s="23">
        <v>7.4999999999999997E-2</v>
      </c>
      <c r="C21" s="61">
        <v>480.91076629497036</v>
      </c>
      <c r="D21" s="61">
        <v>28854.645977698223</v>
      </c>
    </row>
    <row r="22" spans="1:8" ht="19.899999999999999" customHeight="1" x14ac:dyDescent="0.25">
      <c r="A22" s="31"/>
      <c r="B22" s="38">
        <v>0.08</v>
      </c>
      <c r="C22" s="61">
        <v>486.63346292192836</v>
      </c>
      <c r="D22" s="61">
        <v>29198.007775315702</v>
      </c>
    </row>
    <row r="23" spans="1:8" ht="19.899999999999999" customHeight="1" x14ac:dyDescent="0.25">
      <c r="A23" s="31"/>
      <c r="B23" s="23">
        <v>8.5000000000000006E-2</v>
      </c>
      <c r="C23" s="61">
        <v>492.39675184922999</v>
      </c>
      <c r="D23" s="61">
        <v>29543.805110953799</v>
      </c>
    </row>
    <row r="24" spans="1:8" ht="19.899999999999999" customHeight="1" x14ac:dyDescent="0.25">
      <c r="A24" s="31"/>
      <c r="B24" s="38">
        <v>0.09</v>
      </c>
      <c r="C24" s="61">
        <v>498.20052543249625</v>
      </c>
      <c r="D24" s="61">
        <v>29892.031525949773</v>
      </c>
    </row>
    <row r="25" spans="1:8" ht="15.75" x14ac:dyDescent="0.25">
      <c r="C25" s="33"/>
      <c r="D25" s="34"/>
      <c r="E25" s="34"/>
    </row>
    <row r="26" spans="1:8" ht="15.75" x14ac:dyDescent="0.25">
      <c r="C26" s="22"/>
      <c r="D26" s="34"/>
      <c r="E26" s="34"/>
    </row>
    <row r="27" spans="1:8" ht="16.5" x14ac:dyDescent="0.25">
      <c r="A27" s="18"/>
      <c r="B27" s="27"/>
      <c r="C27" s="35" t="s">
        <v>113</v>
      </c>
      <c r="D27" s="35"/>
      <c r="E27" s="35"/>
      <c r="F27" s="35"/>
      <c r="G27" s="35"/>
      <c r="H27" s="35"/>
    </row>
    <row r="28" spans="1:8" x14ac:dyDescent="0.2">
      <c r="A28" s="28" t="s">
        <v>114</v>
      </c>
      <c r="D28" s="36"/>
    </row>
    <row r="29" spans="1:8" ht="14.25" x14ac:dyDescent="0.2">
      <c r="A29" s="18"/>
      <c r="D29" s="36"/>
    </row>
    <row r="30" spans="1:8" ht="19.899999999999999" customHeight="1" x14ac:dyDescent="0.25">
      <c r="A30" s="22" t="s">
        <v>115</v>
      </c>
      <c r="B30" s="60">
        <f>D8</f>
        <v>492.39675184922999</v>
      </c>
      <c r="C30" s="37">
        <v>1</v>
      </c>
      <c r="D30" s="37">
        <v>2</v>
      </c>
      <c r="E30" s="37">
        <v>3</v>
      </c>
      <c r="F30" s="37">
        <v>4</v>
      </c>
      <c r="G30" s="37">
        <v>5</v>
      </c>
      <c r="H30" s="37">
        <v>6</v>
      </c>
    </row>
    <row r="31" spans="1:8" ht="19.899999999999999" customHeight="1" x14ac:dyDescent="0.25">
      <c r="A31" s="31"/>
      <c r="B31" s="38">
        <v>0.06</v>
      </c>
      <c r="C31" s="61">
        <f t="dataTable" ref="C31:H37" dt2D="1" dtr="1" r1="D5" r2="D4" ca="1"/>
        <v>2065.5943129699353</v>
      </c>
      <c r="D31" s="61">
        <v>1063.6946460661654</v>
      </c>
      <c r="E31" s="61">
        <v>730.12649883732274</v>
      </c>
      <c r="F31" s="61">
        <v>563.6406971504548</v>
      </c>
      <c r="G31" s="61">
        <v>463.98723670626993</v>
      </c>
      <c r="H31" s="61">
        <v>397.74930944333283</v>
      </c>
    </row>
    <row r="32" spans="1:8" ht="19.899999999999999" customHeight="1" x14ac:dyDescent="0.25">
      <c r="A32" s="39"/>
      <c r="B32" s="23">
        <v>6.5000000000000002E-2</v>
      </c>
      <c r="C32" s="61">
        <v>2071.1140070467536</v>
      </c>
      <c r="D32" s="61">
        <v>1069.1100344042636</v>
      </c>
      <c r="E32" s="61">
        <v>735.57606903623491</v>
      </c>
      <c r="F32" s="61">
        <v>569.15887029354474</v>
      </c>
      <c r="G32" s="61">
        <v>469.58755724948497</v>
      </c>
      <c r="H32" s="61">
        <v>403.43831097077418</v>
      </c>
    </row>
    <row r="33" spans="1:9" ht="19.899999999999999" customHeight="1" x14ac:dyDescent="0.25">
      <c r="A33" s="29"/>
      <c r="B33" s="38">
        <v>7.0000000000000007E-2</v>
      </c>
      <c r="C33" s="61">
        <v>2076.6419063553135</v>
      </c>
      <c r="D33" s="61">
        <v>1074.5418984754899</v>
      </c>
      <c r="E33" s="61">
        <v>741.05032476892666</v>
      </c>
      <c r="F33" s="61">
        <v>574.70987189862979</v>
      </c>
      <c r="G33" s="61">
        <v>475.22876496838882</v>
      </c>
      <c r="H33" s="61">
        <v>409.17615532727086</v>
      </c>
    </row>
    <row r="34" spans="1:9" ht="19.899999999999999" customHeight="1" x14ac:dyDescent="0.25">
      <c r="A34" s="39"/>
      <c r="B34" s="23">
        <v>7.4999999999999997E-2</v>
      </c>
      <c r="C34" s="61">
        <v>2082.1780052497729</v>
      </c>
      <c r="D34" s="61">
        <v>1079.9902236389889</v>
      </c>
      <c r="E34" s="61">
        <v>746.54923585575443</v>
      </c>
      <c r="F34" s="61">
        <v>580.29364650554953</v>
      </c>
      <c r="G34" s="61">
        <v>480.91076629497036</v>
      </c>
      <c r="H34" s="61">
        <v>414.96269506330276</v>
      </c>
    </row>
    <row r="35" spans="1:9" ht="19.899999999999999" customHeight="1" x14ac:dyDescent="0.25">
      <c r="A35" s="29"/>
      <c r="B35" s="38">
        <v>0.08</v>
      </c>
      <c r="C35" s="61">
        <v>2087.7222980501056</v>
      </c>
      <c r="D35" s="61">
        <v>1085.4549949484197</v>
      </c>
      <c r="E35" s="61">
        <v>752.07277107434038</v>
      </c>
      <c r="F35" s="61">
        <v>585.91013619605963</v>
      </c>
      <c r="G35" s="61">
        <v>486.63346292192836</v>
      </c>
      <c r="H35" s="61">
        <v>420.797774686867</v>
      </c>
    </row>
    <row r="36" spans="1:9" ht="19.899999999999999" customHeight="1" x14ac:dyDescent="0.25">
      <c r="A36" s="39"/>
      <c r="B36" s="23">
        <v>8.5000000000000006E-2</v>
      </c>
      <c r="C36" s="61">
        <v>2093.2747790422254</v>
      </c>
      <c r="D36" s="61">
        <v>1090.9361971532649</v>
      </c>
      <c r="E36" s="61">
        <v>757.62089816537753</v>
      </c>
      <c r="F36" s="61">
        <v>591.55928061205702</v>
      </c>
      <c r="G36" s="61">
        <v>492.39675184922999</v>
      </c>
      <c r="H36" s="61">
        <v>426.68123076647726</v>
      </c>
    </row>
    <row r="37" spans="1:9" ht="19.899999999999999" customHeight="1" x14ac:dyDescent="0.25">
      <c r="A37" s="39"/>
      <c r="B37" s="38">
        <v>0.09</v>
      </c>
      <c r="C37" s="61">
        <v>2098.8354424781141</v>
      </c>
      <c r="D37" s="61">
        <v>1096.4338147001542</v>
      </c>
      <c r="E37" s="61">
        <v>763.1935838385765</v>
      </c>
      <c r="F37" s="61">
        <v>597.24101697442109</v>
      </c>
      <c r="G37" s="61">
        <v>498.20052543249625</v>
      </c>
      <c r="H37" s="61">
        <v>432.61289203852397</v>
      </c>
    </row>
    <row r="38" spans="1:9" ht="19.899999999999999" customHeight="1" x14ac:dyDescent="0.25">
      <c r="A38" s="29"/>
      <c r="B38" s="33"/>
      <c r="C38" s="32"/>
      <c r="D38" s="32"/>
      <c r="E38" s="32"/>
      <c r="F38" s="32"/>
      <c r="G38" s="32"/>
      <c r="H38" s="32"/>
    </row>
    <row r="39" spans="1:9" ht="19.899999999999999" customHeight="1" x14ac:dyDescent="0.25">
      <c r="A39" s="29"/>
      <c r="B39" s="33"/>
      <c r="C39" s="35" t="s">
        <v>116</v>
      </c>
      <c r="D39" s="35"/>
      <c r="E39" s="35"/>
      <c r="F39" s="35"/>
      <c r="G39" s="35"/>
      <c r="H39" s="35"/>
    </row>
    <row r="40" spans="1:9" ht="19.899999999999999" customHeight="1" x14ac:dyDescent="0.25">
      <c r="A40" s="29"/>
      <c r="B40" s="33"/>
      <c r="C40" s="32"/>
      <c r="D40" s="32"/>
      <c r="E40" s="32"/>
      <c r="F40" s="32"/>
      <c r="G40" s="32"/>
      <c r="H40" s="32"/>
    </row>
    <row r="41" spans="1:9" ht="19.899999999999999" customHeight="1" x14ac:dyDescent="0.25">
      <c r="A41" s="22" t="s">
        <v>117</v>
      </c>
      <c r="B41" s="60">
        <f>D8</f>
        <v>492.39675184922999</v>
      </c>
      <c r="C41" s="38">
        <v>0.06</v>
      </c>
      <c r="D41" s="23">
        <v>6.5000000000000002E-2</v>
      </c>
      <c r="E41" s="38">
        <v>7.0000000000000007E-2</v>
      </c>
      <c r="F41" s="23">
        <v>7.4999999999999997E-2</v>
      </c>
      <c r="G41" s="38">
        <v>0.08</v>
      </c>
      <c r="H41" s="23">
        <v>8.5000000000000006E-2</v>
      </c>
      <c r="I41" s="38">
        <v>0.09</v>
      </c>
    </row>
    <row r="42" spans="1:9" ht="19.899999999999999" customHeight="1" x14ac:dyDescent="0.25">
      <c r="A42" s="29"/>
      <c r="B42" s="37">
        <v>1</v>
      </c>
      <c r="C42" s="61">
        <f t="dataTable" ref="C42:I47" dt2D="1" dtr="1" r1="D4" r2="D5" ca="1"/>
        <v>2065.5943129699353</v>
      </c>
      <c r="D42" s="61">
        <v>2071.1140070467536</v>
      </c>
      <c r="E42" s="61">
        <v>2076.6419063553135</v>
      </c>
      <c r="F42" s="61">
        <v>2082.1780052497729</v>
      </c>
      <c r="G42" s="61">
        <v>2087.7222980501056</v>
      </c>
      <c r="H42" s="61">
        <v>2093.2747790422254</v>
      </c>
      <c r="I42" s="61">
        <v>2098.8354424781141</v>
      </c>
    </row>
    <row r="43" spans="1:9" ht="19.899999999999999" customHeight="1" x14ac:dyDescent="0.25">
      <c r="A43" s="29"/>
      <c r="B43" s="37">
        <v>2</v>
      </c>
      <c r="C43" s="61">
        <v>1063.6946460661654</v>
      </c>
      <c r="D43" s="61">
        <v>1069.1100344042636</v>
      </c>
      <c r="E43" s="61">
        <v>1074.5418984754899</v>
      </c>
      <c r="F43" s="61">
        <v>1079.9902236389889</v>
      </c>
      <c r="G43" s="61">
        <v>1085.4549949484197</v>
      </c>
      <c r="H43" s="61">
        <v>1090.9361971532649</v>
      </c>
      <c r="I43" s="61">
        <v>1096.4338147001542</v>
      </c>
    </row>
    <row r="44" spans="1:9" ht="19.899999999999999" customHeight="1" x14ac:dyDescent="0.25">
      <c r="A44" s="29"/>
      <c r="B44" s="37">
        <v>3</v>
      </c>
      <c r="C44" s="61">
        <v>730.12649883732274</v>
      </c>
      <c r="D44" s="61">
        <v>735.57606903623491</v>
      </c>
      <c r="E44" s="61">
        <v>741.05032476892666</v>
      </c>
      <c r="F44" s="61">
        <v>746.54923585575443</v>
      </c>
      <c r="G44" s="61">
        <v>752.07277107434038</v>
      </c>
      <c r="H44" s="61">
        <v>757.62089816537753</v>
      </c>
      <c r="I44" s="61">
        <v>763.1935838385765</v>
      </c>
    </row>
    <row r="45" spans="1:9" ht="19.899999999999999" customHeight="1" x14ac:dyDescent="0.25">
      <c r="A45" s="29"/>
      <c r="B45" s="37">
        <v>4</v>
      </c>
      <c r="C45" s="61">
        <v>563.6406971504548</v>
      </c>
      <c r="D45" s="61">
        <v>569.15887029354474</v>
      </c>
      <c r="E45" s="61">
        <v>574.70987189862979</v>
      </c>
      <c r="F45" s="61">
        <v>580.29364650554953</v>
      </c>
      <c r="G45" s="61">
        <v>585.91013619605963</v>
      </c>
      <c r="H45" s="61">
        <v>591.55928061205702</v>
      </c>
      <c r="I45" s="61">
        <v>597.24101697442109</v>
      </c>
    </row>
    <row r="46" spans="1:9" ht="19.899999999999999" customHeight="1" x14ac:dyDescent="0.25">
      <c r="A46" s="29"/>
      <c r="B46" s="37">
        <v>5</v>
      </c>
      <c r="C46" s="61">
        <v>463.98723670626993</v>
      </c>
      <c r="D46" s="61">
        <v>469.58755724948497</v>
      </c>
      <c r="E46" s="61">
        <v>475.22876496838882</v>
      </c>
      <c r="F46" s="61">
        <v>480.91076629497036</v>
      </c>
      <c r="G46" s="61">
        <v>486.63346292192836</v>
      </c>
      <c r="H46" s="61">
        <v>492.39675184922999</v>
      </c>
      <c r="I46" s="61">
        <v>498.20052543249625</v>
      </c>
    </row>
    <row r="47" spans="1:9" ht="19.899999999999999" customHeight="1" x14ac:dyDescent="0.25">
      <c r="A47" s="29"/>
      <c r="B47" s="37">
        <v>6</v>
      </c>
      <c r="C47" s="61">
        <v>397.74930944333283</v>
      </c>
      <c r="D47" s="61">
        <v>403.43831097077418</v>
      </c>
      <c r="E47" s="61">
        <v>409.17615532727086</v>
      </c>
      <c r="F47" s="61">
        <v>414.96269506330276</v>
      </c>
      <c r="G47" s="61">
        <v>420.797774686867</v>
      </c>
      <c r="H47" s="61">
        <v>426.68123076647726</v>
      </c>
      <c r="I47" s="61">
        <v>432.61289203852397</v>
      </c>
    </row>
    <row r="48" spans="1:9" ht="19.899999999999999" customHeight="1" x14ac:dyDescent="0.25">
      <c r="A48" s="29"/>
      <c r="B48" s="33"/>
      <c r="C48" s="32"/>
      <c r="D48" s="32"/>
      <c r="E48" s="32"/>
      <c r="F48" s="32"/>
      <c r="G48" s="32"/>
      <c r="H48" s="32"/>
    </row>
    <row r="49" spans="1:10" ht="19.899999999999999" customHeight="1" x14ac:dyDescent="0.25">
      <c r="C49" s="40" t="s">
        <v>118</v>
      </c>
    </row>
    <row r="50" spans="1:10" ht="16.899999999999999" customHeight="1" x14ac:dyDescent="0.2">
      <c r="C50" s="39"/>
      <c r="D50" s="41">
        <v>1</v>
      </c>
    </row>
    <row r="51" spans="1:10" ht="16.149999999999999" customHeight="1" x14ac:dyDescent="0.2">
      <c r="A51" s="17" t="s">
        <v>119</v>
      </c>
      <c r="D51" s="42">
        <v>1</v>
      </c>
    </row>
    <row r="54" spans="1:10" ht="15.75" x14ac:dyDescent="0.25">
      <c r="A54" s="30">
        <f>D50*D51</f>
        <v>1</v>
      </c>
      <c r="B54" s="43">
        <v>1</v>
      </c>
      <c r="C54" s="43">
        <v>2</v>
      </c>
      <c r="D54" s="43">
        <v>3</v>
      </c>
      <c r="E54" s="43">
        <v>4</v>
      </c>
      <c r="F54" s="43">
        <v>5</v>
      </c>
      <c r="G54" s="43">
        <v>6</v>
      </c>
      <c r="H54" s="43">
        <v>7</v>
      </c>
      <c r="I54" s="43">
        <v>8</v>
      </c>
      <c r="J54" s="43">
        <v>9</v>
      </c>
    </row>
    <row r="55" spans="1:10" ht="15.75" x14ac:dyDescent="0.25">
      <c r="A55" s="44">
        <v>1</v>
      </c>
      <c r="B55" s="17">
        <f t="dataTable" ref="B55:J63" dt2D="1" dtr="1" r1="D50" r2="D51"/>
        <v>1</v>
      </c>
      <c r="C55" s="17">
        <v>2</v>
      </c>
      <c r="D55" s="17">
        <v>3</v>
      </c>
      <c r="E55" s="17">
        <v>4</v>
      </c>
      <c r="F55" s="17">
        <v>5</v>
      </c>
      <c r="G55" s="17">
        <v>6</v>
      </c>
      <c r="H55" s="17">
        <v>7</v>
      </c>
      <c r="I55" s="17">
        <v>8</v>
      </c>
      <c r="J55" s="17">
        <v>9</v>
      </c>
    </row>
    <row r="56" spans="1:10" ht="15.75" x14ac:dyDescent="0.25">
      <c r="A56" s="44">
        <v>2</v>
      </c>
      <c r="B56" s="17">
        <v>2</v>
      </c>
      <c r="C56" s="17">
        <v>4</v>
      </c>
      <c r="D56" s="17">
        <v>6</v>
      </c>
      <c r="E56" s="17">
        <v>8</v>
      </c>
      <c r="F56" s="17">
        <v>10</v>
      </c>
      <c r="G56" s="17">
        <v>12</v>
      </c>
      <c r="H56" s="17">
        <v>14</v>
      </c>
      <c r="I56" s="17">
        <v>16</v>
      </c>
      <c r="J56" s="17">
        <v>18</v>
      </c>
    </row>
    <row r="57" spans="1:10" ht="15.75" x14ac:dyDescent="0.25">
      <c r="A57" s="44">
        <v>3</v>
      </c>
      <c r="B57" s="17">
        <v>3</v>
      </c>
      <c r="C57" s="17">
        <v>6</v>
      </c>
      <c r="D57" s="17">
        <v>9</v>
      </c>
      <c r="E57" s="17">
        <v>12</v>
      </c>
      <c r="F57" s="17">
        <v>15</v>
      </c>
      <c r="G57" s="17">
        <v>18</v>
      </c>
      <c r="H57" s="17">
        <v>21</v>
      </c>
      <c r="I57" s="17">
        <v>24</v>
      </c>
      <c r="J57" s="17">
        <v>27</v>
      </c>
    </row>
    <row r="58" spans="1:10" ht="15.75" x14ac:dyDescent="0.25">
      <c r="A58" s="44">
        <v>4</v>
      </c>
      <c r="B58" s="17">
        <v>4</v>
      </c>
      <c r="C58" s="17">
        <v>8</v>
      </c>
      <c r="D58" s="17">
        <v>12</v>
      </c>
      <c r="E58" s="17">
        <v>16</v>
      </c>
      <c r="F58" s="17">
        <v>20</v>
      </c>
      <c r="G58" s="17">
        <v>24</v>
      </c>
      <c r="H58" s="17">
        <v>28</v>
      </c>
      <c r="I58" s="17">
        <v>32</v>
      </c>
      <c r="J58" s="17">
        <v>36</v>
      </c>
    </row>
    <row r="59" spans="1:10" ht="15.75" x14ac:dyDescent="0.25">
      <c r="A59" s="44">
        <v>5</v>
      </c>
      <c r="B59" s="17">
        <v>5</v>
      </c>
      <c r="C59" s="17">
        <v>10</v>
      </c>
      <c r="D59" s="17">
        <v>15</v>
      </c>
      <c r="E59" s="17">
        <v>20</v>
      </c>
      <c r="F59" s="17">
        <v>25</v>
      </c>
      <c r="G59" s="17">
        <v>30</v>
      </c>
      <c r="H59" s="17">
        <v>35</v>
      </c>
      <c r="I59" s="17">
        <v>40</v>
      </c>
      <c r="J59" s="17">
        <v>45</v>
      </c>
    </row>
    <row r="60" spans="1:10" ht="15.75" x14ac:dyDescent="0.25">
      <c r="A60" s="44">
        <v>6</v>
      </c>
      <c r="B60" s="17">
        <v>6</v>
      </c>
      <c r="C60" s="17">
        <v>12</v>
      </c>
      <c r="D60" s="17">
        <v>18</v>
      </c>
      <c r="E60" s="17">
        <v>24</v>
      </c>
      <c r="F60" s="17">
        <v>30</v>
      </c>
      <c r="G60" s="17">
        <v>36</v>
      </c>
      <c r="H60" s="17">
        <v>42</v>
      </c>
      <c r="I60" s="17">
        <v>48</v>
      </c>
      <c r="J60" s="17">
        <v>54</v>
      </c>
    </row>
    <row r="61" spans="1:10" ht="15.75" x14ac:dyDescent="0.25">
      <c r="A61" s="44">
        <v>7</v>
      </c>
      <c r="B61" s="17">
        <v>7</v>
      </c>
      <c r="C61" s="17">
        <v>14</v>
      </c>
      <c r="D61" s="17">
        <v>21</v>
      </c>
      <c r="E61" s="17">
        <v>28</v>
      </c>
      <c r="F61" s="17">
        <v>35</v>
      </c>
      <c r="G61" s="17">
        <v>42</v>
      </c>
      <c r="H61" s="17">
        <v>49</v>
      </c>
      <c r="I61" s="17">
        <v>56</v>
      </c>
      <c r="J61" s="17">
        <v>63</v>
      </c>
    </row>
    <row r="62" spans="1:10" ht="15.75" x14ac:dyDescent="0.25">
      <c r="A62" s="44">
        <v>8</v>
      </c>
      <c r="B62" s="17">
        <v>8</v>
      </c>
      <c r="C62" s="17">
        <v>16</v>
      </c>
      <c r="D62" s="17">
        <v>24</v>
      </c>
      <c r="E62" s="17">
        <v>32</v>
      </c>
      <c r="F62" s="17">
        <v>40</v>
      </c>
      <c r="G62" s="17">
        <v>48</v>
      </c>
      <c r="H62" s="17">
        <v>56</v>
      </c>
      <c r="I62" s="17">
        <v>64</v>
      </c>
      <c r="J62" s="17">
        <v>72</v>
      </c>
    </row>
    <row r="63" spans="1:10" ht="15.75" x14ac:dyDescent="0.25">
      <c r="A63" s="44">
        <v>9</v>
      </c>
      <c r="B63" s="17">
        <v>9</v>
      </c>
      <c r="C63" s="17">
        <v>18</v>
      </c>
      <c r="D63" s="17">
        <v>27</v>
      </c>
      <c r="E63" s="17">
        <v>36</v>
      </c>
      <c r="F63" s="17">
        <v>45</v>
      </c>
      <c r="G63" s="17">
        <v>54</v>
      </c>
      <c r="H63" s="17">
        <v>63</v>
      </c>
      <c r="I63" s="17">
        <v>72</v>
      </c>
      <c r="J63" s="17">
        <v>81</v>
      </c>
    </row>
  </sheetData>
  <dataConsolidate/>
  <mergeCells count="1">
    <mergeCell ref="C13:E13"/>
  </mergeCells>
  <dataValidations disablePrompts="1" count="1">
    <dataValidation type="whole" allowBlank="1" showInputMessage="1" showErrorMessage="1" errorTitle="Неверное значение" error="Кредиты выдаются на срок от 30 до 1080 дней" sqref="D15">
      <formula1>30</formula1>
      <formula2>1080</formula2>
    </dataValidation>
  </dataValidations>
  <pageMargins left="0.75" right="0.75" top="1" bottom="1" header="0.5" footer="0.5"/>
  <pageSetup paperSize="9" scale="90" orientation="portrait" horizontalDpi="360" verticalDpi="360" copies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2:L31"/>
  <sheetViews>
    <sheetView topLeftCell="A13" workbookViewId="0">
      <selection activeCell="I24" sqref="I24"/>
    </sheetView>
  </sheetViews>
  <sheetFormatPr defaultColWidth="7.5703125" defaultRowHeight="12.75" x14ac:dyDescent="0.2"/>
  <cols>
    <col min="1" max="1" width="1.85546875" style="45" customWidth="1"/>
    <col min="2" max="2" width="6.85546875" style="45" customWidth="1"/>
    <col min="3" max="3" width="7.5703125" style="45"/>
    <col min="4" max="4" width="17.28515625" style="45" customWidth="1"/>
    <col min="5" max="5" width="20.140625" style="45" customWidth="1"/>
    <col min="6" max="6" width="12.28515625" style="45" bestFit="1" customWidth="1"/>
    <col min="7" max="7" width="12" style="45" customWidth="1"/>
    <col min="8" max="9" width="13" style="45" customWidth="1"/>
    <col min="10" max="10" width="16.28515625" style="45" customWidth="1"/>
    <col min="11" max="11" width="15" style="45" customWidth="1"/>
    <col min="12" max="16384" width="7.5703125" style="45"/>
  </cols>
  <sheetData>
    <row r="2" spans="1:12" ht="18.75" x14ac:dyDescent="0.3">
      <c r="C2" s="68" t="s">
        <v>144</v>
      </c>
      <c r="D2" s="68"/>
      <c r="E2" s="68"/>
      <c r="F2" s="68"/>
      <c r="G2" s="68"/>
      <c r="H2" s="68"/>
      <c r="I2" s="68"/>
    </row>
    <row r="3" spans="1:12" ht="15.75" x14ac:dyDescent="0.25">
      <c r="C3" s="46"/>
      <c r="D3" s="46"/>
      <c r="E3" s="46"/>
      <c r="F3" s="46"/>
      <c r="G3" s="46"/>
      <c r="H3" s="46"/>
      <c r="I3" s="46"/>
    </row>
    <row r="4" spans="1:12" ht="16.5" x14ac:dyDescent="0.25">
      <c r="A4" s="69" t="s">
        <v>103</v>
      </c>
      <c r="B4" s="69"/>
      <c r="C4" s="69"/>
      <c r="D4" s="69"/>
    </row>
    <row r="5" spans="1:12" x14ac:dyDescent="0.2">
      <c r="C5" s="67" t="s">
        <v>120</v>
      </c>
      <c r="D5" s="67"/>
      <c r="E5" s="67"/>
      <c r="F5" s="45">
        <v>125</v>
      </c>
    </row>
    <row r="6" spans="1:12" x14ac:dyDescent="0.2">
      <c r="C6" s="67" t="s">
        <v>121</v>
      </c>
      <c r="D6" s="67"/>
      <c r="F6" s="47">
        <v>6250</v>
      </c>
    </row>
    <row r="7" spans="1:12" x14ac:dyDescent="0.2">
      <c r="G7" s="48"/>
      <c r="H7" s="48"/>
      <c r="I7" s="48"/>
      <c r="J7" s="48"/>
      <c r="K7" s="48"/>
      <c r="L7" s="48"/>
    </row>
    <row r="8" spans="1:12" x14ac:dyDescent="0.2">
      <c r="C8" s="70" t="s">
        <v>122</v>
      </c>
      <c r="D8" s="70"/>
      <c r="E8" s="70"/>
      <c r="F8" s="47"/>
    </row>
    <row r="9" spans="1:12" x14ac:dyDescent="0.2">
      <c r="C9" s="49"/>
      <c r="D9" s="49" t="s">
        <v>123</v>
      </c>
      <c r="E9" s="49"/>
      <c r="F9" s="47">
        <v>512500</v>
      </c>
    </row>
    <row r="10" spans="1:12" x14ac:dyDescent="0.2">
      <c r="C10" s="49"/>
      <c r="D10" s="49" t="s">
        <v>124</v>
      </c>
      <c r="E10" s="49"/>
      <c r="F10" s="47">
        <v>1250</v>
      </c>
    </row>
    <row r="13" spans="1:12" x14ac:dyDescent="0.2">
      <c r="C13" s="67" t="s">
        <v>125</v>
      </c>
      <c r="D13" s="67"/>
      <c r="F13" s="50">
        <f>F5*F6 - F9 - F10*F5</f>
        <v>112500</v>
      </c>
    </row>
    <row r="19" spans="4:11" x14ac:dyDescent="0.2">
      <c r="D19" s="45">
        <f>F13</f>
        <v>112500</v>
      </c>
      <c r="E19" s="47">
        <v>6000</v>
      </c>
      <c r="F19" s="47">
        <v>6250</v>
      </c>
      <c r="G19" s="47">
        <v>6500</v>
      </c>
      <c r="H19" s="47">
        <v>6750</v>
      </c>
      <c r="I19" s="47">
        <v>7000</v>
      </c>
      <c r="J19" s="47">
        <v>7250</v>
      </c>
      <c r="K19" s="47">
        <v>7500</v>
      </c>
    </row>
    <row r="20" spans="4:11" x14ac:dyDescent="0.2">
      <c r="D20" s="45">
        <v>50</v>
      </c>
      <c r="E20" s="47">
        <f t="dataTable" ref="E20:K31" dt2D="1" dtr="1" r1="F6" r2="F5"/>
        <v>-275000</v>
      </c>
      <c r="F20" s="47">
        <v>-262500</v>
      </c>
      <c r="G20" s="47">
        <v>-250000</v>
      </c>
      <c r="H20" s="47">
        <v>-237500</v>
      </c>
      <c r="I20" s="47">
        <v>-225000</v>
      </c>
      <c r="J20" s="47">
        <v>-212500</v>
      </c>
      <c r="K20" s="47">
        <v>-200000</v>
      </c>
    </row>
    <row r="21" spans="4:11" x14ac:dyDescent="0.2">
      <c r="D21" s="45">
        <v>65</v>
      </c>
      <c r="E21" s="47">
        <v>-203750</v>
      </c>
      <c r="F21" s="47">
        <v>-187500</v>
      </c>
      <c r="G21" s="47">
        <v>-171250</v>
      </c>
      <c r="H21" s="47">
        <v>-155000</v>
      </c>
      <c r="I21" s="47">
        <v>-138750</v>
      </c>
      <c r="J21" s="47">
        <v>-122500</v>
      </c>
      <c r="K21" s="47">
        <v>-106250</v>
      </c>
    </row>
    <row r="22" spans="4:11" x14ac:dyDescent="0.2">
      <c r="D22" s="45">
        <v>80</v>
      </c>
      <c r="E22" s="47">
        <v>-132500</v>
      </c>
      <c r="F22" s="47">
        <v>-112500</v>
      </c>
      <c r="G22" s="47">
        <v>-92500</v>
      </c>
      <c r="H22" s="47">
        <v>-72500</v>
      </c>
      <c r="I22" s="47">
        <v>-52500</v>
      </c>
      <c r="J22" s="47">
        <v>-32500</v>
      </c>
      <c r="K22" s="47">
        <v>-12500</v>
      </c>
    </row>
    <row r="23" spans="4:11" x14ac:dyDescent="0.2">
      <c r="D23" s="45">
        <v>95</v>
      </c>
      <c r="E23" s="47">
        <v>-61250</v>
      </c>
      <c r="F23" s="47">
        <v>-37500</v>
      </c>
      <c r="G23" s="47">
        <v>-13750</v>
      </c>
      <c r="H23" s="47">
        <v>10000</v>
      </c>
      <c r="I23" s="47">
        <v>33750</v>
      </c>
      <c r="J23" s="47">
        <v>57500</v>
      </c>
      <c r="K23" s="47">
        <v>81250</v>
      </c>
    </row>
    <row r="24" spans="4:11" x14ac:dyDescent="0.2">
      <c r="D24" s="45">
        <v>110</v>
      </c>
      <c r="E24" s="47">
        <v>10000</v>
      </c>
      <c r="F24" s="47">
        <v>37500</v>
      </c>
      <c r="G24" s="47">
        <v>65000</v>
      </c>
      <c r="H24" s="47">
        <v>92500</v>
      </c>
      <c r="I24" s="47">
        <v>120000</v>
      </c>
      <c r="J24" s="47">
        <v>147500</v>
      </c>
      <c r="K24" s="47">
        <v>175000</v>
      </c>
    </row>
    <row r="25" spans="4:11" x14ac:dyDescent="0.2">
      <c r="D25" s="45">
        <v>125</v>
      </c>
      <c r="E25" s="47">
        <v>81250</v>
      </c>
      <c r="F25" s="47">
        <v>112500</v>
      </c>
      <c r="G25" s="47">
        <v>143750</v>
      </c>
      <c r="H25" s="47">
        <v>175000</v>
      </c>
      <c r="I25" s="47">
        <v>206250</v>
      </c>
      <c r="J25" s="47">
        <v>237500</v>
      </c>
      <c r="K25" s="47">
        <v>268750</v>
      </c>
    </row>
    <row r="26" spans="4:11" x14ac:dyDescent="0.2">
      <c r="D26" s="45">
        <v>140</v>
      </c>
      <c r="E26" s="47">
        <v>152500</v>
      </c>
      <c r="F26" s="47">
        <v>187500</v>
      </c>
      <c r="G26" s="47">
        <v>222500</v>
      </c>
      <c r="H26" s="47">
        <v>257500</v>
      </c>
      <c r="I26" s="47">
        <v>292500</v>
      </c>
      <c r="J26" s="47">
        <v>327500</v>
      </c>
      <c r="K26" s="47">
        <v>362500</v>
      </c>
    </row>
    <row r="27" spans="4:11" x14ac:dyDescent="0.2">
      <c r="D27" s="45">
        <v>155</v>
      </c>
      <c r="E27" s="47">
        <v>223750</v>
      </c>
      <c r="F27" s="47">
        <v>262500</v>
      </c>
      <c r="G27" s="47">
        <v>301250</v>
      </c>
      <c r="H27" s="47">
        <v>340000</v>
      </c>
      <c r="I27" s="47">
        <v>378750</v>
      </c>
      <c r="J27" s="47">
        <v>417500</v>
      </c>
      <c r="K27" s="47">
        <v>456250</v>
      </c>
    </row>
    <row r="28" spans="4:11" x14ac:dyDescent="0.2">
      <c r="D28" s="45">
        <v>170</v>
      </c>
      <c r="E28" s="47">
        <v>295000</v>
      </c>
      <c r="F28" s="47">
        <v>337500</v>
      </c>
      <c r="G28" s="47">
        <v>380000</v>
      </c>
      <c r="H28" s="47">
        <v>422500</v>
      </c>
      <c r="I28" s="47">
        <v>465000</v>
      </c>
      <c r="J28" s="47">
        <v>507500</v>
      </c>
      <c r="K28" s="47">
        <v>550000</v>
      </c>
    </row>
    <row r="29" spans="4:11" x14ac:dyDescent="0.2">
      <c r="D29" s="45">
        <v>185</v>
      </c>
      <c r="E29" s="47">
        <v>366250</v>
      </c>
      <c r="F29" s="47">
        <v>412500</v>
      </c>
      <c r="G29" s="47">
        <v>458750</v>
      </c>
      <c r="H29" s="47">
        <v>505000</v>
      </c>
      <c r="I29" s="47">
        <v>551250</v>
      </c>
      <c r="J29" s="47">
        <v>597500</v>
      </c>
      <c r="K29" s="47">
        <v>643750</v>
      </c>
    </row>
    <row r="30" spans="4:11" x14ac:dyDescent="0.2">
      <c r="D30" s="45">
        <v>200</v>
      </c>
      <c r="E30" s="47">
        <v>437500</v>
      </c>
      <c r="F30" s="47">
        <v>487500</v>
      </c>
      <c r="G30" s="47">
        <v>537500</v>
      </c>
      <c r="H30" s="47">
        <v>587500</v>
      </c>
      <c r="I30" s="47">
        <v>637500</v>
      </c>
      <c r="J30" s="47">
        <v>687500</v>
      </c>
      <c r="K30" s="47">
        <v>737500</v>
      </c>
    </row>
    <row r="31" spans="4:11" x14ac:dyDescent="0.2">
      <c r="D31" s="45">
        <v>215</v>
      </c>
      <c r="E31" s="47">
        <v>508750</v>
      </c>
      <c r="F31" s="47">
        <v>562500</v>
      </c>
      <c r="G31" s="47">
        <v>616250</v>
      </c>
      <c r="H31" s="47">
        <v>670000</v>
      </c>
      <c r="I31" s="47">
        <v>723750</v>
      </c>
      <c r="J31" s="47">
        <v>777500</v>
      </c>
      <c r="K31" s="47">
        <v>831250</v>
      </c>
    </row>
  </sheetData>
  <mergeCells count="6">
    <mergeCell ref="C13:D13"/>
    <mergeCell ref="C2:I2"/>
    <mergeCell ref="A4:D4"/>
    <mergeCell ref="C5:E5"/>
    <mergeCell ref="C6:D6"/>
    <mergeCell ref="C8:E8"/>
  </mergeCells>
  <pageMargins left="0.75" right="0.75" top="1" bottom="1" header="0.5" footer="0.5"/>
  <pageSetup paperSize="9" orientation="portrait" verticalDpi="0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1:J22"/>
  <sheetViews>
    <sheetView topLeftCell="B1" workbookViewId="0">
      <selection activeCell="H20" sqref="H20"/>
    </sheetView>
  </sheetViews>
  <sheetFormatPr defaultRowHeight="12.75" x14ac:dyDescent="0.2"/>
  <cols>
    <col min="1" max="1" width="9.140625" style="1"/>
    <col min="2" max="2" width="11.7109375" style="1" bestFit="1" customWidth="1"/>
    <col min="3" max="3" width="9.140625" style="1"/>
    <col min="4" max="4" width="13.7109375" style="1" customWidth="1"/>
    <col min="5" max="5" width="18.5703125" style="1" bestFit="1" customWidth="1"/>
    <col min="6" max="6" width="9.85546875" style="1" bestFit="1" customWidth="1"/>
    <col min="7" max="7" width="11.140625" style="1" bestFit="1" customWidth="1"/>
    <col min="8" max="16384" width="9.140625" style="1"/>
  </cols>
  <sheetData>
    <row r="11" spans="4:8" x14ac:dyDescent="0.2">
      <c r="D11" s="2"/>
      <c r="E11" s="2"/>
    </row>
    <row r="15" spans="4:8" x14ac:dyDescent="0.2">
      <c r="D15" s="3"/>
      <c r="E15" s="3"/>
      <c r="F15" s="3"/>
      <c r="G15" s="4"/>
      <c r="H15" s="3"/>
    </row>
    <row r="18" spans="2:10" x14ac:dyDescent="0.2">
      <c r="C18" s="1" t="s">
        <v>200</v>
      </c>
      <c r="D18" s="1" t="s">
        <v>201</v>
      </c>
      <c r="E18" s="1" t="s">
        <v>202</v>
      </c>
      <c r="F18" s="1" t="s">
        <v>205</v>
      </c>
      <c r="G18" s="1" t="s">
        <v>203</v>
      </c>
      <c r="H18" s="1" t="s">
        <v>204</v>
      </c>
    </row>
    <row r="19" spans="2:10" x14ac:dyDescent="0.2">
      <c r="B19" s="1" t="s">
        <v>197</v>
      </c>
      <c r="C19" s="1">
        <v>0.25</v>
      </c>
      <c r="D19" s="1">
        <v>1.5</v>
      </c>
      <c r="E19" s="1">
        <v>0.5</v>
      </c>
      <c r="F19" s="1">
        <v>55</v>
      </c>
      <c r="G19" s="62">
        <v>3600</v>
      </c>
      <c r="H19" s="1">
        <f>F19*G19</f>
        <v>198000</v>
      </c>
      <c r="J19" s="1">
        <v>0</v>
      </c>
    </row>
    <row r="20" spans="2:10" x14ac:dyDescent="0.2">
      <c r="B20" s="1" t="s">
        <v>198</v>
      </c>
      <c r="C20" s="1">
        <v>0.5</v>
      </c>
      <c r="D20" s="1">
        <v>0.8</v>
      </c>
      <c r="E20" s="1">
        <v>0.4</v>
      </c>
      <c r="F20" s="1">
        <v>100</v>
      </c>
      <c r="G20" s="62">
        <v>600</v>
      </c>
      <c r="H20" s="1">
        <f>F20*G20</f>
        <v>60000</v>
      </c>
      <c r="J20" s="1">
        <v>600</v>
      </c>
    </row>
    <row r="21" spans="2:10" x14ac:dyDescent="0.2">
      <c r="B21" s="1" t="s">
        <v>199</v>
      </c>
      <c r="C21" s="1">
        <v>1200</v>
      </c>
      <c r="D21" s="1">
        <v>6000</v>
      </c>
      <c r="E21" s="1">
        <v>2500</v>
      </c>
      <c r="G21" s="1" t="s">
        <v>206</v>
      </c>
      <c r="H21" s="62">
        <f>H19+H20</f>
        <v>258000</v>
      </c>
    </row>
    <row r="22" spans="2:10" x14ac:dyDescent="0.2">
      <c r="B22" s="1" t="s">
        <v>207</v>
      </c>
      <c r="C22" s="1">
        <f>C19*$G19 + C20*$G20</f>
        <v>1200</v>
      </c>
      <c r="D22" s="1">
        <f t="shared" ref="D22:E22" si="0">D19*$G19 + D20*$G20</f>
        <v>5880</v>
      </c>
      <c r="E22" s="1">
        <f t="shared" si="0"/>
        <v>2040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C19:K33"/>
  <sheetViews>
    <sheetView topLeftCell="B1" workbookViewId="0">
      <selection activeCell="H20" sqref="H20:H21"/>
    </sheetView>
  </sheetViews>
  <sheetFormatPr defaultRowHeight="12.75" x14ac:dyDescent="0.2"/>
  <cols>
    <col min="1" max="3" width="9.140625" style="1"/>
    <col min="4" max="4" width="10.28515625" style="1" customWidth="1"/>
    <col min="5" max="5" width="11" style="1" customWidth="1"/>
    <col min="6" max="6" width="9.140625" style="1"/>
    <col min="7" max="7" width="10.140625" style="1" bestFit="1" customWidth="1"/>
    <col min="8" max="8" width="12.5703125" style="1" bestFit="1" customWidth="1"/>
    <col min="9" max="16384" width="9.140625" style="1"/>
  </cols>
  <sheetData>
    <row r="19" spans="3:11" x14ac:dyDescent="0.2">
      <c r="D19" s="1">
        <v>1</v>
      </c>
      <c r="E19" s="1">
        <v>2</v>
      </c>
      <c r="F19" s="1">
        <v>3</v>
      </c>
      <c r="G19" s="1" t="s">
        <v>205</v>
      </c>
      <c r="H19" s="1" t="s">
        <v>203</v>
      </c>
      <c r="I19" s="1" t="s">
        <v>204</v>
      </c>
    </row>
    <row r="20" spans="3:11" x14ac:dyDescent="0.2">
      <c r="C20" s="1" t="s">
        <v>208</v>
      </c>
      <c r="D20" s="1">
        <v>2</v>
      </c>
      <c r="E20" s="1">
        <v>4</v>
      </c>
      <c r="F20" s="1">
        <v>6</v>
      </c>
      <c r="G20" s="1">
        <v>120</v>
      </c>
      <c r="H20" s="62">
        <v>100</v>
      </c>
      <c r="I20" s="1">
        <f>G20*H20</f>
        <v>12000</v>
      </c>
      <c r="K20" s="1">
        <v>0</v>
      </c>
    </row>
    <row r="21" spans="3:11" x14ac:dyDescent="0.2">
      <c r="C21" s="1" t="s">
        <v>209</v>
      </c>
      <c r="D21" s="1">
        <v>3</v>
      </c>
      <c r="E21" s="1">
        <v>5</v>
      </c>
      <c r="F21" s="1">
        <v>7</v>
      </c>
      <c r="G21" s="1">
        <v>160</v>
      </c>
      <c r="H21" s="62">
        <v>400</v>
      </c>
      <c r="I21" s="1">
        <f>G21*H21</f>
        <v>64000</v>
      </c>
      <c r="K21" s="1">
        <v>0</v>
      </c>
    </row>
    <row r="22" spans="3:11" x14ac:dyDescent="0.2">
      <c r="C22" s="1" t="s">
        <v>210</v>
      </c>
      <c r="D22" s="1">
        <v>1800</v>
      </c>
      <c r="E22" s="1">
        <v>2400</v>
      </c>
      <c r="F22" s="1">
        <v>4260</v>
      </c>
      <c r="H22" s="1" t="s">
        <v>206</v>
      </c>
      <c r="I22" s="62">
        <f>I20+I21</f>
        <v>76000</v>
      </c>
    </row>
    <row r="23" spans="3:11" x14ac:dyDescent="0.2">
      <c r="C23" s="1" t="s">
        <v>207</v>
      </c>
      <c r="D23" s="1">
        <f>D20*$H20 + D21*$H21</f>
        <v>1400</v>
      </c>
      <c r="E23" s="1">
        <f t="shared" ref="E23:F23" si="0">E20*$H20 + E21*$H21</f>
        <v>2400</v>
      </c>
      <c r="F23" s="1">
        <f t="shared" si="0"/>
        <v>3400</v>
      </c>
      <c r="H23" s="1" t="s">
        <v>212</v>
      </c>
      <c r="I23" s="1">
        <f>H20+H21</f>
        <v>500</v>
      </c>
    </row>
    <row r="27" spans="3:11" x14ac:dyDescent="0.2">
      <c r="D27" s="3"/>
      <c r="E27" s="3"/>
      <c r="F27" s="3"/>
      <c r="G27" s="4"/>
      <c r="H27" s="3"/>
    </row>
    <row r="33" spans="6:6" x14ac:dyDescent="0.2">
      <c r="F33" s="2"/>
    </row>
  </sheetData>
  <phoneticPr fontId="3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7:J21"/>
  <sheetViews>
    <sheetView workbookViewId="0">
      <selection activeCell="B17" sqref="B17:J21"/>
    </sheetView>
  </sheetViews>
  <sheetFormatPr defaultRowHeight="15" x14ac:dyDescent="0.25"/>
  <cols>
    <col min="7" max="7" width="13.42578125" bestFit="1" customWidth="1"/>
  </cols>
  <sheetData>
    <row r="17" spans="2:10" x14ac:dyDescent="0.25">
      <c r="B17" s="1"/>
      <c r="C17" s="1" t="s">
        <v>215</v>
      </c>
      <c r="D17" s="1" t="s">
        <v>216</v>
      </c>
      <c r="E17" s="1" t="s">
        <v>217</v>
      </c>
      <c r="F17" s="1" t="s">
        <v>205</v>
      </c>
      <c r="G17" s="1" t="s">
        <v>203</v>
      </c>
      <c r="H17" s="1" t="s">
        <v>204</v>
      </c>
    </row>
    <row r="18" spans="2:10" x14ac:dyDescent="0.25">
      <c r="B18" s="1" t="s">
        <v>213</v>
      </c>
      <c r="C18" s="1">
        <v>4</v>
      </c>
      <c r="D18" s="1">
        <v>0.4</v>
      </c>
      <c r="E18" s="1">
        <v>0.4</v>
      </c>
      <c r="F18" s="1">
        <v>180</v>
      </c>
      <c r="G18" s="62">
        <v>150</v>
      </c>
      <c r="H18" s="1">
        <f>F18*G18</f>
        <v>27000</v>
      </c>
      <c r="J18" s="3">
        <v>0</v>
      </c>
    </row>
    <row r="19" spans="2:10" x14ac:dyDescent="0.25">
      <c r="B19" s="1" t="s">
        <v>214</v>
      </c>
      <c r="C19" s="1">
        <v>2</v>
      </c>
      <c r="D19" s="1">
        <v>0.3</v>
      </c>
      <c r="E19" s="1">
        <v>0.2</v>
      </c>
      <c r="F19" s="1">
        <v>120</v>
      </c>
      <c r="G19" s="62">
        <v>200</v>
      </c>
      <c r="H19" s="1">
        <f>F19*G19</f>
        <v>24000</v>
      </c>
      <c r="J19" s="3">
        <v>0</v>
      </c>
    </row>
    <row r="20" spans="2:10" x14ac:dyDescent="0.25">
      <c r="B20" s="1" t="s">
        <v>210</v>
      </c>
      <c r="C20" s="1">
        <v>1000</v>
      </c>
      <c r="D20" s="1">
        <v>120</v>
      </c>
      <c r="E20" s="1">
        <v>100</v>
      </c>
      <c r="F20" s="1"/>
      <c r="G20" s="1" t="s">
        <v>206</v>
      </c>
      <c r="H20" s="62">
        <f>H18+H19</f>
        <v>51000</v>
      </c>
    </row>
    <row r="21" spans="2:10" x14ac:dyDescent="0.25">
      <c r="B21" s="1" t="s">
        <v>207</v>
      </c>
      <c r="C21" s="1">
        <f>C18*$G18 + C19*$G19</f>
        <v>1000</v>
      </c>
      <c r="D21" s="1">
        <f>D18*$G18 + D19*$G19</f>
        <v>120</v>
      </c>
      <c r="E21" s="1">
        <f>E18*$G18 + E19*$G19</f>
        <v>100</v>
      </c>
      <c r="F21" s="1"/>
      <c r="G21" s="1" t="s">
        <v>218</v>
      </c>
      <c r="H21" s="1">
        <f>G18+G19</f>
        <v>350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C15:L23"/>
  <sheetViews>
    <sheetView topLeftCell="A4" workbookViewId="0">
      <selection activeCell="L12" sqref="L12:Q16"/>
    </sheetView>
  </sheetViews>
  <sheetFormatPr defaultRowHeight="15" x14ac:dyDescent="0.25"/>
  <cols>
    <col min="3" max="3" width="11.5703125" bestFit="1" customWidth="1"/>
    <col min="4" max="4" width="8.140625" bestFit="1" customWidth="1"/>
    <col min="6" max="6" width="12" bestFit="1" customWidth="1"/>
    <col min="7" max="7" width="5" bestFit="1" customWidth="1"/>
    <col min="9" max="9" width="12" bestFit="1" customWidth="1"/>
  </cols>
  <sheetData>
    <row r="15" spans="4:12" x14ac:dyDescent="0.25">
      <c r="L15" s="64"/>
    </row>
    <row r="16" spans="4:12" x14ac:dyDescent="0.25">
      <c r="D16" t="s">
        <v>219</v>
      </c>
      <c r="E16" t="s">
        <v>220</v>
      </c>
      <c r="F16" t="s">
        <v>221</v>
      </c>
      <c r="G16" t="s">
        <v>205</v>
      </c>
      <c r="H16" t="s">
        <v>222</v>
      </c>
      <c r="I16" t="s">
        <v>211</v>
      </c>
    </row>
    <row r="17" spans="3:11" x14ac:dyDescent="0.25">
      <c r="C17" t="s">
        <v>223</v>
      </c>
      <c r="D17">
        <v>10</v>
      </c>
      <c r="E17">
        <v>4</v>
      </c>
      <c r="F17">
        <v>7</v>
      </c>
      <c r="G17">
        <v>70</v>
      </c>
      <c r="H17" s="63">
        <v>41</v>
      </c>
      <c r="I17">
        <f>G17*H17</f>
        <v>2870</v>
      </c>
      <c r="K17">
        <v>0</v>
      </c>
    </row>
    <row r="18" spans="3:11" x14ac:dyDescent="0.25">
      <c r="C18" t="s">
        <v>224</v>
      </c>
      <c r="D18">
        <v>5</v>
      </c>
      <c r="E18">
        <v>5</v>
      </c>
      <c r="F18">
        <v>10</v>
      </c>
      <c r="G18">
        <v>55</v>
      </c>
      <c r="H18" s="63">
        <v>18</v>
      </c>
      <c r="I18">
        <f>G18*H18</f>
        <v>990</v>
      </c>
      <c r="K18">
        <v>0</v>
      </c>
    </row>
    <row r="19" spans="3:11" x14ac:dyDescent="0.25">
      <c r="H19" t="s">
        <v>225</v>
      </c>
      <c r="I19" s="63">
        <f>I17+I18</f>
        <v>3860</v>
      </c>
    </row>
    <row r="20" spans="3:11" x14ac:dyDescent="0.25">
      <c r="C20" t="s">
        <v>228</v>
      </c>
      <c r="D20">
        <v>125</v>
      </c>
    </row>
    <row r="21" spans="3:11" x14ac:dyDescent="0.25">
      <c r="C21" t="s">
        <v>226</v>
      </c>
      <c r="D21">
        <f>D23*$D20</f>
        <v>500</v>
      </c>
      <c r="E21">
        <f>E23*$D20</f>
        <v>250</v>
      </c>
      <c r="F21">
        <f t="shared" ref="F21" si="0">F23*$D20</f>
        <v>375</v>
      </c>
    </row>
    <row r="22" spans="3:11" x14ac:dyDescent="0.25">
      <c r="C22" t="s">
        <v>222</v>
      </c>
      <c r="D22">
        <f>D17*$H17 +D18*$H18</f>
        <v>500</v>
      </c>
      <c r="E22">
        <f t="shared" ref="E22" si="1">E17*$H17 +E18*$H18</f>
        <v>254</v>
      </c>
      <c r="F22">
        <f>F17*$H17 +F18*$H18</f>
        <v>467</v>
      </c>
    </row>
    <row r="23" spans="3:11" x14ac:dyDescent="0.25">
      <c r="C23" t="s">
        <v>227</v>
      </c>
      <c r="D23">
        <v>4</v>
      </c>
      <c r="E23">
        <v>2</v>
      </c>
      <c r="F23">
        <v>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C16:I20"/>
  <sheetViews>
    <sheetView workbookViewId="0">
      <selection activeCell="C16" sqref="C16:I20"/>
    </sheetView>
  </sheetViews>
  <sheetFormatPr defaultRowHeight="15" x14ac:dyDescent="0.25"/>
  <cols>
    <col min="6" max="6" width="13.42578125" bestFit="1" customWidth="1"/>
  </cols>
  <sheetData>
    <row r="16" spans="3:7" x14ac:dyDescent="0.25">
      <c r="C16" s="1"/>
      <c r="D16" s="1" t="s">
        <v>215</v>
      </c>
      <c r="E16" s="1" t="s">
        <v>205</v>
      </c>
      <c r="F16" s="1" t="s">
        <v>203</v>
      </c>
      <c r="G16" s="1" t="s">
        <v>204</v>
      </c>
    </row>
    <row r="17" spans="3:9" x14ac:dyDescent="0.25">
      <c r="C17" s="1" t="s">
        <v>229</v>
      </c>
      <c r="D17" s="1">
        <f>D18*2</f>
        <v>2</v>
      </c>
      <c r="E17" s="1">
        <v>8</v>
      </c>
      <c r="F17" s="62">
        <v>150</v>
      </c>
      <c r="G17" s="1">
        <f>E17*F17</f>
        <v>1200</v>
      </c>
      <c r="I17" s="3">
        <v>0</v>
      </c>
    </row>
    <row r="18" spans="3:9" x14ac:dyDescent="0.25">
      <c r="C18" s="1" t="s">
        <v>230</v>
      </c>
      <c r="D18" s="1">
        <v>1</v>
      </c>
      <c r="E18" s="1">
        <v>5</v>
      </c>
      <c r="F18" s="62">
        <v>100</v>
      </c>
      <c r="G18" s="1">
        <f>E18*F18</f>
        <v>500</v>
      </c>
      <c r="I18" s="3">
        <v>0</v>
      </c>
    </row>
    <row r="19" spans="3:9" x14ac:dyDescent="0.25">
      <c r="C19" s="1" t="s">
        <v>210</v>
      </c>
      <c r="D19" s="1">
        <f xml:space="preserve"> D17 * 200</f>
        <v>400</v>
      </c>
      <c r="E19" s="1"/>
      <c r="F19" s="1" t="s">
        <v>206</v>
      </c>
      <c r="G19" s="62">
        <f>G17+G18</f>
        <v>1700</v>
      </c>
    </row>
    <row r="20" spans="3:9" x14ac:dyDescent="0.25">
      <c r="C20" s="1" t="s">
        <v>207</v>
      </c>
      <c r="D20" s="1">
        <f>D17*$F17 + D18*$F18</f>
        <v>400</v>
      </c>
      <c r="E20" s="1"/>
      <c r="F20" s="1" t="s">
        <v>231</v>
      </c>
      <c r="G20" s="1">
        <f>F17+F18</f>
        <v>250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5:J22"/>
  <sheetViews>
    <sheetView topLeftCell="A4" workbookViewId="0">
      <selection activeCell="G19" sqref="G19"/>
    </sheetView>
  </sheetViews>
  <sheetFormatPr defaultRowHeight="15" x14ac:dyDescent="0.25"/>
  <cols>
    <col min="2" max="2" width="11.28515625" bestFit="1" customWidth="1"/>
    <col min="6" max="6" width="15.7109375" bestFit="1" customWidth="1"/>
    <col min="7" max="7" width="10.85546875" bestFit="1" customWidth="1"/>
  </cols>
  <sheetData>
    <row r="15" spans="2:10" x14ac:dyDescent="0.25">
      <c r="B15" s="1"/>
      <c r="C15" s="1" t="s">
        <v>232</v>
      </c>
      <c r="D15" s="1" t="s">
        <v>233</v>
      </c>
      <c r="E15" s="1" t="s">
        <v>234</v>
      </c>
      <c r="F15" s="1" t="s">
        <v>235</v>
      </c>
      <c r="G15" s="1" t="s">
        <v>203</v>
      </c>
      <c r="H15" s="1"/>
    </row>
    <row r="16" spans="2:10" x14ac:dyDescent="0.25">
      <c r="B16" s="1" t="s">
        <v>236</v>
      </c>
      <c r="C16" s="1">
        <v>15</v>
      </c>
      <c r="D16" s="1">
        <v>8</v>
      </c>
      <c r="E16" s="1">
        <v>12</v>
      </c>
      <c r="F16" s="3">
        <v>10</v>
      </c>
      <c r="G16" s="62">
        <v>1108</v>
      </c>
      <c r="H16" s="1"/>
      <c r="I16" s="3">
        <v>0</v>
      </c>
      <c r="J16" s="3"/>
    </row>
    <row r="17" spans="2:10" x14ac:dyDescent="0.25">
      <c r="B17" s="1" t="s">
        <v>237</v>
      </c>
      <c r="C17" s="1">
        <v>12</v>
      </c>
      <c r="D17" s="1">
        <v>15</v>
      </c>
      <c r="E17" s="1">
        <v>10</v>
      </c>
      <c r="F17" s="3">
        <v>8</v>
      </c>
      <c r="G17" s="62">
        <v>5115</v>
      </c>
      <c r="H17" s="1"/>
      <c r="I17" s="3">
        <v>0</v>
      </c>
      <c r="J17" s="3"/>
    </row>
    <row r="18" spans="2:10" x14ac:dyDescent="0.25">
      <c r="B18" s="1" t="s">
        <v>238</v>
      </c>
      <c r="C18" s="1">
        <v>10</v>
      </c>
      <c r="D18" s="1">
        <v>12</v>
      </c>
      <c r="E18" s="3">
        <v>8</v>
      </c>
      <c r="F18" s="1">
        <v>15</v>
      </c>
      <c r="G18" s="62">
        <v>1200</v>
      </c>
      <c r="H18" s="1"/>
      <c r="I18" s="3">
        <v>0</v>
      </c>
    </row>
    <row r="19" spans="2:10" x14ac:dyDescent="0.25">
      <c r="B19" s="1" t="s">
        <v>210</v>
      </c>
      <c r="C19" s="1">
        <f>9*$E22*$F22</f>
        <v>90000</v>
      </c>
      <c r="D19" s="1">
        <f>10*$E22*$F22</f>
        <v>100000</v>
      </c>
      <c r="E19" s="1">
        <f>12*$E22*$F22</f>
        <v>120000</v>
      </c>
      <c r="F19" s="1">
        <f>7*$E22*$F22</f>
        <v>70000</v>
      </c>
      <c r="G19" s="62">
        <f>G16+G17+G18</f>
        <v>7423</v>
      </c>
      <c r="H19" s="3"/>
    </row>
    <row r="20" spans="2:10" x14ac:dyDescent="0.25">
      <c r="B20" s="3" t="s">
        <v>211</v>
      </c>
      <c r="C20" s="1">
        <f>C17*$G17 + C18*$G18 + C16 * $G16</f>
        <v>90000</v>
      </c>
      <c r="D20" s="1">
        <f t="shared" ref="D20:E20" si="0">D17*$G17 + D18*$G18 + D16 * $G16</f>
        <v>99989</v>
      </c>
      <c r="E20" s="1">
        <f t="shared" si="0"/>
        <v>74046</v>
      </c>
      <c r="F20" s="1">
        <f>F17*$G17 + F18*$G18 + F16 * $G16</f>
        <v>70000</v>
      </c>
      <c r="G20" s="1"/>
      <c r="H20" s="3"/>
    </row>
    <row r="22" spans="2:10" x14ac:dyDescent="0.25">
      <c r="E22">
        <v>10</v>
      </c>
      <c r="F22">
        <v>1000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32:K47"/>
  <sheetViews>
    <sheetView topLeftCell="A28" workbookViewId="0">
      <selection activeCell="G49" sqref="G49"/>
    </sheetView>
  </sheetViews>
  <sheetFormatPr defaultRowHeight="15" x14ac:dyDescent="0.25"/>
  <cols>
    <col min="2" max="2" width="43.7109375" bestFit="1" customWidth="1"/>
    <col min="6" max="8" width="10.5703125" bestFit="1" customWidth="1"/>
    <col min="9" max="9" width="16.7109375" bestFit="1" customWidth="1"/>
  </cols>
  <sheetData>
    <row r="32" spans="2:2" x14ac:dyDescent="0.25">
      <c r="B32" t="s">
        <v>258</v>
      </c>
    </row>
    <row r="33" spans="2:11" x14ac:dyDescent="0.25"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</row>
    <row r="34" spans="2:11" x14ac:dyDescent="0.25">
      <c r="B34" t="s">
        <v>240</v>
      </c>
      <c r="C34">
        <f>$I34</f>
        <v>5</v>
      </c>
      <c r="D34">
        <f>$I34</f>
        <v>5</v>
      </c>
      <c r="I34" s="63">
        <v>5</v>
      </c>
      <c r="J34" s="63">
        <f>SUM(I34:I39)</f>
        <v>32</v>
      </c>
      <c r="K34">
        <v>0</v>
      </c>
    </row>
    <row r="35" spans="2:11" x14ac:dyDescent="0.25">
      <c r="B35" t="s">
        <v>241</v>
      </c>
      <c r="D35">
        <f>$I35</f>
        <v>11</v>
      </c>
      <c r="E35">
        <f>$I35</f>
        <v>11</v>
      </c>
      <c r="I35" s="63">
        <v>11</v>
      </c>
      <c r="K35">
        <v>0</v>
      </c>
    </row>
    <row r="36" spans="2:11" x14ac:dyDescent="0.25">
      <c r="B36" t="s">
        <v>242</v>
      </c>
      <c r="E36">
        <f>$I36</f>
        <v>4</v>
      </c>
      <c r="F36">
        <f>$I36</f>
        <v>4</v>
      </c>
      <c r="I36" s="63">
        <v>4</v>
      </c>
      <c r="K36">
        <v>0</v>
      </c>
    </row>
    <row r="37" spans="2:11" x14ac:dyDescent="0.25">
      <c r="B37" t="s">
        <v>243</v>
      </c>
      <c r="F37">
        <f>$I37</f>
        <v>3</v>
      </c>
      <c r="G37">
        <f>$I37</f>
        <v>3</v>
      </c>
      <c r="I37" s="63">
        <v>3</v>
      </c>
      <c r="K37">
        <v>0</v>
      </c>
    </row>
    <row r="38" spans="2:11" x14ac:dyDescent="0.25">
      <c r="B38" t="s">
        <v>244</v>
      </c>
      <c r="G38">
        <f>$I38</f>
        <v>9</v>
      </c>
      <c r="H38">
        <f>$I38</f>
        <v>9</v>
      </c>
      <c r="I38" s="63">
        <v>9</v>
      </c>
      <c r="K38">
        <v>0</v>
      </c>
    </row>
    <row r="39" spans="2:11" x14ac:dyDescent="0.25">
      <c r="B39" t="s">
        <v>245</v>
      </c>
      <c r="C39">
        <f>$I39</f>
        <v>0</v>
      </c>
      <c r="H39">
        <f>$I39</f>
        <v>0</v>
      </c>
      <c r="I39" s="63">
        <v>0</v>
      </c>
      <c r="K39">
        <v>0</v>
      </c>
    </row>
    <row r="40" spans="2:11" x14ac:dyDescent="0.25">
      <c r="B40" t="s">
        <v>260</v>
      </c>
      <c r="C40">
        <v>5</v>
      </c>
      <c r="D40">
        <v>7</v>
      </c>
      <c r="E40">
        <v>15</v>
      </c>
      <c r="F40">
        <v>7</v>
      </c>
      <c r="G40">
        <v>12</v>
      </c>
      <c r="H40">
        <v>9</v>
      </c>
    </row>
    <row r="41" spans="2:11" x14ac:dyDescent="0.25">
      <c r="B41" t="s">
        <v>254</v>
      </c>
      <c r="C41">
        <f>SUM(C34:C39)</f>
        <v>5</v>
      </c>
      <c r="D41">
        <f t="shared" ref="D41:H41" si="0">SUM(D34:D39)</f>
        <v>16</v>
      </c>
      <c r="E41">
        <f t="shared" si="0"/>
        <v>15</v>
      </c>
      <c r="F41">
        <f t="shared" si="0"/>
        <v>7</v>
      </c>
      <c r="G41">
        <f t="shared" si="0"/>
        <v>12</v>
      </c>
      <c r="H41">
        <f t="shared" si="0"/>
        <v>9</v>
      </c>
    </row>
    <row r="42" spans="2:11" x14ac:dyDescent="0.25">
      <c r="B42" t="s">
        <v>259</v>
      </c>
    </row>
    <row r="43" spans="2:11" x14ac:dyDescent="0.25">
      <c r="C43" t="s">
        <v>245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</row>
    <row r="44" spans="2:11" x14ac:dyDescent="0.25">
      <c r="B44" t="s">
        <v>254</v>
      </c>
      <c r="C44" s="63">
        <v>5</v>
      </c>
      <c r="D44" s="63">
        <v>0</v>
      </c>
      <c r="E44" s="63">
        <v>15</v>
      </c>
      <c r="F44" s="63">
        <v>0</v>
      </c>
      <c r="G44" s="63">
        <v>8</v>
      </c>
      <c r="H44" s="63">
        <v>4</v>
      </c>
      <c r="I44" s="63">
        <f>SUM(C44:H44)</f>
        <v>32</v>
      </c>
    </row>
    <row r="45" spans="2:11" x14ac:dyDescent="0.25">
      <c r="B45" t="s">
        <v>255</v>
      </c>
      <c r="C45">
        <f>C44+D44</f>
        <v>5</v>
      </c>
      <c r="D45">
        <f t="shared" ref="D45:H45" si="1">D44+E44</f>
        <v>15</v>
      </c>
      <c r="E45">
        <f t="shared" si="1"/>
        <v>15</v>
      </c>
      <c r="F45">
        <f>F44+G44</f>
        <v>8</v>
      </c>
      <c r="G45">
        <f t="shared" si="1"/>
        <v>12</v>
      </c>
      <c r="H45">
        <f>H44+C44</f>
        <v>9</v>
      </c>
    </row>
    <row r="46" spans="2:11" x14ac:dyDescent="0.25">
      <c r="B46" t="s">
        <v>256</v>
      </c>
      <c r="C46">
        <v>5</v>
      </c>
      <c r="D46">
        <v>7</v>
      </c>
      <c r="E46">
        <v>15</v>
      </c>
      <c r="F46">
        <v>7</v>
      </c>
      <c r="G46">
        <v>12</v>
      </c>
      <c r="H46">
        <v>9</v>
      </c>
    </row>
    <row r="47" spans="2:11" x14ac:dyDescent="0.25">
      <c r="B47" t="s">
        <v>257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I16"/>
  <sheetViews>
    <sheetView workbookViewId="0">
      <selection activeCell="E7" sqref="E7"/>
    </sheetView>
  </sheetViews>
  <sheetFormatPr defaultRowHeight="15.75" x14ac:dyDescent="0.25"/>
  <cols>
    <col min="1" max="1" width="4.5703125" style="51" customWidth="1"/>
    <col min="2" max="2" width="31.85546875" style="51" bestFit="1" customWidth="1"/>
    <col min="3" max="3" width="26.5703125" style="51" bestFit="1" customWidth="1"/>
    <col min="4" max="4" width="20.85546875" style="51" bestFit="1" customWidth="1"/>
    <col min="5" max="5" width="22" style="51" customWidth="1"/>
    <col min="6" max="7" width="9.140625" style="51"/>
    <col min="8" max="8" width="18.140625" style="51" customWidth="1"/>
    <col min="9" max="16384" width="9.140625" style="51"/>
  </cols>
  <sheetData>
    <row r="2" spans="1:9" ht="20.25" x14ac:dyDescent="0.3">
      <c r="B2" s="71" t="s">
        <v>126</v>
      </c>
      <c r="C2" s="71"/>
      <c r="D2" s="71"/>
      <c r="E2" s="71"/>
    </row>
    <row r="3" spans="1:9" x14ac:dyDescent="0.25">
      <c r="G3" s="72" t="s">
        <v>127</v>
      </c>
      <c r="H3" s="72"/>
      <c r="I3" s="52">
        <v>0.13</v>
      </c>
    </row>
    <row r="4" spans="1:9" x14ac:dyDescent="0.25">
      <c r="B4" s="53" t="s">
        <v>128</v>
      </c>
      <c r="C4" s="53" t="s">
        <v>129</v>
      </c>
      <c r="D4" s="53" t="s">
        <v>130</v>
      </c>
      <c r="E4" s="53" t="s">
        <v>131</v>
      </c>
    </row>
    <row r="5" spans="1:9" x14ac:dyDescent="0.25">
      <c r="A5" s="54">
        <v>1</v>
      </c>
      <c r="B5" s="51" t="s">
        <v>132</v>
      </c>
      <c r="C5" s="55">
        <v>22600</v>
      </c>
      <c r="D5" s="55">
        <f>C5*I$3</f>
        <v>2938</v>
      </c>
      <c r="E5" s="55">
        <f>C5-D5</f>
        <v>19662</v>
      </c>
    </row>
    <row r="6" spans="1:9" x14ac:dyDescent="0.25">
      <c r="A6" s="54">
        <v>2</v>
      </c>
      <c r="B6" s="51" t="s">
        <v>133</v>
      </c>
      <c r="C6" s="55">
        <v>18950</v>
      </c>
      <c r="D6" s="55">
        <f t="shared" ref="D6:D12" si="0">C6*I$3</f>
        <v>2463.5</v>
      </c>
      <c r="E6" s="55">
        <f t="shared" ref="E6:E12" si="1">C6-D6</f>
        <v>16486.5</v>
      </c>
    </row>
    <row r="7" spans="1:9" x14ac:dyDescent="0.25">
      <c r="A7" s="54">
        <v>3</v>
      </c>
      <c r="B7" s="51" t="s">
        <v>134</v>
      </c>
      <c r="C7" s="55">
        <v>17450</v>
      </c>
      <c r="D7" s="55">
        <f t="shared" si="0"/>
        <v>2268.5</v>
      </c>
      <c r="E7" s="55">
        <f t="shared" si="1"/>
        <v>15181.5</v>
      </c>
    </row>
    <row r="8" spans="1:9" x14ac:dyDescent="0.25">
      <c r="A8" s="54">
        <v>4</v>
      </c>
      <c r="B8" s="51" t="s">
        <v>135</v>
      </c>
      <c r="C8" s="55">
        <v>21200</v>
      </c>
      <c r="D8" s="55">
        <f t="shared" si="0"/>
        <v>2756</v>
      </c>
      <c r="E8" s="55">
        <f t="shared" si="1"/>
        <v>18444</v>
      </c>
    </row>
    <row r="9" spans="1:9" x14ac:dyDescent="0.25">
      <c r="A9" s="54">
        <v>5</v>
      </c>
      <c r="B9" s="51" t="s">
        <v>136</v>
      </c>
      <c r="C9" s="55">
        <v>19400</v>
      </c>
      <c r="D9" s="55">
        <f t="shared" si="0"/>
        <v>2522</v>
      </c>
      <c r="E9" s="55">
        <f t="shared" si="1"/>
        <v>16878</v>
      </c>
    </row>
    <row r="10" spans="1:9" x14ac:dyDescent="0.25">
      <c r="A10" s="54">
        <v>6</v>
      </c>
      <c r="B10" s="51" t="s">
        <v>137</v>
      </c>
      <c r="C10" s="55">
        <v>23400</v>
      </c>
      <c r="D10" s="55">
        <f t="shared" si="0"/>
        <v>3042</v>
      </c>
      <c r="E10" s="55">
        <f t="shared" si="1"/>
        <v>20358</v>
      </c>
    </row>
    <row r="11" spans="1:9" x14ac:dyDescent="0.25">
      <c r="A11" s="54">
        <v>7</v>
      </c>
      <c r="B11" s="51" t="s">
        <v>138</v>
      </c>
      <c r="C11" s="55">
        <v>19900</v>
      </c>
      <c r="D11" s="55">
        <f t="shared" si="0"/>
        <v>2587</v>
      </c>
      <c r="E11" s="55">
        <f t="shared" si="1"/>
        <v>17313</v>
      </c>
    </row>
    <row r="12" spans="1:9" x14ac:dyDescent="0.25">
      <c r="A12" s="54">
        <v>8</v>
      </c>
      <c r="B12" s="51" t="s">
        <v>139</v>
      </c>
      <c r="C12" s="55">
        <v>22500</v>
      </c>
      <c r="D12" s="55">
        <f t="shared" si="0"/>
        <v>2925</v>
      </c>
      <c r="E12" s="55">
        <f t="shared" si="1"/>
        <v>19575</v>
      </c>
    </row>
    <row r="16" spans="1:9" x14ac:dyDescent="0.25">
      <c r="B16" s="51" t="s">
        <v>119</v>
      </c>
    </row>
  </sheetData>
  <dataConsolidate link="1">
    <dataRefs count="3">
      <dataRef ref="C5:F9" sheet="Премия"/>
      <dataRef ref="D6:G11" sheet="Сверхурочные"/>
      <dataRef ref="B4:E12" sheet="Тариф"/>
    </dataRefs>
  </dataConsolidate>
  <mergeCells count="2">
    <mergeCell ref="B2:E2"/>
    <mergeCell ref="G3:H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2:I9"/>
  <sheetViews>
    <sheetView workbookViewId="0">
      <selection activeCell="E5" sqref="E5"/>
    </sheetView>
  </sheetViews>
  <sheetFormatPr defaultRowHeight="15.75" x14ac:dyDescent="0.25"/>
  <cols>
    <col min="1" max="1" width="9.140625" style="51"/>
    <col min="2" max="2" width="4.85546875" style="51" customWidth="1"/>
    <col min="3" max="3" width="31.28515625" style="51" customWidth="1"/>
    <col min="4" max="5" width="20.85546875" style="51" bestFit="1" customWidth="1"/>
    <col min="6" max="6" width="15.85546875" style="51" customWidth="1"/>
    <col min="7" max="7" width="15.28515625" style="51" customWidth="1"/>
    <col min="8" max="8" width="14.42578125" style="51" customWidth="1"/>
    <col min="9" max="16384" width="9.140625" style="51"/>
  </cols>
  <sheetData>
    <row r="2" spans="2:9" ht="20.25" x14ac:dyDescent="0.3">
      <c r="B2" s="71" t="s">
        <v>140</v>
      </c>
      <c r="C2" s="71"/>
      <c r="D2" s="71"/>
      <c r="E2" s="71"/>
    </row>
    <row r="3" spans="2:9" x14ac:dyDescent="0.25">
      <c r="G3" s="72" t="s">
        <v>127</v>
      </c>
      <c r="H3" s="72"/>
      <c r="I3" s="52">
        <v>0.13</v>
      </c>
    </row>
    <row r="4" spans="2:9" x14ac:dyDescent="0.25">
      <c r="C4" s="53" t="s">
        <v>128</v>
      </c>
      <c r="D4" s="53" t="s">
        <v>141</v>
      </c>
      <c r="E4" s="53" t="s">
        <v>130</v>
      </c>
      <c r="F4" s="53" t="s">
        <v>131</v>
      </c>
    </row>
    <row r="5" spans="2:9" x14ac:dyDescent="0.25">
      <c r="B5" s="54">
        <v>1</v>
      </c>
      <c r="C5" s="51" t="s">
        <v>132</v>
      </c>
      <c r="D5" s="55">
        <v>3600</v>
      </c>
      <c r="E5" s="55">
        <f>D5*I$3</f>
        <v>468</v>
      </c>
      <c r="F5" s="55">
        <f>D5-E5</f>
        <v>3132</v>
      </c>
    </row>
    <row r="6" spans="2:9" x14ac:dyDescent="0.25">
      <c r="B6" s="54">
        <v>2</v>
      </c>
      <c r="C6" s="51" t="s">
        <v>133</v>
      </c>
      <c r="D6" s="55">
        <v>6950</v>
      </c>
      <c r="E6" s="55">
        <f>D6*I$3</f>
        <v>903.5</v>
      </c>
      <c r="F6" s="55">
        <f t="shared" ref="F6:F9" si="0">D6-E6</f>
        <v>6046.5</v>
      </c>
    </row>
    <row r="7" spans="2:9" x14ac:dyDescent="0.25">
      <c r="B7" s="54">
        <v>3</v>
      </c>
      <c r="C7" s="51" t="s">
        <v>135</v>
      </c>
      <c r="D7" s="55">
        <v>7200</v>
      </c>
      <c r="E7" s="55">
        <f>D7*I$3</f>
        <v>936</v>
      </c>
      <c r="F7" s="55">
        <f t="shared" si="0"/>
        <v>6264</v>
      </c>
    </row>
    <row r="8" spans="2:9" x14ac:dyDescent="0.25">
      <c r="B8" s="54">
        <v>4</v>
      </c>
      <c r="C8" s="51" t="s">
        <v>138</v>
      </c>
      <c r="D8" s="55">
        <v>6670</v>
      </c>
      <c r="E8" s="55">
        <f>D8*I$3</f>
        <v>867.1</v>
      </c>
      <c r="F8" s="55">
        <f t="shared" si="0"/>
        <v>5802.9</v>
      </c>
    </row>
    <row r="9" spans="2:9" x14ac:dyDescent="0.25">
      <c r="B9" s="54">
        <v>5</v>
      </c>
      <c r="C9" s="51" t="s">
        <v>139</v>
      </c>
      <c r="D9" s="55">
        <v>4570</v>
      </c>
      <c r="E9" s="55">
        <f>D9*I$3</f>
        <v>594.1</v>
      </c>
      <c r="F9" s="55">
        <f t="shared" si="0"/>
        <v>3975.9</v>
      </c>
    </row>
  </sheetData>
  <mergeCells count="2">
    <mergeCell ref="B2:E2"/>
    <mergeCell ref="G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3:I11"/>
  <sheetViews>
    <sheetView workbookViewId="0">
      <selection activeCell="M47" sqref="M47"/>
    </sheetView>
  </sheetViews>
  <sheetFormatPr defaultRowHeight="15.75" x14ac:dyDescent="0.25"/>
  <cols>
    <col min="1" max="1" width="7.140625" style="51" customWidth="1"/>
    <col min="2" max="2" width="5" style="51" customWidth="1"/>
    <col min="3" max="3" width="4.28515625" style="51" customWidth="1"/>
    <col min="4" max="4" width="32" style="51" customWidth="1"/>
    <col min="5" max="5" width="34.5703125" style="51" bestFit="1" customWidth="1"/>
    <col min="6" max="6" width="20.85546875" style="51" bestFit="1" customWidth="1"/>
    <col min="7" max="7" width="15.7109375" style="51" customWidth="1"/>
    <col min="8" max="8" width="22.42578125" style="51" customWidth="1"/>
    <col min="9" max="16384" width="9.140625" style="51"/>
  </cols>
  <sheetData>
    <row r="3" spans="2:9" ht="20.25" x14ac:dyDescent="0.3">
      <c r="B3" s="56"/>
      <c r="C3" s="56"/>
      <c r="D3" s="71" t="s">
        <v>142</v>
      </c>
      <c r="E3" s="71"/>
      <c r="F3" s="71"/>
      <c r="G3" s="71"/>
    </row>
    <row r="4" spans="2:9" x14ac:dyDescent="0.25">
      <c r="G4" s="72" t="s">
        <v>127</v>
      </c>
      <c r="H4" s="72"/>
      <c r="I4" s="52">
        <v>0.13</v>
      </c>
    </row>
    <row r="5" spans="2:9" x14ac:dyDescent="0.25">
      <c r="D5" s="53" t="s">
        <v>128</v>
      </c>
      <c r="E5" s="53" t="s">
        <v>143</v>
      </c>
      <c r="F5" s="53" t="s">
        <v>130</v>
      </c>
      <c r="G5" s="53" t="s">
        <v>131</v>
      </c>
    </row>
    <row r="6" spans="2:9" x14ac:dyDescent="0.25">
      <c r="C6" s="54">
        <v>1</v>
      </c>
      <c r="D6" s="51" t="s">
        <v>132</v>
      </c>
      <c r="E6" s="55">
        <v>3600</v>
      </c>
      <c r="F6" s="55">
        <f t="shared" ref="F6:F11" si="0">E6*I$4</f>
        <v>468</v>
      </c>
      <c r="G6" s="55">
        <f>E6-F6</f>
        <v>3132</v>
      </c>
    </row>
    <row r="7" spans="2:9" x14ac:dyDescent="0.25">
      <c r="C7" s="54">
        <v>2</v>
      </c>
      <c r="D7" s="51" t="s">
        <v>134</v>
      </c>
      <c r="E7" s="55">
        <v>4450</v>
      </c>
      <c r="F7" s="55">
        <f t="shared" si="0"/>
        <v>578.5</v>
      </c>
      <c r="G7" s="55">
        <f t="shared" ref="G7:G11" si="1">E7-F7</f>
        <v>3871.5</v>
      </c>
    </row>
    <row r="8" spans="2:9" x14ac:dyDescent="0.25">
      <c r="C8" s="54">
        <v>3</v>
      </c>
      <c r="D8" s="51" t="s">
        <v>135</v>
      </c>
      <c r="E8" s="55">
        <v>5200</v>
      </c>
      <c r="F8" s="55">
        <f t="shared" si="0"/>
        <v>676</v>
      </c>
      <c r="G8" s="55">
        <f t="shared" si="1"/>
        <v>4524</v>
      </c>
    </row>
    <row r="9" spans="2:9" x14ac:dyDescent="0.25">
      <c r="C9" s="54">
        <v>4</v>
      </c>
      <c r="D9" s="51" t="s">
        <v>136</v>
      </c>
      <c r="E9" s="55">
        <v>2400</v>
      </c>
      <c r="F9" s="55">
        <f t="shared" si="0"/>
        <v>312</v>
      </c>
      <c r="G9" s="55">
        <f t="shared" si="1"/>
        <v>2088</v>
      </c>
    </row>
    <row r="10" spans="2:9" x14ac:dyDescent="0.25">
      <c r="C10" s="54">
        <v>5</v>
      </c>
      <c r="D10" s="51" t="s">
        <v>137</v>
      </c>
      <c r="E10" s="55">
        <v>6100</v>
      </c>
      <c r="F10" s="55">
        <f t="shared" si="0"/>
        <v>793</v>
      </c>
      <c r="G10" s="55">
        <f t="shared" si="1"/>
        <v>5307</v>
      </c>
    </row>
    <row r="11" spans="2:9" x14ac:dyDescent="0.25">
      <c r="C11" s="54">
        <v>6</v>
      </c>
      <c r="D11" s="51" t="s">
        <v>139</v>
      </c>
      <c r="E11" s="55">
        <v>5600</v>
      </c>
      <c r="F11" s="55">
        <f t="shared" si="0"/>
        <v>728</v>
      </c>
      <c r="G11" s="55">
        <f t="shared" si="1"/>
        <v>4872</v>
      </c>
    </row>
  </sheetData>
  <dataConsolidate topLabels="1" link="1">
    <dataRefs count="3">
      <dataRef ref="B4:F7" sheet="Премия" r:id="rId1"/>
      <dataRef ref="B4:F8" sheet="Сверхурочные" r:id="rId2"/>
      <dataRef ref="B4:F9" sheet="Тариф" r:id="rId3"/>
    </dataRefs>
  </dataConsolidate>
  <mergeCells count="2">
    <mergeCell ref="D3:G3"/>
    <mergeCell ref="G4:H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C4:H12"/>
  <sheetViews>
    <sheetView workbookViewId="0">
      <selection activeCell="E13" sqref="E13"/>
    </sheetView>
  </sheetViews>
  <sheetFormatPr defaultRowHeight="15" x14ac:dyDescent="0.25"/>
  <cols>
    <col min="3" max="3" width="29" bestFit="1" customWidth="1"/>
    <col min="4" max="4" width="9.5703125" bestFit="1" customWidth="1"/>
    <col min="5" max="5" width="30" bestFit="1" customWidth="1"/>
    <col min="6" max="6" width="22.7109375" bestFit="1" customWidth="1"/>
    <col min="7" max="7" width="18" bestFit="1" customWidth="1"/>
    <col min="8" max="8" width="10.5703125" bestFit="1" customWidth="1"/>
  </cols>
  <sheetData>
    <row r="4" spans="3:8" x14ac:dyDescent="0.25">
      <c r="D4" t="s">
        <v>141</v>
      </c>
      <c r="E4" t="s">
        <v>143</v>
      </c>
      <c r="F4" t="s">
        <v>129</v>
      </c>
      <c r="G4" t="s">
        <v>130</v>
      </c>
      <c r="H4" t="s">
        <v>131</v>
      </c>
    </row>
    <row r="5" spans="3:8" x14ac:dyDescent="0.25">
      <c r="C5" t="s">
        <v>132</v>
      </c>
      <c r="D5" s="65">
        <v>3600</v>
      </c>
      <c r="E5" s="65">
        <v>3600</v>
      </c>
      <c r="F5" s="65">
        <v>22600</v>
      </c>
      <c r="G5" s="65">
        <v>3874</v>
      </c>
      <c r="H5" s="65">
        <v>25926</v>
      </c>
    </row>
    <row r="6" spans="3:8" x14ac:dyDescent="0.25">
      <c r="C6" t="s">
        <v>133</v>
      </c>
      <c r="D6" s="65">
        <v>6950</v>
      </c>
      <c r="E6" s="65"/>
      <c r="F6" s="65">
        <v>18950</v>
      </c>
      <c r="G6" s="65">
        <v>3367</v>
      </c>
      <c r="H6" s="65">
        <v>22533</v>
      </c>
    </row>
    <row r="7" spans="3:8" x14ac:dyDescent="0.25">
      <c r="C7" t="s">
        <v>134</v>
      </c>
      <c r="D7" s="65"/>
      <c r="E7" s="65">
        <v>4450</v>
      </c>
      <c r="F7" s="65">
        <v>17450</v>
      </c>
      <c r="G7" s="65">
        <v>2847</v>
      </c>
      <c r="H7" s="65">
        <v>19053</v>
      </c>
    </row>
    <row r="8" spans="3:8" x14ac:dyDescent="0.25">
      <c r="C8" t="s">
        <v>135</v>
      </c>
      <c r="D8" s="65">
        <v>7200</v>
      </c>
      <c r="E8" s="65">
        <v>5200</v>
      </c>
      <c r="F8" s="65">
        <v>21200</v>
      </c>
      <c r="G8" s="65">
        <v>4368</v>
      </c>
      <c r="H8" s="65">
        <v>29232</v>
      </c>
    </row>
    <row r="9" spans="3:8" x14ac:dyDescent="0.25">
      <c r="C9" t="s">
        <v>138</v>
      </c>
      <c r="D9" s="65">
        <v>6670</v>
      </c>
      <c r="E9" s="65"/>
      <c r="F9" s="65">
        <v>19900</v>
      </c>
      <c r="G9" s="65">
        <v>3454.1</v>
      </c>
      <c r="H9" s="65">
        <v>23115.9</v>
      </c>
    </row>
    <row r="10" spans="3:8" x14ac:dyDescent="0.25">
      <c r="C10" t="s">
        <v>136</v>
      </c>
      <c r="E10" s="65">
        <v>2400</v>
      </c>
      <c r="F10" s="65">
        <v>19400</v>
      </c>
      <c r="G10" s="65">
        <v>2834</v>
      </c>
      <c r="H10" s="65">
        <v>18966</v>
      </c>
    </row>
    <row r="11" spans="3:8" x14ac:dyDescent="0.25">
      <c r="C11" t="s">
        <v>137</v>
      </c>
      <c r="E11" s="65">
        <v>6100</v>
      </c>
      <c r="F11" s="65">
        <v>23400</v>
      </c>
      <c r="G11" s="65">
        <v>3835</v>
      </c>
      <c r="H11" s="65">
        <v>25665</v>
      </c>
    </row>
    <row r="12" spans="3:8" x14ac:dyDescent="0.25">
      <c r="C12" t="s">
        <v>139</v>
      </c>
      <c r="D12" s="65">
        <v>4570</v>
      </c>
      <c r="E12" s="65">
        <v>5600</v>
      </c>
      <c r="F12" s="65">
        <v>22500</v>
      </c>
      <c r="G12" s="65">
        <v>4247.1000000000004</v>
      </c>
      <c r="H12" s="65">
        <v>28422.9</v>
      </c>
    </row>
  </sheetData>
  <dataConsolidate topLabels="1">
    <dataRefs count="3">
      <dataRef ref="C4:F9" sheet="Премия"/>
      <dataRef ref="D5:G11" sheet="Сверхурочные"/>
      <dataRef ref="B4:E12" sheet="Тариф"/>
    </dataRefs>
  </dataConsolid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51"/>
  <sheetViews>
    <sheetView tabSelected="1" topLeftCell="A13" workbookViewId="0">
      <selection activeCell="G33" sqref="G33"/>
    </sheetView>
  </sheetViews>
  <sheetFormatPr defaultRowHeight="15" outlineLevelRow="2" x14ac:dyDescent="0.25"/>
  <cols>
    <col min="3" max="3" width="29" bestFit="1" customWidth="1"/>
    <col min="4" max="4" width="4.28515625" bestFit="1" customWidth="1"/>
    <col min="5" max="5" width="9.5703125" bestFit="1" customWidth="1"/>
    <col min="6" max="6" width="30" bestFit="1" customWidth="1"/>
    <col min="7" max="7" width="22.7109375" bestFit="1" customWidth="1"/>
    <col min="8" max="8" width="18" bestFit="1" customWidth="1"/>
    <col min="9" max="9" width="10.5703125" bestFit="1" customWidth="1"/>
  </cols>
  <sheetData>
    <row r="5" spans="3:9" x14ac:dyDescent="0.25">
      <c r="C5" t="s">
        <v>128</v>
      </c>
      <c r="E5" t="s">
        <v>141</v>
      </c>
      <c r="F5" t="s">
        <v>143</v>
      </c>
      <c r="G5" t="s">
        <v>129</v>
      </c>
      <c r="H5" t="s">
        <v>130</v>
      </c>
      <c r="I5" t="s">
        <v>131</v>
      </c>
    </row>
    <row r="6" spans="3:9" outlineLevel="2" x14ac:dyDescent="0.25">
      <c r="D6" t="s">
        <v>239</v>
      </c>
      <c r="E6" s="65">
        <f>Премия!$D$5</f>
        <v>3600</v>
      </c>
      <c r="H6" s="65">
        <f>Премия!$E$5</f>
        <v>468</v>
      </c>
      <c r="I6" s="65">
        <f>Премия!$F$5</f>
        <v>3132</v>
      </c>
    </row>
    <row r="7" spans="3:9" outlineLevel="2" x14ac:dyDescent="0.25">
      <c r="D7" t="s">
        <v>239</v>
      </c>
      <c r="F7" s="65">
        <f>Сверхурочные!$E$6</f>
        <v>3600</v>
      </c>
      <c r="H7" s="65">
        <f>Сверхурочные!$F$6</f>
        <v>468</v>
      </c>
      <c r="I7" s="65">
        <f>Сверхурочные!$G$6</f>
        <v>3132</v>
      </c>
    </row>
    <row r="8" spans="3:9" outlineLevel="2" x14ac:dyDescent="0.25">
      <c r="D8" t="s">
        <v>239</v>
      </c>
      <c r="G8" s="65">
        <f>Тариф!$C$5</f>
        <v>22600</v>
      </c>
      <c r="H8" s="65">
        <f>Тариф!$D$5</f>
        <v>2938</v>
      </c>
      <c r="I8" s="65">
        <f>Тариф!$E$5</f>
        <v>19662</v>
      </c>
    </row>
    <row r="9" spans="3:9" outlineLevel="1" x14ac:dyDescent="0.25">
      <c r="C9" t="s">
        <v>132</v>
      </c>
      <c r="E9" s="65">
        <f>SUM(E6:E8)</f>
        <v>3600</v>
      </c>
      <c r="F9" s="65">
        <f>SUM(F6:F8)</f>
        <v>3600</v>
      </c>
      <c r="G9" s="65">
        <f>SUM(G6:G8)</f>
        <v>22600</v>
      </c>
      <c r="H9" s="65">
        <f>SUM(H6:H8)</f>
        <v>3874</v>
      </c>
      <c r="I9" s="65">
        <f>SUM(I6:I8)</f>
        <v>25926</v>
      </c>
    </row>
    <row r="10" spans="3:9" outlineLevel="2" x14ac:dyDescent="0.25">
      <c r="D10" t="s">
        <v>239</v>
      </c>
      <c r="E10" s="65">
        <f>Премия!$D$6</f>
        <v>6950</v>
      </c>
      <c r="H10" s="65">
        <f>Премия!$E$6</f>
        <v>903.5</v>
      </c>
      <c r="I10" s="65">
        <f>Премия!$F$6</f>
        <v>6046.5</v>
      </c>
    </row>
    <row r="11" spans="3:9" outlineLevel="2" x14ac:dyDescent="0.25">
      <c r="D11" t="s">
        <v>239</v>
      </c>
      <c r="E11" s="65"/>
      <c r="G11" s="65">
        <f>Тариф!$C$6</f>
        <v>18950</v>
      </c>
      <c r="H11" s="65">
        <f>Тариф!$D$6</f>
        <v>2463.5</v>
      </c>
      <c r="I11" s="65">
        <f>Тариф!$E$6</f>
        <v>16486.5</v>
      </c>
    </row>
    <row r="12" spans="3:9" outlineLevel="1" x14ac:dyDescent="0.25">
      <c r="C12" t="s">
        <v>133</v>
      </c>
      <c r="E12" s="65">
        <f>SUM(E10:E11)</f>
        <v>6950</v>
      </c>
      <c r="F12" s="65"/>
      <c r="G12" s="65">
        <f>SUM(G10:G11)</f>
        <v>18950</v>
      </c>
      <c r="H12" s="65">
        <f>SUM(H10:H11)</f>
        <v>3367</v>
      </c>
      <c r="I12" s="65">
        <f>SUM(I10:I11)</f>
        <v>22533</v>
      </c>
    </row>
    <row r="13" spans="3:9" outlineLevel="2" x14ac:dyDescent="0.25">
      <c r="D13" t="s">
        <v>239</v>
      </c>
      <c r="F13" s="65">
        <f>Сверхурочные!$E$7</f>
        <v>4450</v>
      </c>
      <c r="H13" s="65">
        <f>Сверхурочные!$F$7</f>
        <v>578.5</v>
      </c>
      <c r="I13" s="65">
        <f>Сверхурочные!$G$7</f>
        <v>3871.5</v>
      </c>
    </row>
    <row r="14" spans="3:9" outlineLevel="2" x14ac:dyDescent="0.25">
      <c r="D14" t="s">
        <v>239</v>
      </c>
      <c r="F14" s="65"/>
      <c r="G14" s="65">
        <f>Тариф!$C$7</f>
        <v>17450</v>
      </c>
      <c r="H14" s="65">
        <f>Тариф!$D$7</f>
        <v>2268.5</v>
      </c>
      <c r="I14" s="65">
        <f>Тариф!$E$7</f>
        <v>15181.5</v>
      </c>
    </row>
    <row r="15" spans="3:9" outlineLevel="1" x14ac:dyDescent="0.25">
      <c r="C15" t="s">
        <v>134</v>
      </c>
      <c r="F15" s="65">
        <f>SUM(F13:F14)</f>
        <v>4450</v>
      </c>
      <c r="G15" s="65">
        <f>SUM(G13:G14)</f>
        <v>17450</v>
      </c>
      <c r="H15" s="65">
        <f>SUM(H13:H14)</f>
        <v>2847</v>
      </c>
      <c r="I15" s="65">
        <f>SUM(I13:I14)</f>
        <v>19053</v>
      </c>
    </row>
    <row r="16" spans="3:9" outlineLevel="2" x14ac:dyDescent="0.25">
      <c r="D16" t="s">
        <v>239</v>
      </c>
      <c r="E16" s="65">
        <f>Премия!$D$7</f>
        <v>7200</v>
      </c>
      <c r="G16" s="65"/>
      <c r="H16" s="65">
        <f>Премия!$E$7</f>
        <v>936</v>
      </c>
      <c r="I16" s="65">
        <f>Премия!$F$7</f>
        <v>6264</v>
      </c>
    </row>
    <row r="17" spans="3:9" outlineLevel="2" x14ac:dyDescent="0.25">
      <c r="D17" t="s">
        <v>239</v>
      </c>
      <c r="F17" s="65">
        <f>Сверхурочные!$E$8</f>
        <v>5200</v>
      </c>
      <c r="G17" s="65"/>
      <c r="H17" s="65">
        <f>Сверхурочные!$F$8</f>
        <v>676</v>
      </c>
      <c r="I17" s="65">
        <f>Сверхурочные!$G$8</f>
        <v>4524</v>
      </c>
    </row>
    <row r="18" spans="3:9" outlineLevel="2" x14ac:dyDescent="0.25">
      <c r="D18" t="s">
        <v>239</v>
      </c>
      <c r="G18" s="65">
        <f>Тариф!$C$8</f>
        <v>21200</v>
      </c>
      <c r="H18" s="65">
        <f>Тариф!$D$8</f>
        <v>2756</v>
      </c>
      <c r="I18" s="65">
        <f>Тариф!$E$8</f>
        <v>18444</v>
      </c>
    </row>
    <row r="19" spans="3:9" x14ac:dyDescent="0.25">
      <c r="C19" t="s">
        <v>135</v>
      </c>
      <c r="E19" s="65">
        <f>SUM(E16:E18)</f>
        <v>7200</v>
      </c>
      <c r="F19" s="65">
        <f>SUM(F16:F18)</f>
        <v>5200</v>
      </c>
      <c r="G19" s="65">
        <f>SUM(G16:G18)</f>
        <v>21200</v>
      </c>
      <c r="H19" s="65">
        <f>SUM(H16:H18)</f>
        <v>4368</v>
      </c>
      <c r="I19" s="65">
        <f>SUM(I16:I18)</f>
        <v>29232</v>
      </c>
    </row>
    <row r="20" spans="3:9" outlineLevel="2" x14ac:dyDescent="0.25">
      <c r="D20" t="s">
        <v>239</v>
      </c>
      <c r="E20" s="65">
        <f>Премия!$D$8</f>
        <v>6670</v>
      </c>
      <c r="F20" s="65"/>
      <c r="G20" s="65"/>
      <c r="H20" s="65">
        <f>Премия!$E$8</f>
        <v>867.1</v>
      </c>
      <c r="I20" s="65">
        <f>Премия!$F$8</f>
        <v>5802.9</v>
      </c>
    </row>
    <row r="21" spans="3:9" outlineLevel="2" x14ac:dyDescent="0.25">
      <c r="D21" t="s">
        <v>239</v>
      </c>
      <c r="E21" s="65"/>
      <c r="F21" s="65"/>
      <c r="G21" s="65">
        <f>Тариф!$C$11</f>
        <v>19900</v>
      </c>
      <c r="H21" s="65">
        <f>Тариф!$D$11</f>
        <v>2587</v>
      </c>
      <c r="I21" s="65">
        <f>Тариф!$E$11</f>
        <v>17313</v>
      </c>
    </row>
    <row r="22" spans="3:9" outlineLevel="1" x14ac:dyDescent="0.25">
      <c r="C22" t="s">
        <v>138</v>
      </c>
      <c r="E22" s="65">
        <f>SUM(E20:E21)</f>
        <v>6670</v>
      </c>
      <c r="G22" s="65">
        <f>SUM(G20:G21)</f>
        <v>19900</v>
      </c>
      <c r="H22" s="65">
        <f>SUM(H20:H21)</f>
        <v>3454.1</v>
      </c>
      <c r="I22" s="65">
        <f>SUM(I20:I21)</f>
        <v>23115.9</v>
      </c>
    </row>
    <row r="23" spans="3:9" outlineLevel="2" x14ac:dyDescent="0.25">
      <c r="D23" t="s">
        <v>239</v>
      </c>
      <c r="E23" s="65"/>
      <c r="F23" s="65">
        <f>Сверхурочные!$E$9</f>
        <v>2400</v>
      </c>
      <c r="H23" s="65">
        <f>Сверхурочные!$F$9</f>
        <v>312</v>
      </c>
      <c r="I23" s="65">
        <f>Сверхурочные!$G$9</f>
        <v>2088</v>
      </c>
    </row>
    <row r="24" spans="3:9" outlineLevel="2" x14ac:dyDescent="0.25">
      <c r="D24" t="s">
        <v>239</v>
      </c>
      <c r="E24" s="65"/>
      <c r="G24" s="65">
        <f>Тариф!$C$9</f>
        <v>19400</v>
      </c>
      <c r="H24" s="65">
        <f>Тариф!$D$9</f>
        <v>2522</v>
      </c>
      <c r="I24" s="65">
        <f>Тариф!$E$9</f>
        <v>16878</v>
      </c>
    </row>
    <row r="25" spans="3:9" outlineLevel="1" x14ac:dyDescent="0.25">
      <c r="C25" t="s">
        <v>136</v>
      </c>
      <c r="F25" s="65">
        <f>SUM(F23:F24)</f>
        <v>2400</v>
      </c>
      <c r="G25" s="65">
        <f>SUM(G23:G24)</f>
        <v>19400</v>
      </c>
      <c r="H25" s="65">
        <f>SUM(H23:H24)</f>
        <v>2834</v>
      </c>
      <c r="I25" s="65">
        <f>SUM(I23:I24)</f>
        <v>18966</v>
      </c>
    </row>
    <row r="26" spans="3:9" outlineLevel="2" x14ac:dyDescent="0.25">
      <c r="D26" t="s">
        <v>239</v>
      </c>
      <c r="F26" s="65">
        <f>Сверхурочные!$E$10</f>
        <v>6100</v>
      </c>
      <c r="H26" s="65">
        <f>Сверхурочные!$F$10</f>
        <v>793</v>
      </c>
      <c r="I26" s="65">
        <f>Сверхурочные!$G$10</f>
        <v>5307</v>
      </c>
    </row>
    <row r="27" spans="3:9" outlineLevel="2" x14ac:dyDescent="0.25">
      <c r="D27" t="s">
        <v>239</v>
      </c>
      <c r="F27" s="65"/>
      <c r="G27" s="65">
        <f>Тариф!$C$10</f>
        <v>23400</v>
      </c>
      <c r="H27" s="65">
        <f>Тариф!$D$10</f>
        <v>3042</v>
      </c>
      <c r="I27" s="65">
        <f>Тариф!$E$10</f>
        <v>20358</v>
      </c>
    </row>
    <row r="28" spans="3:9" outlineLevel="1" x14ac:dyDescent="0.25">
      <c r="C28" t="s">
        <v>137</v>
      </c>
      <c r="F28" s="65">
        <f>SUM(F26:F27)</f>
        <v>6100</v>
      </c>
      <c r="G28" s="65">
        <f>SUM(G26:G27)</f>
        <v>23400</v>
      </c>
      <c r="H28" s="65">
        <f>SUM(H26:H27)</f>
        <v>3835</v>
      </c>
      <c r="I28" s="65">
        <f>SUM(I26:I27)</f>
        <v>25665</v>
      </c>
    </row>
    <row r="29" spans="3:9" outlineLevel="2" x14ac:dyDescent="0.25">
      <c r="D29" t="s">
        <v>239</v>
      </c>
      <c r="E29" s="65">
        <f>Премия!$D$9</f>
        <v>4570</v>
      </c>
      <c r="G29" s="65"/>
      <c r="H29" s="65">
        <f>Премия!$E$9</f>
        <v>594.1</v>
      </c>
      <c r="I29" s="65">
        <f>Премия!$F$9</f>
        <v>3975.9</v>
      </c>
    </row>
    <row r="30" spans="3:9" outlineLevel="2" x14ac:dyDescent="0.25">
      <c r="D30" t="s">
        <v>239</v>
      </c>
      <c r="F30" s="65">
        <f>Сверхурочные!$E$11</f>
        <v>5600</v>
      </c>
      <c r="G30" s="65"/>
      <c r="H30" s="65">
        <f>Сверхурочные!$F$11</f>
        <v>728</v>
      </c>
      <c r="I30" s="65">
        <f>Сверхурочные!$G$11</f>
        <v>4872</v>
      </c>
    </row>
    <row r="31" spans="3:9" outlineLevel="2" x14ac:dyDescent="0.25">
      <c r="D31" t="s">
        <v>239</v>
      </c>
      <c r="G31" s="65">
        <f>Тариф!$C$12</f>
        <v>22500</v>
      </c>
      <c r="H31" s="65">
        <f>Тариф!$D$12</f>
        <v>2925</v>
      </c>
      <c r="I31" s="65">
        <f>Тариф!$E$12</f>
        <v>19575</v>
      </c>
    </row>
    <row r="32" spans="3:9" x14ac:dyDescent="0.25">
      <c r="C32" t="s">
        <v>139</v>
      </c>
      <c r="E32" s="65">
        <f>SUM(E29:E31)</f>
        <v>4570</v>
      </c>
      <c r="F32" s="65">
        <f>SUM(F29:F31)</f>
        <v>5600</v>
      </c>
      <c r="G32" s="65">
        <f>SUM(G29:G31)</f>
        <v>22500</v>
      </c>
      <c r="H32" s="65">
        <f>SUM(H29:H31)</f>
        <v>4247.1000000000004</v>
      </c>
      <c r="I32" s="65">
        <f>SUM(I29:I31)</f>
        <v>28422.9</v>
      </c>
    </row>
    <row r="33" spans="5:9" outlineLevel="1" x14ac:dyDescent="0.25">
      <c r="E33" s="65"/>
      <c r="H33" s="65"/>
      <c r="I33" s="65"/>
    </row>
    <row r="34" spans="5:9" outlineLevel="1" x14ac:dyDescent="0.25">
      <c r="F34" s="65"/>
      <c r="H34" s="65"/>
      <c r="I34" s="65"/>
    </row>
    <row r="35" spans="5:9" outlineLevel="1" x14ac:dyDescent="0.25">
      <c r="G35" s="65"/>
      <c r="H35" s="65"/>
      <c r="I35" s="65"/>
    </row>
    <row r="36" spans="5:9" x14ac:dyDescent="0.25">
      <c r="E36" s="65"/>
      <c r="F36" s="65"/>
      <c r="G36" s="65"/>
      <c r="H36" s="65"/>
      <c r="I36" s="65"/>
    </row>
    <row r="37" spans="5:9" outlineLevel="1" x14ac:dyDescent="0.25">
      <c r="E37" s="65"/>
      <c r="H37" s="65"/>
      <c r="I37" s="65"/>
    </row>
    <row r="38" spans="5:9" outlineLevel="1" x14ac:dyDescent="0.25">
      <c r="F38" s="65"/>
      <c r="H38" s="65"/>
      <c r="I38" s="65"/>
    </row>
    <row r="39" spans="5:9" outlineLevel="1" x14ac:dyDescent="0.25">
      <c r="G39" s="65"/>
      <c r="H39" s="65"/>
      <c r="I39" s="65"/>
    </row>
    <row r="40" spans="5:9" x14ac:dyDescent="0.25">
      <c r="E40" s="65"/>
      <c r="F40" s="65"/>
      <c r="G40" s="65"/>
      <c r="H40" s="65"/>
      <c r="I40" s="65"/>
    </row>
    <row r="41" spans="5:9" outlineLevel="1" x14ac:dyDescent="0.25">
      <c r="E41" s="65"/>
      <c r="H41" s="65"/>
      <c r="I41" s="65"/>
    </row>
    <row r="42" spans="5:9" outlineLevel="1" x14ac:dyDescent="0.25">
      <c r="F42" s="65"/>
      <c r="H42" s="65"/>
      <c r="I42" s="65"/>
    </row>
    <row r="43" spans="5:9" outlineLevel="1" x14ac:dyDescent="0.25">
      <c r="G43" s="65"/>
      <c r="H43" s="65"/>
      <c r="I43" s="65"/>
    </row>
    <row r="44" spans="5:9" x14ac:dyDescent="0.25">
      <c r="E44" s="65"/>
      <c r="F44" s="65"/>
      <c r="G44" s="65"/>
      <c r="H44" s="65"/>
      <c r="I44" s="65"/>
    </row>
    <row r="45" spans="5:9" outlineLevel="1" x14ac:dyDescent="0.25">
      <c r="F45" s="65"/>
      <c r="H45" s="65"/>
      <c r="I45" s="65"/>
    </row>
    <row r="46" spans="5:9" outlineLevel="1" x14ac:dyDescent="0.25">
      <c r="G46" s="65"/>
      <c r="H46" s="65"/>
      <c r="I46" s="65"/>
    </row>
    <row r="47" spans="5:9" x14ac:dyDescent="0.25">
      <c r="F47" s="65"/>
      <c r="G47" s="65"/>
      <c r="H47" s="65"/>
      <c r="I47" s="65"/>
    </row>
    <row r="48" spans="5:9" outlineLevel="1" x14ac:dyDescent="0.25">
      <c r="G48" s="65"/>
      <c r="H48" s="65"/>
      <c r="I48" s="65"/>
    </row>
    <row r="49" spans="7:9" x14ac:dyDescent="0.25">
      <c r="G49" s="65"/>
      <c r="H49" s="65"/>
      <c r="I49" s="65"/>
    </row>
    <row r="50" spans="7:9" outlineLevel="1" x14ac:dyDescent="0.25">
      <c r="G50" s="65"/>
      <c r="H50" s="65"/>
      <c r="I50" s="65"/>
    </row>
    <row r="51" spans="7:9" x14ac:dyDescent="0.25">
      <c r="G51" s="65"/>
      <c r="H51" s="65"/>
      <c r="I51" s="65"/>
    </row>
  </sheetData>
  <dataConsolidate topLabels="1" link="1">
    <dataRefs count="3">
      <dataRef ref="C4:F9" sheet="Премия"/>
      <dataRef ref="D5:G11" sheet="Сверхурочные"/>
      <dataRef ref="B4:E12" sheet="Тариф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 Автомобили</vt:lpstr>
      <vt:lpstr>И1</vt:lpstr>
      <vt:lpstr>И2</vt:lpstr>
      <vt:lpstr>И3</vt:lpstr>
      <vt:lpstr>И4</vt:lpstr>
      <vt:lpstr>И5</vt:lpstr>
      <vt:lpstr>И6</vt:lpstr>
      <vt:lpstr>Для таблиц</vt:lpstr>
      <vt:lpstr>Расчет прибыли авиарейса</vt:lpstr>
      <vt:lpstr>Кукуруза и горох</vt:lpstr>
      <vt:lpstr>Лисицы и песцы</vt:lpstr>
      <vt:lpstr>Производство мебели</vt:lpstr>
      <vt:lpstr>Закупки для школы</vt:lpstr>
      <vt:lpstr>Ковбойские шляпы</vt:lpstr>
      <vt:lpstr>Игрушки</vt:lpstr>
      <vt:lpstr>Охрана</vt:lpstr>
      <vt:lpstr>Тариф</vt:lpstr>
      <vt:lpstr>Премия</vt:lpstr>
      <vt:lpstr>Сверхурочные</vt:lpstr>
      <vt:lpstr>Лист12</vt:lpstr>
      <vt:lpstr>Лист13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семинар 5 2012</dc:title>
  <dc:subject>задачи</dc:subject>
  <dc:creator>Баева Н.В.</dc:creator>
  <cp:lastModifiedBy>Денис Дорожкин</cp:lastModifiedBy>
  <dcterms:created xsi:type="dcterms:W3CDTF">2003-03-19T20:15:43Z</dcterms:created>
  <dcterms:modified xsi:type="dcterms:W3CDTF">2016-03-30T08:55:46Z</dcterms:modified>
</cp:coreProperties>
</file>