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Ator Simples:
Representa um outro sistema com Interface definida de Programas.</t>
      </text>
    </comment>
    <comment authorId="0" ref="B4">
      <text>
        <t xml:space="preserve">Ator Médio:
Representa um outro sistema que  interage através de protocolos ou quando há interação humana através de terminal.</t>
      </text>
    </comment>
    <comment authorId="0" ref="B5">
      <text>
        <t xml:space="preserve">Ator Complexo: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UC Simples:
Tem até 3 Entidades</t>
      </text>
    </comment>
    <comment authorId="0" ref="B6">
      <text>
        <t xml:space="preserve">UC Médio:
Tem de 3 a 5 Entidades.</t>
      </text>
    </comment>
    <comment authorId="0" ref="B7">
      <text>
        <t xml:space="preserve">UC Complexo:
Acima de 5 entidades.</t>
      </text>
    </comment>
    <comment authorId="0" ref="D10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<sst xmlns="http://schemas.openxmlformats.org/spreadsheetml/2006/main" count="199" uniqueCount="155">
  <si>
    <t xml:space="preserve">                           Estimativa de Esforço de Projeto baseado em                                                        Pontos de Caso de Uso (vs 1.0)</t>
  </si>
  <si>
    <t>Projeto:</t>
  </si>
  <si>
    <t>Proposta Técnica/Comercial para Livraria Leonidas</t>
  </si>
  <si>
    <t>Responsável:</t>
  </si>
  <si>
    <t>&lt;DG e seus amigos&gt;</t>
  </si>
  <si>
    <t>Data:</t>
  </si>
  <si>
    <t>Vs. do Documento:</t>
  </si>
  <si>
    <t>1.0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</si>
  <si>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</si>
  <si>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</si>
  <si>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</si>
  <si>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</si>
  <si>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</si>
  <si>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</si>
  <si>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</si>
  <si>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</si>
  <si>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</si>
  <si>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</si>
  <si>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</si>
  <si>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</si>
  <si>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</si>
  <si>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Processo Controle de mudanças</t>
  </si>
  <si>
    <t>Total de horas do Projeto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</si>
  <si>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</si>
  <si>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</si>
  <si>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</si>
  <si>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</si>
  <si>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</si>
  <si>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</si>
  <si>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</si>
  <si>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</si>
  <si>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</si>
  <si>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</si>
  <si>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 xml:space="preserve">Funcionário </t>
  </si>
  <si>
    <t>Operador de Logística</t>
  </si>
  <si>
    <t>Gerente</t>
  </si>
  <si>
    <t>Administrador(a)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</si>
  <si>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</si>
  <si>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</si>
  <si>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</si>
  <si>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</si>
  <si>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</si>
  <si>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</si>
  <si>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</si>
  <si>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</si>
  <si>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</si>
  <si>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[RF01]</t>
  </si>
  <si>
    <t>Inserir livro</t>
  </si>
  <si>
    <t>Nome, Genero, autores, editora</t>
  </si>
  <si>
    <t>[RF02]</t>
  </si>
  <si>
    <t>Alterar livro</t>
  </si>
  <si>
    <t>[RF03]</t>
  </si>
  <si>
    <t>Consultar livro</t>
  </si>
  <si>
    <t>Nome,Genero</t>
  </si>
  <si>
    <t>[RF04]</t>
  </si>
  <si>
    <t>Remover livro</t>
  </si>
  <si>
    <t>[RF05]</t>
  </si>
  <si>
    <t>Inserir usuário</t>
  </si>
  <si>
    <t>Nome,Cargo</t>
  </si>
  <si>
    <t>[RF06]</t>
  </si>
  <si>
    <t>Alterar usuário</t>
  </si>
  <si>
    <t>[RF07]</t>
  </si>
  <si>
    <t>Consultar usuário</t>
  </si>
  <si>
    <t>[RF08]</t>
  </si>
  <si>
    <t>Remover usuário</t>
  </si>
  <si>
    <t>[RF09]</t>
  </si>
  <si>
    <t>Inserir Cliente</t>
  </si>
  <si>
    <t>Nome, pedidos</t>
  </si>
  <si>
    <t>[RF10]</t>
  </si>
  <si>
    <t>Alterar Cliente</t>
  </si>
  <si>
    <t>[RF11]</t>
  </si>
  <si>
    <t>Consultar Cliente</t>
  </si>
  <si>
    <t>[RF12]</t>
  </si>
  <si>
    <t>Remover Cliente</t>
  </si>
  <si>
    <t>[RF13]</t>
  </si>
  <si>
    <t>Inserir Fornecedor</t>
  </si>
  <si>
    <t>Nome, Representante,Pedidos</t>
  </si>
  <si>
    <t>[RF14]</t>
  </si>
  <si>
    <t>Alterar Fornecedores</t>
  </si>
  <si>
    <t>[RF15]</t>
  </si>
  <si>
    <t>Consultar Fornecedores</t>
  </si>
  <si>
    <t>[RF16]</t>
  </si>
  <si>
    <t>Remover Fornecedores</t>
  </si>
  <si>
    <t>[RF17]</t>
  </si>
  <si>
    <t>Emitir Relatório de vendas</t>
  </si>
  <si>
    <t>Vendidos (Fisicas, online)</t>
  </si>
  <si>
    <t>[RF18]</t>
  </si>
  <si>
    <t>Emitir Relatório de estoque</t>
  </si>
  <si>
    <t>Estoque, Processamento,  pedidos(fornecedores)</t>
  </si>
  <si>
    <t>TOTAL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</si>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</sst>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0.0%"/>
    <numFmt numFmtId="166" formatCode="0.0"/>
    <numFmt numFmtId="167" formatCode="&quot;UC&quot;00#"/>
    <numFmt numFmtId="168" formatCode="0.000"/>
  </numFmts>
  <fonts count="16">
    <font>
      <sz val="10.0"/>
      <color rgb="FF000000"/>
      <name val="Arial"/>
    </font>
    <font>
      <b/>
      <sz val="12.0"/>
      <color rgb="FFFFFFFF"/>
      <name val="Arial"/>
    </font>
    <font/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color theme="1"/>
      <name val="Arial"/>
    </font>
    <font>
      <u/>
      <color theme="1"/>
      <name val="Arial"/>
    </font>
    <font>
      <sz val="10.0"/>
      <color theme="1"/>
      <name val="Arial"/>
    </font>
    <font>
      <color theme="1"/>
      <name val="Calibri"/>
    </font>
    <font>
      <b/>
      <sz val="10.0"/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b/>
      <sz val="10.0"/>
      <color theme="1"/>
      <name val="Arial"/>
    </font>
    <font>
      <sz val="10.0"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vertical="bottom"/>
    </xf>
    <xf borderId="8" fillId="3" fontId="4" numFmtId="0" xfId="0" applyBorder="1" applyFill="1" applyFont="1"/>
    <xf borderId="8" fillId="3" fontId="5" numFmtId="0" xfId="0" applyAlignment="1" applyBorder="1" applyFont="1">
      <alignment readingOrder="0"/>
    </xf>
    <xf borderId="9" fillId="0" fontId="2" numFmtId="0" xfId="0" applyBorder="1" applyFont="1"/>
    <xf borderId="7" fillId="3" fontId="5" numFmtId="0" xfId="0" applyAlignment="1" applyBorder="1" applyFont="1">
      <alignment readingOrder="0"/>
    </xf>
    <xf borderId="7" fillId="0" fontId="3" numFmtId="0" xfId="0" applyBorder="1" applyFont="1"/>
    <xf borderId="8" fillId="3" fontId="6" numFmtId="0" xfId="0" applyBorder="1" applyFont="1"/>
    <xf borderId="8" fillId="3" fontId="3" numFmtId="0" xfId="0" applyAlignment="1" applyBorder="1" applyFont="1">
      <alignment readingOrder="0"/>
    </xf>
    <xf borderId="7" fillId="3" fontId="3" numFmtId="0" xfId="0" applyAlignment="1" applyBorder="1" applyFont="1">
      <alignment readingOrder="0"/>
    </xf>
    <xf borderId="8" fillId="3" fontId="6" numFmtId="0" xfId="0" applyAlignment="1" applyBorder="1" applyFont="1">
      <alignment vertical="bottom"/>
    </xf>
    <xf borderId="7" fillId="3" fontId="3" numFmtId="164" xfId="0" applyAlignment="1" applyBorder="1" applyFont="1" applyNumberFormat="1">
      <alignment readingOrder="0"/>
    </xf>
    <xf borderId="7" fillId="3" fontId="3" numFmtId="0" xfId="0" applyBorder="1" applyFont="1"/>
    <xf borderId="10" fillId="0" fontId="2" numFmtId="0" xfId="0" applyBorder="1" applyFont="1"/>
    <xf borderId="8" fillId="4" fontId="6" numFmtId="0" xfId="0" applyAlignment="1" applyBorder="1" applyFill="1" applyFont="1">
      <alignment horizontal="center" vertical="bottom"/>
    </xf>
    <xf borderId="8" fillId="4" fontId="6" numFmtId="0" xfId="0" applyAlignment="1" applyBorder="1" applyFont="1">
      <alignment vertical="bottom"/>
    </xf>
    <xf borderId="7" fillId="4" fontId="6" numFmtId="0" xfId="0" applyAlignment="1" applyBorder="1" applyFont="1">
      <alignment horizontal="center" vertical="bottom"/>
    </xf>
    <xf borderId="8" fillId="3" fontId="3" numFmtId="0" xfId="0" applyAlignment="1" applyBorder="1" applyFont="1">
      <alignment vertical="bottom"/>
    </xf>
    <xf borderId="7" fillId="3" fontId="3" numFmtId="2" xfId="0" applyAlignment="1" applyBorder="1" applyFont="1" applyNumberFormat="1">
      <alignment horizontal="center" vertical="bottom"/>
    </xf>
    <xf borderId="7" fillId="3" fontId="3" numFmtId="2" xfId="0" applyAlignment="1" applyBorder="1" applyFont="1" applyNumberFormat="1">
      <alignment horizontal="center" readingOrder="0" vertical="bottom"/>
    </xf>
    <xf borderId="7" fillId="0" fontId="3" numFmtId="165" xfId="0" applyAlignment="1" applyBorder="1" applyFont="1" applyNumberFormat="1">
      <alignment horizontal="center" vertical="bottom"/>
    </xf>
    <xf borderId="7" fillId="3" fontId="3" numFmtId="166" xfId="0" applyAlignment="1" applyBorder="1" applyFont="1" applyNumberFormat="1">
      <alignment horizontal="center" readingOrder="0" vertical="bottom"/>
    </xf>
    <xf borderId="7" fillId="0" fontId="3" numFmtId="10" xfId="0" applyAlignment="1" applyBorder="1" applyFont="1" applyNumberFormat="1">
      <alignment horizontal="center" vertical="bottom"/>
    </xf>
    <xf borderId="7" fillId="3" fontId="3" numFmtId="0" xfId="0" applyAlignment="1" applyBorder="1" applyFont="1">
      <alignment vertical="bottom"/>
    </xf>
    <xf borderId="7" fillId="3" fontId="6" numFmtId="0" xfId="0" applyAlignment="1" applyBorder="1" applyFont="1">
      <alignment vertical="bottom"/>
    </xf>
    <xf borderId="8" fillId="3" fontId="6" numFmtId="0" xfId="0" applyAlignment="1" applyBorder="1" applyFont="1">
      <alignment horizontal="center" vertical="bottom"/>
    </xf>
    <xf borderId="7" fillId="3" fontId="6" numFmtId="166" xfId="0" applyAlignment="1" applyBorder="1" applyFont="1" applyNumberFormat="1">
      <alignment horizontal="center" vertical="bottom"/>
    </xf>
    <xf borderId="7" fillId="3" fontId="7" numFmtId="165" xfId="0" applyAlignment="1" applyBorder="1" applyFont="1" applyNumberForma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3" fontId="4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shrinkToFit="0" vertical="bottom" wrapText="0"/>
    </xf>
    <xf borderId="8" fillId="2" fontId="1" numFmtId="0" xfId="0" applyAlignment="1" applyBorder="1" applyFont="1">
      <alignment horizontal="center" vertical="bottom"/>
    </xf>
    <xf borderId="7" fillId="3" fontId="6" numFmtId="0" xfId="0" applyAlignment="1" applyBorder="1" applyFont="1">
      <alignment horizontal="center" vertical="bottom"/>
    </xf>
    <xf borderId="7" fillId="3" fontId="3" numFmtId="0" xfId="0" applyAlignment="1" applyBorder="1" applyFont="1">
      <alignment horizontal="center" vertical="bottom"/>
    </xf>
    <xf borderId="7" fillId="3" fontId="3" numFmtId="0" xfId="0" applyAlignment="1" applyBorder="1" applyFont="1">
      <alignment horizontal="center" readingOrder="0" vertical="bottom"/>
    </xf>
    <xf borderId="11" fillId="3" fontId="3" numFmtId="0" xfId="0" applyAlignment="1" applyBorder="1" applyFont="1">
      <alignment horizontal="center" vertical="bottom"/>
    </xf>
    <xf borderId="11" fillId="3" fontId="3" numFmtId="0" xfId="0" applyAlignment="1" applyBorder="1" applyFont="1">
      <alignment horizontal="center" readingOrder="0" vertical="bottom"/>
    </xf>
    <xf borderId="7" fillId="3" fontId="3" numFmtId="0" xfId="0" applyAlignment="1" applyBorder="1" applyFont="1">
      <alignment readingOrder="0" vertical="bottom"/>
    </xf>
    <xf borderId="11" fillId="0" fontId="3" numFmtId="0" xfId="0" applyAlignment="1" applyBorder="1" applyFont="1">
      <alignment vertical="bottom"/>
    </xf>
    <xf borderId="9" fillId="2" fontId="1" numFmtId="0" xfId="0" applyAlignment="1" applyBorder="1" applyFont="1">
      <alignment horizontal="center" vertical="bottom"/>
    </xf>
    <xf borderId="7" fillId="5" fontId="6" numFmtId="0" xfId="0" applyAlignment="1" applyBorder="1" applyFill="1" applyFont="1">
      <alignment horizontal="center" vertical="bottom"/>
    </xf>
    <xf borderId="7" fillId="5" fontId="6" numFmtId="0" xfId="0" applyAlignment="1" applyBorder="1" applyFont="1">
      <alignment horizontal="center" readingOrder="0" vertical="bottom"/>
    </xf>
    <xf borderId="7" fillId="3" fontId="6" numFmtId="0" xfId="0" applyAlignment="1" applyBorder="1" applyFont="1">
      <alignment horizontal="center" readingOrder="0" vertical="bottom"/>
    </xf>
    <xf borderId="5" fillId="0" fontId="3" numFmtId="0" xfId="0" applyBorder="1" applyFont="1"/>
    <xf borderId="8" fillId="0" fontId="3" numFmtId="0" xfId="0" applyAlignment="1" applyBorder="1" applyFont="1">
      <alignment vertical="bottom"/>
    </xf>
    <xf borderId="7" fillId="6" fontId="6" numFmtId="0" xfId="0" applyAlignment="1" applyBorder="1" applyFill="1" applyFont="1">
      <alignment vertical="bottom"/>
    </xf>
    <xf borderId="12" fillId="6" fontId="6" numFmtId="0" xfId="0" applyAlignment="1" applyBorder="1" applyFont="1">
      <alignment vertical="bottom"/>
    </xf>
    <xf borderId="7" fillId="3" fontId="3" numFmtId="167" xfId="0" applyAlignment="1" applyBorder="1" applyFont="1" applyNumberFormat="1">
      <alignment vertical="bottom"/>
    </xf>
    <xf borderId="7" fillId="3" fontId="8" numFmtId="0" xfId="0" applyAlignment="1" applyBorder="1" applyFont="1">
      <alignment readingOrder="0" vertical="bottom"/>
    </xf>
    <xf borderId="7" fillId="3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7" fillId="7" fontId="4" numFmtId="0" xfId="0" applyAlignment="1" applyBorder="1" applyFill="1" applyFont="1">
      <alignment horizontal="center"/>
    </xf>
    <xf borderId="13" fillId="2" fontId="1" numFmtId="0" xfId="0" applyAlignment="1" applyBorder="1" applyFont="1">
      <alignment horizontal="center" vertical="bottom"/>
    </xf>
    <xf borderId="14" fillId="0" fontId="2" numFmtId="0" xfId="0" applyBorder="1" applyFont="1"/>
    <xf borderId="4" fillId="4" fontId="6" numFmtId="0" xfId="0" applyAlignment="1" applyBorder="1" applyFont="1">
      <alignment vertical="bottom"/>
    </xf>
    <xf borderId="7" fillId="8" fontId="6" numFmtId="0" xfId="0" applyAlignment="1" applyBorder="1" applyFill="1" applyFont="1">
      <alignment horizontal="center" vertical="bottom"/>
    </xf>
    <xf borderId="7" fillId="8" fontId="6" numFmtId="0" xfId="0" applyAlignment="1" applyBorder="1" applyFont="1">
      <alignment vertical="bottom"/>
    </xf>
    <xf borderId="8" fillId="3" fontId="6" numFmtId="0" xfId="0" applyAlignment="1" applyBorder="1" applyFont="1">
      <alignment horizontal="right" vertical="bottom"/>
    </xf>
    <xf borderId="7" fillId="3" fontId="6" numFmtId="168" xfId="0" applyAlignment="1" applyBorder="1" applyFont="1" applyNumberFormat="1">
      <alignment horizontal="center" vertical="bottom"/>
    </xf>
    <xf borderId="0" fillId="4" fontId="6" numFmtId="0" xfId="0" applyAlignment="1" applyFont="1">
      <alignment vertical="bottom"/>
    </xf>
    <xf borderId="7" fillId="4" fontId="9" numFmtId="0" xfId="0" applyAlignment="1" applyBorder="1" applyFont="1">
      <alignment vertical="bottom"/>
    </xf>
    <xf borderId="8" fillId="8" fontId="6" numFmtId="0" xfId="0" applyAlignment="1" applyBorder="1" applyFont="1">
      <alignment vertical="bottom"/>
    </xf>
    <xf borderId="0" fillId="3" fontId="6" numFmtId="0" xfId="0" applyAlignment="1" applyFont="1">
      <alignment horizontal="right" vertical="bottom"/>
    </xf>
    <xf borderId="8" fillId="3" fontId="10" numFmtId="0" xfId="0" applyAlignment="1" applyBorder="1" applyFont="1">
      <alignment readingOrder="0"/>
    </xf>
    <xf borderId="7" fillId="3" fontId="6" numFmtId="0" xfId="0" applyAlignment="1" applyBorder="1" applyFont="1">
      <alignment horizontal="right" vertical="bottom"/>
    </xf>
    <xf borderId="15" fillId="3" fontId="8" numFmtId="0" xfId="0" applyBorder="1" applyFont="1"/>
    <xf borderId="16" fillId="3" fontId="11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5" fillId="3" fontId="12" numFmtId="0" xfId="0" applyBorder="1" applyFont="1"/>
    <xf borderId="19" fillId="9" fontId="13" numFmtId="0" xfId="0" applyBorder="1" applyFill="1" applyFont="1"/>
    <xf borderId="20" fillId="9" fontId="13" numFmtId="0" xfId="0" applyBorder="1" applyFont="1"/>
    <xf borderId="21" fillId="9" fontId="13" numFmtId="0" xfId="0" applyBorder="1" applyFont="1"/>
    <xf borderId="22" fillId="9" fontId="13" numFmtId="0" xfId="0" applyBorder="1" applyFont="1"/>
    <xf borderId="23" fillId="3" fontId="8" numFmtId="0" xfId="0" applyBorder="1" applyFont="1"/>
    <xf borderId="7" fillId="3" fontId="8" numFmtId="0" xfId="0" applyBorder="1" applyFont="1"/>
    <xf borderId="7" fillId="3" fontId="8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/>
    </xf>
    <xf borderId="7" fillId="3" fontId="8" numFmtId="166" xfId="0" applyAlignment="1" applyBorder="1" applyFont="1" applyNumberFormat="1">
      <alignment horizontal="center"/>
    </xf>
    <xf borderId="24" fillId="3" fontId="8" numFmtId="0" xfId="0" applyBorder="1" applyFont="1"/>
    <xf borderId="7" fillId="0" fontId="8" numFmtId="0" xfId="0" applyAlignment="1" applyBorder="1" applyFont="1">
      <alignment horizontal="center"/>
    </xf>
    <xf borderId="25" fillId="3" fontId="14" numFmtId="0" xfId="0" applyBorder="1" applyFont="1"/>
    <xf borderId="26" fillId="3" fontId="8" numFmtId="0" xfId="0" applyAlignment="1" applyBorder="1" applyFont="1">
      <alignment horizontal="center"/>
    </xf>
    <xf borderId="27" fillId="3" fontId="8" numFmtId="0" xfId="0" applyAlignment="1" applyBorder="1" applyFont="1">
      <alignment horizontal="center"/>
    </xf>
    <xf borderId="28" fillId="10" fontId="13" numFmtId="0" xfId="0" applyAlignment="1" applyBorder="1" applyFill="1" applyFont="1">
      <alignment horizontal="center"/>
    </xf>
    <xf borderId="29" fillId="0" fontId="2" numFmtId="0" xfId="0" applyBorder="1" applyFont="1"/>
    <xf borderId="30" fillId="9" fontId="13" numFmtId="166" xfId="0" applyAlignment="1" applyBorder="1" applyFont="1" applyNumberFormat="1">
      <alignment horizontal="center"/>
    </xf>
    <xf borderId="31" fillId="9" fontId="13" numFmtId="0" xfId="0" applyBorder="1" applyFont="1"/>
    <xf borderId="31" fillId="9" fontId="15" numFmtId="0" xfId="0" applyBorder="1" applyFont="1"/>
    <xf borderId="32" fillId="9" fontId="13" numFmtId="0" xfId="0" applyAlignment="1" applyBorder="1" applyFont="1">
      <alignment horizontal="center"/>
    </xf>
    <xf borderId="32" fillId="9" fontId="13" numFmtId="165" xfId="0" applyAlignment="1" applyBorder="1" applyFont="1" applyNumberFormat="1">
      <alignment horizontal="center"/>
    </xf>
    <xf borderId="33" fillId="9" fontId="13" numFmtId="165" xfId="0" applyAlignment="1" applyBorder="1" applyFont="1" applyNumberFormat="1">
      <alignment horizontal="center"/>
    </xf>
    <xf borderId="34" fillId="3" fontId="14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/>
      <c r="C2" s="5"/>
      <c r="D2" s="5"/>
      <c r="E2" s="5"/>
      <c r="F2" s="5"/>
      <c r="G2" s="5"/>
      <c r="H2" s="5"/>
      <c r="I2" s="5"/>
      <c r="J2" s="6"/>
    </row>
    <row r="3">
      <c r="A3" s="7"/>
      <c r="B3" s="7"/>
      <c r="C3" s="7"/>
      <c r="D3" s="7"/>
      <c r="E3" s="7"/>
      <c r="F3" s="7"/>
      <c r="G3" s="7"/>
      <c r="H3" s="7"/>
      <c r="I3" s="7"/>
      <c r="J3" s="7"/>
    </row>
    <row r="4">
      <c r="A4" s="8" t="s">
        <v>1</v>
      </c>
      <c r="B4" s="9" t="s">
        <v>2</v>
      </c>
      <c r="C4" s="10"/>
      <c r="D4" s="10"/>
      <c r="E4" s="10"/>
      <c r="F4" s="11"/>
      <c r="G4" s="11"/>
      <c r="H4" s="12"/>
      <c r="I4" s="7"/>
      <c r="J4" s="7"/>
    </row>
    <row r="5">
      <c r="A5" s="13" t="s">
        <v>3</v>
      </c>
      <c r="B5" s="14" t="s">
        <v>4</v>
      </c>
      <c r="C5" s="10"/>
      <c r="D5" s="10"/>
      <c r="E5" s="10"/>
      <c r="F5" s="15"/>
      <c r="G5" s="15"/>
      <c r="H5" s="12"/>
      <c r="I5" s="7"/>
      <c r="J5" s="7"/>
    </row>
    <row r="6">
      <c r="A6" s="16" t="s">
        <v>5</v>
      </c>
      <c r="B6" s="17">
        <v>44079.0</v>
      </c>
      <c r="D6" s="18"/>
      <c r="E6" s="13" t="s">
        <v>6</v>
      </c>
      <c r="F6" s="19"/>
      <c r="G6" s="15" t="s">
        <v>7</v>
      </c>
      <c r="H6" s="18"/>
      <c r="I6" s="7"/>
      <c r="J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20" t="s">
        <v>8</v>
      </c>
      <c r="B9" s="10"/>
      <c r="C9" s="10"/>
      <c r="D9" s="19"/>
      <c r="E9" s="7"/>
      <c r="F9" s="21" t="s">
        <v>9</v>
      </c>
      <c r="G9" s="10"/>
      <c r="H9" s="19"/>
      <c r="I9" s="22" t="s">
        <v>10</v>
      </c>
      <c r="J9" s="22" t="s">
        <v>11</v>
      </c>
    </row>
    <row r="10">
      <c r="A10" s="23" t="s">
        <v>12</v>
      </c>
      <c r="B10" s="10"/>
      <c r="C10" s="19"/>
      <c r="D10" s="24">
        <f>(Atores!D6+'RFS ou RFC'!D8)*Fatores!D20*Fatores!F33</f>
        <v>89.6077</v>
      </c>
      <c r="E10" s="7"/>
      <c r="F10" s="23" t="s">
        <v>13</v>
      </c>
      <c r="G10" s="10"/>
      <c r="H10" s="19"/>
      <c r="I10" s="25">
        <v>25.0</v>
      </c>
      <c r="J10" s="26">
        <f>dadoshistoricos!E31</f>
        <v>0.05747126437</v>
      </c>
    </row>
    <row r="11">
      <c r="A11" s="23" t="s">
        <v>14</v>
      </c>
      <c r="B11" s="10"/>
      <c r="C11" s="19"/>
      <c r="D11" s="27">
        <v>8.0</v>
      </c>
      <c r="E11" s="7"/>
      <c r="F11" s="23" t="s">
        <v>15</v>
      </c>
      <c r="G11" s="10"/>
      <c r="H11" s="19"/>
      <c r="I11" s="25">
        <f>80*0.8</f>
        <v>64</v>
      </c>
      <c r="J11" s="26">
        <f>dadoshistoricos!F31*0.8</f>
        <v>0.1471264368</v>
      </c>
    </row>
    <row r="12">
      <c r="A12" s="12"/>
      <c r="B12" s="12"/>
      <c r="C12" s="12"/>
      <c r="D12" s="7"/>
      <c r="E12" s="7"/>
      <c r="F12" s="23" t="s">
        <v>16</v>
      </c>
      <c r="G12" s="10"/>
      <c r="H12" s="19"/>
      <c r="I12" s="24">
        <f>80*0.2</f>
        <v>16</v>
      </c>
      <c r="J12" s="28">
        <f>dadoshistoricos!F31*0.2</f>
        <v>0.0367816092</v>
      </c>
    </row>
    <row r="13">
      <c r="A13" s="12"/>
      <c r="B13" s="12"/>
      <c r="C13" s="12"/>
      <c r="D13" s="7"/>
      <c r="E13" s="7"/>
      <c r="F13" s="23" t="s">
        <v>17</v>
      </c>
      <c r="G13" s="10"/>
      <c r="H13" s="19"/>
      <c r="I13" s="25">
        <v>25.0</v>
      </c>
      <c r="J13" s="28">
        <f>dadoshistoricos!G31</f>
        <v>0.05747126437</v>
      </c>
    </row>
    <row r="14">
      <c r="A14" s="7"/>
      <c r="B14" s="7"/>
      <c r="C14" s="7"/>
      <c r="D14" s="7"/>
      <c r="E14" s="7"/>
      <c r="F14" s="23" t="s">
        <v>18</v>
      </c>
      <c r="G14" s="10"/>
      <c r="H14" s="19"/>
      <c r="I14" s="25">
        <v>250.0</v>
      </c>
      <c r="J14" s="28">
        <f>dadoshistoricos!H31</f>
        <v>0.5747126437</v>
      </c>
    </row>
    <row r="15">
      <c r="A15" s="7"/>
      <c r="B15" s="7"/>
      <c r="C15" s="7"/>
      <c r="D15" s="7"/>
      <c r="E15" s="7"/>
      <c r="F15" s="23" t="s">
        <v>19</v>
      </c>
      <c r="G15" s="10"/>
      <c r="H15" s="19"/>
      <c r="I15" s="25">
        <v>25.0</v>
      </c>
      <c r="J15" s="28">
        <f>dadoshistoricos!I31</f>
        <v>0.02298850575</v>
      </c>
    </row>
    <row r="16">
      <c r="A16" s="7"/>
      <c r="B16" s="7"/>
      <c r="C16" s="7"/>
      <c r="D16" s="29"/>
      <c r="E16" s="29"/>
      <c r="F16" s="23" t="s">
        <v>20</v>
      </c>
      <c r="G16" s="10"/>
      <c r="H16" s="19"/>
      <c r="I16" s="25">
        <v>10.0</v>
      </c>
      <c r="J16" s="28">
        <f>dadoshistoricos!J31</f>
        <v>0.05747126437</v>
      </c>
    </row>
    <row r="17">
      <c r="A17" s="12"/>
      <c r="B17" s="12"/>
      <c r="C17" s="12"/>
      <c r="D17" s="30"/>
      <c r="E17" s="30"/>
      <c r="F17" s="23" t="s">
        <v>21</v>
      </c>
      <c r="G17" s="10"/>
      <c r="H17" s="19"/>
      <c r="I17" s="25">
        <v>20.0</v>
      </c>
      <c r="J17" s="28">
        <f>dadoshistoricos!K31</f>
        <v>0.04597701149</v>
      </c>
    </row>
    <row r="18">
      <c r="A18" s="7"/>
      <c r="B18" s="7"/>
      <c r="C18" s="7"/>
      <c r="D18" s="7"/>
      <c r="E18" s="7"/>
      <c r="F18" s="31" t="s">
        <v>22</v>
      </c>
      <c r="G18" s="10"/>
      <c r="H18" s="19"/>
      <c r="I18" s="32">
        <f t="shared" ref="I18:J18" si="1">SUM(I10:I17)</f>
        <v>435</v>
      </c>
      <c r="J18" s="33">
        <f t="shared" si="1"/>
        <v>1</v>
      </c>
      <c r="K18" s="34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>
      <c r="A21" s="36"/>
      <c r="E21" s="35"/>
      <c r="F21" s="35"/>
      <c r="G21" s="35"/>
      <c r="H21" s="35"/>
      <c r="I21" s="35"/>
      <c r="J21" s="35"/>
    </row>
    <row r="22">
      <c r="E22" s="35"/>
      <c r="F22" s="35"/>
      <c r="G22" s="35"/>
      <c r="H22" s="35"/>
      <c r="I22" s="35"/>
      <c r="J22" s="35"/>
    </row>
    <row r="23">
      <c r="A23" s="37"/>
      <c r="G23" s="37"/>
      <c r="H23" s="37"/>
      <c r="I23" s="37"/>
      <c r="J23" s="35"/>
    </row>
    <row r="24">
      <c r="A24" s="38"/>
      <c r="G24" s="38"/>
      <c r="H24" s="38"/>
      <c r="I24" s="38"/>
      <c r="J24" s="35"/>
    </row>
    <row r="25">
      <c r="A25" s="39"/>
      <c r="B25" s="35"/>
      <c r="C25" s="35"/>
      <c r="D25" s="35"/>
      <c r="E25" s="35"/>
      <c r="F25" s="35"/>
      <c r="G25" s="35"/>
      <c r="H25" s="35"/>
      <c r="I25" s="35"/>
      <c r="J25" s="35"/>
    </row>
    <row r="26">
      <c r="A26" s="39"/>
      <c r="B26" s="35"/>
      <c r="C26" s="35"/>
      <c r="D26" s="35"/>
      <c r="E26" s="35"/>
      <c r="F26" s="35"/>
      <c r="G26" s="35"/>
      <c r="H26" s="35"/>
      <c r="I26" s="35"/>
      <c r="J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>
      <c r="A28" s="37"/>
      <c r="B28" s="35"/>
      <c r="C28" s="35"/>
      <c r="D28" s="35"/>
      <c r="E28" s="35"/>
      <c r="F28" s="35"/>
      <c r="G28" s="35"/>
      <c r="H28" s="35"/>
      <c r="I28" s="35"/>
      <c r="J28" s="35"/>
    </row>
    <row r="29">
      <c r="A29" s="38"/>
      <c r="J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</row>
  </sheetData>
  <mergeCells count="21">
    <mergeCell ref="A10:C10"/>
    <mergeCell ref="A11:C11"/>
    <mergeCell ref="A21:D22"/>
    <mergeCell ref="A23:F23"/>
    <mergeCell ref="A24:F24"/>
    <mergeCell ref="A29:I29"/>
    <mergeCell ref="F11:H11"/>
    <mergeCell ref="F12:H12"/>
    <mergeCell ref="F13:H13"/>
    <mergeCell ref="F14:H14"/>
    <mergeCell ref="F15:H15"/>
    <mergeCell ref="F16:H16"/>
    <mergeCell ref="F17:H17"/>
    <mergeCell ref="F18:H18"/>
    <mergeCell ref="A1:J2"/>
    <mergeCell ref="B4:E4"/>
    <mergeCell ref="B5:E5"/>
    <mergeCell ref="E6:F6"/>
    <mergeCell ref="A9:D9"/>
    <mergeCell ref="F9:H9"/>
    <mergeCell ref="F10:H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6.43"/>
    <col customWidth="1" min="3" max="3" width="18.43"/>
  </cols>
  <sheetData>
    <row r="1">
      <c r="A1" s="37"/>
      <c r="B1" s="40" t="s">
        <v>23</v>
      </c>
      <c r="C1" s="10"/>
      <c r="D1" s="19"/>
      <c r="E1" s="37"/>
      <c r="F1" s="37"/>
      <c r="G1" s="37"/>
      <c r="H1" s="37"/>
      <c r="I1" s="37"/>
      <c r="J1" s="37"/>
      <c r="K1" s="37"/>
      <c r="L1" s="37"/>
    </row>
    <row r="2">
      <c r="A2" s="37"/>
      <c r="B2" s="30" t="s">
        <v>24</v>
      </c>
      <c r="C2" s="41" t="s">
        <v>25</v>
      </c>
      <c r="D2" s="30" t="s">
        <v>26</v>
      </c>
      <c r="E2" s="37"/>
      <c r="F2" s="37"/>
      <c r="G2" s="37"/>
      <c r="H2" s="37"/>
      <c r="I2" s="37"/>
      <c r="J2" s="37"/>
      <c r="K2" s="37"/>
      <c r="L2" s="37"/>
    </row>
    <row r="3">
      <c r="A3" s="37"/>
      <c r="B3" s="42" t="s">
        <v>27</v>
      </c>
      <c r="C3" s="42">
        <v>1.0</v>
      </c>
      <c r="D3" s="43">
        <v>4.0</v>
      </c>
      <c r="E3" s="37"/>
      <c r="F3" s="37"/>
      <c r="G3" s="37"/>
      <c r="H3" s="37"/>
      <c r="I3" s="37"/>
      <c r="J3" s="37"/>
      <c r="K3" s="37"/>
      <c r="L3" s="37"/>
    </row>
    <row r="4">
      <c r="A4" s="37"/>
      <c r="B4" s="42" t="s">
        <v>28</v>
      </c>
      <c r="C4" s="42">
        <v>2.0</v>
      </c>
      <c r="D4" s="43">
        <v>8.0</v>
      </c>
      <c r="E4" s="37"/>
      <c r="F4" s="37"/>
      <c r="G4" s="37"/>
      <c r="H4" s="37"/>
      <c r="I4" s="37"/>
      <c r="J4" s="37"/>
      <c r="K4" s="37"/>
      <c r="L4" s="37"/>
    </row>
    <row r="5">
      <c r="A5" s="37"/>
      <c r="B5" s="42" t="s">
        <v>29</v>
      </c>
      <c r="C5" s="44">
        <v>3.0</v>
      </c>
      <c r="D5" s="45">
        <v>3.0</v>
      </c>
      <c r="E5" s="37"/>
      <c r="F5" s="37"/>
      <c r="G5" s="37"/>
      <c r="H5" s="37"/>
      <c r="I5" s="37"/>
      <c r="J5" s="37"/>
      <c r="K5" s="37"/>
      <c r="L5" s="37"/>
    </row>
    <row r="6">
      <c r="A6" s="37"/>
      <c r="B6" s="37"/>
      <c r="C6" s="30" t="s">
        <v>30</v>
      </c>
      <c r="D6" s="41">
        <f>(C3*D3)+(C4*D4)+(C5*D5)</f>
        <v>29</v>
      </c>
      <c r="E6" s="37"/>
      <c r="F6" s="37"/>
      <c r="G6" s="37"/>
      <c r="H6" s="37"/>
      <c r="I6" s="37"/>
      <c r="J6" s="37"/>
      <c r="K6" s="37"/>
      <c r="L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</row>
    <row r="9">
      <c r="A9" s="35"/>
      <c r="B9" s="30" t="s">
        <v>31</v>
      </c>
      <c r="C9" s="30" t="s">
        <v>32</v>
      </c>
      <c r="D9" s="35"/>
      <c r="E9" s="35"/>
      <c r="F9" s="35"/>
      <c r="G9" s="35"/>
      <c r="H9" s="35"/>
      <c r="I9" s="35"/>
      <c r="J9" s="35"/>
      <c r="K9" s="35"/>
      <c r="L9" s="35"/>
    </row>
    <row r="10">
      <c r="A10" s="35"/>
      <c r="B10" s="46" t="s">
        <v>33</v>
      </c>
      <c r="C10" s="43" t="s">
        <v>27</v>
      </c>
      <c r="D10" s="35"/>
      <c r="E10" s="35"/>
      <c r="F10" s="35"/>
      <c r="G10" s="35"/>
      <c r="H10" s="35"/>
      <c r="I10" s="35"/>
      <c r="J10" s="35"/>
      <c r="K10" s="35"/>
      <c r="L10" s="35"/>
    </row>
    <row r="11">
      <c r="A11" s="35"/>
      <c r="B11" s="46" t="s">
        <v>34</v>
      </c>
      <c r="C11" s="43" t="s">
        <v>28</v>
      </c>
      <c r="D11" s="35"/>
      <c r="E11" s="35"/>
      <c r="F11" s="35"/>
      <c r="G11" s="35"/>
      <c r="H11" s="35"/>
      <c r="I11" s="35"/>
      <c r="J11" s="35"/>
      <c r="K11" s="35"/>
      <c r="L11" s="35"/>
    </row>
    <row r="12">
      <c r="A12" s="35"/>
      <c r="B12" s="29" t="s">
        <v>35</v>
      </c>
      <c r="C12" s="42" t="s">
        <v>29</v>
      </c>
      <c r="D12" s="35"/>
      <c r="E12" s="35"/>
      <c r="F12" s="35"/>
      <c r="G12" s="35"/>
      <c r="H12" s="35"/>
      <c r="I12" s="35"/>
      <c r="J12" s="35"/>
      <c r="K12" s="35"/>
      <c r="L12" s="35"/>
    </row>
    <row r="13">
      <c r="A13" s="35"/>
      <c r="B13" s="47" t="s">
        <v>36</v>
      </c>
      <c r="C13" s="44" t="s">
        <v>29</v>
      </c>
      <c r="D13" s="35"/>
      <c r="E13" s="35"/>
      <c r="F13" s="35"/>
      <c r="G13" s="35"/>
      <c r="H13" s="35"/>
      <c r="I13" s="35"/>
      <c r="J13" s="35"/>
      <c r="K13" s="35"/>
      <c r="L13" s="35"/>
    </row>
    <row r="14">
      <c r="A14" s="35"/>
      <c r="B14" s="41" t="s">
        <v>37</v>
      </c>
      <c r="C14" s="41">
        <f>D6</f>
        <v>29</v>
      </c>
      <c r="D14" s="35"/>
      <c r="E14" s="35"/>
      <c r="F14" s="35"/>
      <c r="G14" s="35"/>
      <c r="H14" s="35"/>
      <c r="I14" s="35"/>
      <c r="J14" s="35"/>
      <c r="K14" s="35"/>
      <c r="L14" s="35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</row>
  </sheetData>
  <mergeCells count="1">
    <mergeCell ref="B1:D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44.43"/>
    <col customWidth="1" min="4" max="4" width="18.0"/>
    <col customWidth="1" min="5" max="5" width="42.0"/>
  </cols>
  <sheetData>
    <row r="1">
      <c r="A1" s="35"/>
      <c r="B1" s="48" t="s">
        <v>38</v>
      </c>
      <c r="C1" s="10"/>
      <c r="D1" s="19"/>
      <c r="E1" s="37"/>
    </row>
    <row r="2">
      <c r="A2" s="35"/>
      <c r="B2" s="35"/>
      <c r="C2" s="35"/>
      <c r="D2" s="35"/>
      <c r="E2" s="35"/>
    </row>
    <row r="3">
      <c r="A3" s="35"/>
      <c r="B3" s="35"/>
      <c r="C3" s="35"/>
      <c r="D3" s="35"/>
      <c r="E3" s="35"/>
    </row>
    <row r="4">
      <c r="A4" s="35"/>
      <c r="B4" s="49" t="s">
        <v>39</v>
      </c>
      <c r="C4" s="49" t="s">
        <v>25</v>
      </c>
      <c r="D4" s="50" t="s">
        <v>40</v>
      </c>
      <c r="E4" s="37"/>
    </row>
    <row r="5">
      <c r="A5" s="35"/>
      <c r="B5" s="42" t="s">
        <v>27</v>
      </c>
      <c r="C5" s="43">
        <v>3.0</v>
      </c>
      <c r="D5" s="42">
        <f>COUNTIF(C11:C28, "2")</f>
        <v>10</v>
      </c>
      <c r="E5" s="37"/>
    </row>
    <row r="6">
      <c r="A6" s="35"/>
      <c r="B6" s="42" t="s">
        <v>28</v>
      </c>
      <c r="C6" s="43">
        <v>4.0</v>
      </c>
      <c r="D6" s="42">
        <f>(COUNTIF(C11:C29, "3")+COUNTIF(C11:C29, "4"))</f>
        <v>8</v>
      </c>
      <c r="E6" s="37"/>
    </row>
    <row r="7">
      <c r="A7" s="35"/>
      <c r="B7" s="42" t="s">
        <v>29</v>
      </c>
      <c r="C7" s="43">
        <v>5.0</v>
      </c>
      <c r="D7" s="42">
        <f>COUNTIF(C11:C30, "&gt;5")</f>
        <v>0</v>
      </c>
      <c r="E7" s="37"/>
    </row>
    <row r="8">
      <c r="A8" s="35"/>
      <c r="B8" s="35"/>
      <c r="C8" s="51" t="s">
        <v>41</v>
      </c>
      <c r="D8" s="41">
        <f>(C5*D5)+(C6*D6)+(C7*D7)</f>
        <v>62</v>
      </c>
      <c r="E8" s="35"/>
    </row>
    <row r="9">
      <c r="A9" s="52"/>
      <c r="B9" s="5"/>
      <c r="C9" s="6"/>
      <c r="D9" s="53"/>
      <c r="E9" s="35"/>
    </row>
    <row r="10">
      <c r="A10" s="54" t="s">
        <v>42</v>
      </c>
      <c r="B10" s="54" t="s">
        <v>43</v>
      </c>
      <c r="C10" s="54" t="s">
        <v>44</v>
      </c>
      <c r="D10" s="54" t="s">
        <v>32</v>
      </c>
      <c r="E10" s="55" t="s">
        <v>45</v>
      </c>
    </row>
    <row r="11">
      <c r="A11" s="56" t="s">
        <v>46</v>
      </c>
      <c r="B11" s="57" t="s">
        <v>47</v>
      </c>
      <c r="C11" s="43">
        <v>4.0</v>
      </c>
      <c r="D11" s="43" t="s">
        <v>29</v>
      </c>
      <c r="E11" s="46" t="s">
        <v>48</v>
      </c>
    </row>
    <row r="12">
      <c r="A12" s="56" t="s">
        <v>49</v>
      </c>
      <c r="B12" s="58" t="s">
        <v>50</v>
      </c>
      <c r="C12" s="43">
        <v>4.0</v>
      </c>
      <c r="D12" s="43" t="s">
        <v>29</v>
      </c>
      <c r="E12" s="46" t="s">
        <v>48</v>
      </c>
    </row>
    <row r="13">
      <c r="A13" s="56" t="s">
        <v>51</v>
      </c>
      <c r="B13" s="58" t="s">
        <v>52</v>
      </c>
      <c r="C13" s="43">
        <v>2.0</v>
      </c>
      <c r="D13" s="43" t="s">
        <v>27</v>
      </c>
      <c r="E13" s="46" t="s">
        <v>53</v>
      </c>
    </row>
    <row r="14">
      <c r="A14" s="56" t="s">
        <v>54</v>
      </c>
      <c r="B14" s="58" t="s">
        <v>55</v>
      </c>
      <c r="C14" s="43">
        <v>4.0</v>
      </c>
      <c r="D14" s="43" t="s">
        <v>29</v>
      </c>
      <c r="E14" s="46" t="s">
        <v>48</v>
      </c>
    </row>
    <row r="15">
      <c r="A15" s="56" t="s">
        <v>56</v>
      </c>
      <c r="B15" s="57" t="s">
        <v>57</v>
      </c>
      <c r="C15" s="43">
        <v>2.0</v>
      </c>
      <c r="D15" s="42" t="s">
        <v>27</v>
      </c>
      <c r="E15" s="46" t="s">
        <v>58</v>
      </c>
    </row>
    <row r="16">
      <c r="A16" s="56" t="s">
        <v>59</v>
      </c>
      <c r="B16" s="58" t="s">
        <v>60</v>
      </c>
      <c r="C16" s="43">
        <v>2.0</v>
      </c>
      <c r="D16" s="42" t="s">
        <v>27</v>
      </c>
      <c r="E16" s="46" t="s">
        <v>58</v>
      </c>
    </row>
    <row r="17">
      <c r="A17" s="56" t="s">
        <v>61</v>
      </c>
      <c r="B17" s="58" t="s">
        <v>62</v>
      </c>
      <c r="C17" s="43">
        <v>2.0</v>
      </c>
      <c r="D17" s="42" t="s">
        <v>27</v>
      </c>
      <c r="E17" s="46" t="s">
        <v>58</v>
      </c>
    </row>
    <row r="18">
      <c r="A18" s="56" t="s">
        <v>63</v>
      </c>
      <c r="B18" s="58" t="s">
        <v>64</v>
      </c>
      <c r="C18" s="43">
        <v>2.0</v>
      </c>
      <c r="D18" s="42" t="s">
        <v>27</v>
      </c>
      <c r="E18" s="46" t="s">
        <v>58</v>
      </c>
    </row>
    <row r="19">
      <c r="A19" s="56" t="s">
        <v>65</v>
      </c>
      <c r="B19" s="57" t="s">
        <v>66</v>
      </c>
      <c r="C19" s="43">
        <v>2.0</v>
      </c>
      <c r="D19" s="42" t="s">
        <v>27</v>
      </c>
      <c r="E19" s="46" t="s">
        <v>67</v>
      </c>
    </row>
    <row r="20">
      <c r="A20" s="56" t="s">
        <v>68</v>
      </c>
      <c r="B20" s="58" t="s">
        <v>69</v>
      </c>
      <c r="C20" s="43">
        <v>2.0</v>
      </c>
      <c r="D20" s="42" t="s">
        <v>27</v>
      </c>
      <c r="E20" s="46" t="s">
        <v>67</v>
      </c>
    </row>
    <row r="21">
      <c r="A21" s="56" t="s">
        <v>70</v>
      </c>
      <c r="B21" s="58" t="s">
        <v>71</v>
      </c>
      <c r="C21" s="43">
        <v>2.0</v>
      </c>
      <c r="D21" s="42" t="s">
        <v>27</v>
      </c>
      <c r="E21" s="46" t="s">
        <v>67</v>
      </c>
    </row>
    <row r="22">
      <c r="A22" s="56" t="s">
        <v>72</v>
      </c>
      <c r="B22" s="58" t="s">
        <v>73</v>
      </c>
      <c r="C22" s="43">
        <v>2.0</v>
      </c>
      <c r="D22" s="42" t="s">
        <v>27</v>
      </c>
      <c r="E22" s="46" t="s">
        <v>67</v>
      </c>
    </row>
    <row r="23">
      <c r="A23" s="56" t="s">
        <v>74</v>
      </c>
      <c r="B23" s="57" t="s">
        <v>75</v>
      </c>
      <c r="C23" s="43">
        <v>3.0</v>
      </c>
      <c r="D23" s="43" t="s">
        <v>28</v>
      </c>
      <c r="E23" s="46" t="s">
        <v>76</v>
      </c>
    </row>
    <row r="24">
      <c r="A24" s="56" t="s">
        <v>77</v>
      </c>
      <c r="B24" s="58" t="s">
        <v>78</v>
      </c>
      <c r="C24" s="43">
        <v>3.0</v>
      </c>
      <c r="D24" s="43" t="s">
        <v>28</v>
      </c>
      <c r="E24" s="46" t="s">
        <v>76</v>
      </c>
    </row>
    <row r="25">
      <c r="A25" s="56" t="s">
        <v>79</v>
      </c>
      <c r="B25" s="58" t="s">
        <v>80</v>
      </c>
      <c r="C25" s="43">
        <v>3.0</v>
      </c>
      <c r="D25" s="43" t="s">
        <v>28</v>
      </c>
      <c r="E25" s="46" t="s">
        <v>76</v>
      </c>
    </row>
    <row r="26">
      <c r="A26" s="56" t="s">
        <v>81</v>
      </c>
      <c r="B26" s="58" t="s">
        <v>82</v>
      </c>
      <c r="C26" s="43">
        <v>3.0</v>
      </c>
      <c r="D26" s="43" t="s">
        <v>28</v>
      </c>
      <c r="E26" s="46" t="s">
        <v>76</v>
      </c>
    </row>
    <row r="27">
      <c r="A27" s="56" t="s">
        <v>83</v>
      </c>
      <c r="B27" s="59" t="s">
        <v>84</v>
      </c>
      <c r="C27" s="43">
        <v>2.0</v>
      </c>
      <c r="D27" s="42" t="s">
        <v>27</v>
      </c>
      <c r="E27" s="46" t="s">
        <v>85</v>
      </c>
    </row>
    <row r="28">
      <c r="A28" s="56" t="s">
        <v>86</v>
      </c>
      <c r="B28" s="59" t="s">
        <v>87</v>
      </c>
      <c r="C28" s="43">
        <v>3.0</v>
      </c>
      <c r="D28" s="43" t="s">
        <v>28</v>
      </c>
      <c r="E28" s="46" t="s">
        <v>88</v>
      </c>
    </row>
    <row r="29">
      <c r="A29" s="60" t="s">
        <v>89</v>
      </c>
      <c r="B29" s="60">
        <f>SUM(C11:C28)</f>
        <v>47</v>
      </c>
      <c r="C29" s="35"/>
      <c r="D29" s="35"/>
      <c r="E29" s="35"/>
    </row>
  </sheetData>
  <mergeCells count="2">
    <mergeCell ref="B1:D1"/>
    <mergeCell ref="A9:C9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9.57"/>
  </cols>
  <sheetData>
    <row r="1">
      <c r="A1" s="35"/>
      <c r="B1" s="35"/>
      <c r="C1" s="35"/>
      <c r="D1" s="35"/>
    </row>
    <row r="2">
      <c r="A2" s="61" t="s">
        <v>90</v>
      </c>
      <c r="D2" s="62"/>
    </row>
    <row r="3">
      <c r="A3" s="35"/>
    </row>
    <row r="5">
      <c r="A5" s="63" t="s">
        <v>91</v>
      </c>
      <c r="B5" s="5"/>
      <c r="C5" s="5"/>
      <c r="D5" s="6"/>
    </row>
    <row r="6">
      <c r="A6" s="64" t="s">
        <v>42</v>
      </c>
      <c r="B6" s="65" t="s">
        <v>92</v>
      </c>
      <c r="C6" s="65" t="s">
        <v>25</v>
      </c>
      <c r="D6" s="65" t="s">
        <v>93</v>
      </c>
    </row>
    <row r="7">
      <c r="A7" s="42" t="s">
        <v>94</v>
      </c>
      <c r="B7" s="29" t="s">
        <v>95</v>
      </c>
      <c r="C7" s="42">
        <v>2.0</v>
      </c>
      <c r="D7" s="42">
        <v>0.0</v>
      </c>
    </row>
    <row r="8">
      <c r="A8" s="42" t="s">
        <v>96</v>
      </c>
      <c r="B8" s="29" t="s">
        <v>97</v>
      </c>
      <c r="C8" s="42">
        <v>1.0</v>
      </c>
      <c r="D8" s="43">
        <v>4.0</v>
      </c>
    </row>
    <row r="9">
      <c r="A9" s="42" t="s">
        <v>98</v>
      </c>
      <c r="B9" s="29" t="s">
        <v>99</v>
      </c>
      <c r="C9" s="42">
        <v>1.0</v>
      </c>
      <c r="D9" s="43">
        <v>1.0</v>
      </c>
    </row>
    <row r="10">
      <c r="A10" s="42" t="s">
        <v>100</v>
      </c>
      <c r="B10" s="29" t="s">
        <v>101</v>
      </c>
      <c r="C10" s="42">
        <v>1.0</v>
      </c>
      <c r="D10" s="42">
        <v>0.0</v>
      </c>
    </row>
    <row r="11">
      <c r="A11" s="42" t="s">
        <v>102</v>
      </c>
      <c r="B11" s="29" t="s">
        <v>103</v>
      </c>
      <c r="C11" s="42">
        <v>1.0</v>
      </c>
      <c r="D11" s="43">
        <v>0.0</v>
      </c>
    </row>
    <row r="12">
      <c r="A12" s="42" t="s">
        <v>104</v>
      </c>
      <c r="B12" s="29" t="s">
        <v>105</v>
      </c>
      <c r="C12" s="42">
        <v>0.5</v>
      </c>
      <c r="D12" s="42">
        <v>5.0</v>
      </c>
    </row>
    <row r="13">
      <c r="A13" s="42" t="s">
        <v>106</v>
      </c>
      <c r="B13" s="29" t="s">
        <v>107</v>
      </c>
      <c r="C13" s="42">
        <v>0.5</v>
      </c>
      <c r="D13" s="42">
        <v>5.0</v>
      </c>
    </row>
    <row r="14">
      <c r="A14" s="42" t="s">
        <v>108</v>
      </c>
      <c r="B14" s="29" t="s">
        <v>109</v>
      </c>
      <c r="C14" s="42">
        <v>2.0</v>
      </c>
      <c r="D14" s="43">
        <v>4.0</v>
      </c>
    </row>
    <row r="15">
      <c r="A15" s="42" t="s">
        <v>110</v>
      </c>
      <c r="B15" s="29" t="s">
        <v>111</v>
      </c>
      <c r="C15" s="42">
        <v>1.0</v>
      </c>
      <c r="D15" s="42">
        <v>5.0</v>
      </c>
    </row>
    <row r="16">
      <c r="A16" s="42" t="s">
        <v>112</v>
      </c>
      <c r="B16" s="29" t="s">
        <v>113</v>
      </c>
      <c r="C16" s="42">
        <v>1.0</v>
      </c>
      <c r="D16" s="42">
        <v>0.0</v>
      </c>
    </row>
    <row r="17">
      <c r="A17" s="42" t="s">
        <v>114</v>
      </c>
      <c r="B17" s="29" t="s">
        <v>115</v>
      </c>
      <c r="C17" s="42">
        <v>1.0</v>
      </c>
      <c r="D17" s="43">
        <v>3.0</v>
      </c>
    </row>
    <row r="18">
      <c r="A18" s="42" t="s">
        <v>116</v>
      </c>
      <c r="B18" s="29" t="s">
        <v>117</v>
      </c>
      <c r="C18" s="42">
        <v>1.0</v>
      </c>
      <c r="D18" s="42">
        <v>0.0</v>
      </c>
    </row>
    <row r="19">
      <c r="A19" s="42" t="s">
        <v>118</v>
      </c>
      <c r="B19" s="29" t="s">
        <v>119</v>
      </c>
      <c r="C19" s="42">
        <v>1.0</v>
      </c>
      <c r="D19" s="42">
        <v>0.0</v>
      </c>
    </row>
    <row r="20">
      <c r="A20" s="66" t="s">
        <v>120</v>
      </c>
      <c r="B20" s="10"/>
      <c r="C20" s="19"/>
      <c r="D20" s="67">
        <f>0.6+(0.01*SUM(C7*D7,C8*D8,D9*C9,D10*C10,D11*C11,D12*C12,D13*C13,D14*C14,D15*C15,D16*C16,D17*C17,D18*C18,D19*C19))</f>
        <v>0.86</v>
      </c>
    </row>
    <row r="23">
      <c r="A23" s="68" t="s">
        <v>121</v>
      </c>
      <c r="E23" s="69"/>
      <c r="F23" s="69"/>
    </row>
    <row r="24">
      <c r="A24" s="64" t="s">
        <v>42</v>
      </c>
      <c r="B24" s="70" t="s">
        <v>92</v>
      </c>
      <c r="C24" s="10"/>
      <c r="D24" s="19"/>
      <c r="E24" s="64" t="s">
        <v>25</v>
      </c>
      <c r="F24" s="64" t="s">
        <v>93</v>
      </c>
    </row>
    <row r="25">
      <c r="A25" s="42" t="s">
        <v>122</v>
      </c>
      <c r="B25" s="23" t="s">
        <v>123</v>
      </c>
      <c r="C25" s="10"/>
      <c r="D25" s="19"/>
      <c r="E25" s="42">
        <v>1.5</v>
      </c>
      <c r="F25" s="43">
        <v>1.0</v>
      </c>
    </row>
    <row r="26">
      <c r="A26" s="42" t="s">
        <v>124</v>
      </c>
      <c r="B26" s="23" t="s">
        <v>125</v>
      </c>
      <c r="C26" s="10"/>
      <c r="D26" s="19"/>
      <c r="E26" s="42">
        <v>0.5</v>
      </c>
      <c r="F26" s="43">
        <v>1.0</v>
      </c>
    </row>
    <row r="27">
      <c r="A27" s="42" t="s">
        <v>126</v>
      </c>
      <c r="B27" s="23" t="s">
        <v>127</v>
      </c>
      <c r="C27" s="10"/>
      <c r="D27" s="19"/>
      <c r="E27" s="42">
        <v>1.0</v>
      </c>
      <c r="F27" s="43">
        <v>2.0</v>
      </c>
    </row>
    <row r="28">
      <c r="A28" s="42" t="s">
        <v>128</v>
      </c>
      <c r="B28" s="23" t="s">
        <v>129</v>
      </c>
      <c r="C28" s="10"/>
      <c r="D28" s="19"/>
      <c r="E28" s="42">
        <v>0.5</v>
      </c>
      <c r="F28" s="42">
        <v>1.0</v>
      </c>
    </row>
    <row r="29">
      <c r="A29" s="42" t="s">
        <v>130</v>
      </c>
      <c r="B29" s="23" t="s">
        <v>131</v>
      </c>
      <c r="C29" s="10"/>
      <c r="D29" s="19"/>
      <c r="E29" s="42">
        <v>1.0</v>
      </c>
      <c r="F29" s="43">
        <v>4.0</v>
      </c>
    </row>
    <row r="30">
      <c r="A30" s="42" t="s">
        <v>132</v>
      </c>
      <c r="B30" s="23" t="s">
        <v>133</v>
      </c>
      <c r="C30" s="10"/>
      <c r="D30" s="19"/>
      <c r="E30" s="42">
        <v>2.0</v>
      </c>
      <c r="F30" s="43">
        <v>3.0</v>
      </c>
    </row>
    <row r="31">
      <c r="A31" s="42" t="s">
        <v>134</v>
      </c>
      <c r="B31" s="23" t="s">
        <v>135</v>
      </c>
      <c r="C31" s="10"/>
      <c r="D31" s="19"/>
      <c r="E31" s="42">
        <v>-1.0</v>
      </c>
      <c r="F31" s="43">
        <v>3.0</v>
      </c>
    </row>
    <row r="32">
      <c r="A32" s="42" t="s">
        <v>136</v>
      </c>
      <c r="B32" s="23" t="s">
        <v>137</v>
      </c>
      <c r="C32" s="10"/>
      <c r="D32" s="19"/>
      <c r="E32" s="42">
        <v>-1.0</v>
      </c>
      <c r="F32" s="43">
        <v>3.0</v>
      </c>
    </row>
    <row r="33">
      <c r="A33" s="71"/>
      <c r="B33" s="71"/>
      <c r="C33" s="72" t="s">
        <v>138</v>
      </c>
      <c r="D33" s="10"/>
      <c r="E33" s="19"/>
      <c r="F33" s="73">
        <f>1.4+(-0.03*SUM(E25*F25,E26*F26,E27*F27,E28*F28,E29*F29,E30*F30,E31*F31,E32*F32))</f>
        <v>1.145</v>
      </c>
    </row>
  </sheetData>
  <mergeCells count="15">
    <mergeCell ref="B26:D26"/>
    <mergeCell ref="B27:D27"/>
    <mergeCell ref="B28:D28"/>
    <mergeCell ref="B29:D29"/>
    <mergeCell ref="B30:D30"/>
    <mergeCell ref="B31:D31"/>
    <mergeCell ref="B32:D32"/>
    <mergeCell ref="C33:E33"/>
    <mergeCell ref="A2:D2"/>
    <mergeCell ref="A3:D4"/>
    <mergeCell ref="A5:D5"/>
    <mergeCell ref="A20:C20"/>
    <mergeCell ref="A23:D23"/>
    <mergeCell ref="B24:D24"/>
    <mergeCell ref="B25:D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showGridLines="0" workbookViewId="0"/>
  </sheetViews>
  <sheetFormatPr customHeight="1" defaultColWidth="14.43" defaultRowHeight="15.75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9" width="12.14"/>
    <col customWidth="1" min="10" max="10" width="19.57"/>
    <col customWidth="1" min="11" max="11" width="10.71"/>
    <col customWidth="1" min="12" max="12" width="13.71"/>
    <col customWidth="1" min="13" max="32" width="11.57"/>
  </cols>
  <sheetData>
    <row r="1" ht="12.75" customHeight="1">
      <c r="A1" s="74"/>
      <c r="B1" s="75" t="s">
        <v>139</v>
      </c>
      <c r="C1" s="76"/>
      <c r="D1" s="76"/>
      <c r="E1" s="76"/>
      <c r="F1" s="76"/>
      <c r="G1" s="76"/>
      <c r="H1" s="76"/>
      <c r="I1" s="76"/>
      <c r="J1" s="76"/>
      <c r="K1" s="76"/>
      <c r="L1" s="77"/>
      <c r="M1" s="78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</row>
    <row r="2" ht="12.75" customHeight="1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</row>
    <row r="3" ht="12.75" customHeight="1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</row>
    <row r="4" ht="12.7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</row>
    <row r="5" ht="12.75" customHeight="1">
      <c r="A5" s="74"/>
      <c r="B5" s="79" t="s">
        <v>140</v>
      </c>
      <c r="C5" s="80" t="s">
        <v>141</v>
      </c>
      <c r="D5" s="80" t="s">
        <v>142</v>
      </c>
      <c r="E5" s="81" t="s">
        <v>143</v>
      </c>
      <c r="F5" s="81" t="s">
        <v>144</v>
      </c>
      <c r="G5" s="81" t="s">
        <v>145</v>
      </c>
      <c r="H5" s="81" t="s">
        <v>146</v>
      </c>
      <c r="I5" s="81" t="s">
        <v>147</v>
      </c>
      <c r="J5" s="81" t="s">
        <v>148</v>
      </c>
      <c r="K5" s="81" t="s">
        <v>149</v>
      </c>
      <c r="L5" s="82" t="s">
        <v>150</v>
      </c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</row>
    <row r="6" ht="12.75" customHeight="1">
      <c r="A6" s="83"/>
      <c r="B6" s="84" t="s">
        <v>151</v>
      </c>
      <c r="C6" s="85">
        <v>150.0</v>
      </c>
      <c r="D6" s="86">
        <f>SUM(E6:K6)</f>
        <v>435</v>
      </c>
      <c r="E6" s="86">
        <v>25.0</v>
      </c>
      <c r="F6" s="86">
        <v>80.0</v>
      </c>
      <c r="G6" s="86">
        <v>25.0</v>
      </c>
      <c r="H6" s="85">
        <v>250.0</v>
      </c>
      <c r="I6" s="86">
        <v>10.0</v>
      </c>
      <c r="J6" s="86">
        <v>25.0</v>
      </c>
      <c r="K6" s="85">
        <v>20.0</v>
      </c>
      <c r="L6" s="87">
        <f>D6/C6</f>
        <v>2.9</v>
      </c>
      <c r="M6" s="88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</row>
    <row r="7" ht="12.75" customHeight="1">
      <c r="A7" s="83"/>
      <c r="B7" s="84"/>
      <c r="C7" s="86"/>
      <c r="D7" s="86"/>
      <c r="E7" s="86"/>
      <c r="F7" s="86"/>
      <c r="G7" s="86"/>
      <c r="H7" s="86"/>
      <c r="I7" s="86"/>
      <c r="J7" s="86"/>
      <c r="K7" s="86"/>
      <c r="L7" s="87"/>
      <c r="M7" s="88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</row>
    <row r="8" ht="12.75" customHeight="1">
      <c r="A8" s="83"/>
      <c r="B8" s="84"/>
      <c r="C8" s="86"/>
      <c r="D8" s="86"/>
      <c r="E8" s="89"/>
      <c r="F8" s="89"/>
      <c r="G8" s="89"/>
      <c r="H8" s="89"/>
      <c r="I8" s="89"/>
      <c r="J8" s="89"/>
      <c r="K8" s="89"/>
      <c r="L8" s="87"/>
      <c r="M8" s="88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</row>
    <row r="9" ht="12.75" customHeight="1">
      <c r="A9" s="83"/>
      <c r="B9" s="84"/>
      <c r="C9" s="86"/>
      <c r="D9" s="86"/>
      <c r="E9" s="86"/>
      <c r="F9" s="86"/>
      <c r="G9" s="86"/>
      <c r="H9" s="86"/>
      <c r="I9" s="86"/>
      <c r="J9" s="86"/>
      <c r="K9" s="86"/>
      <c r="L9" s="87"/>
      <c r="M9" s="88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</row>
    <row r="10" ht="12.75" customHeight="1">
      <c r="A10" s="83"/>
      <c r="B10" s="84"/>
      <c r="C10" s="86"/>
      <c r="D10" s="86"/>
      <c r="E10" s="86"/>
      <c r="F10" s="86"/>
      <c r="G10" s="86"/>
      <c r="H10" s="86"/>
      <c r="I10" s="86"/>
      <c r="J10" s="86"/>
      <c r="K10" s="86"/>
      <c r="L10" s="87"/>
      <c r="M10" s="88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</row>
    <row r="11" ht="12.75" customHeight="1">
      <c r="A11" s="83"/>
      <c r="B11" s="84"/>
      <c r="C11" s="86"/>
      <c r="D11" s="86"/>
      <c r="E11" s="86"/>
      <c r="F11" s="86"/>
      <c r="G11" s="86"/>
      <c r="H11" s="86"/>
      <c r="I11" s="86"/>
      <c r="J11" s="86"/>
      <c r="K11" s="86"/>
      <c r="L11" s="87"/>
      <c r="M11" s="88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</row>
    <row r="12" ht="12.75" customHeight="1">
      <c r="A12" s="83"/>
      <c r="B12" s="84"/>
      <c r="C12" s="86"/>
      <c r="D12" s="86"/>
      <c r="E12" s="86"/>
      <c r="F12" s="86"/>
      <c r="G12" s="86"/>
      <c r="H12" s="86"/>
      <c r="I12" s="86"/>
      <c r="J12" s="86"/>
      <c r="K12" s="86"/>
      <c r="L12" s="87"/>
      <c r="M12" s="88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</row>
    <row r="13" ht="12.75" customHeight="1">
      <c r="A13" s="83"/>
      <c r="B13" s="84"/>
      <c r="C13" s="86"/>
      <c r="D13" s="86"/>
      <c r="E13" s="86"/>
      <c r="F13" s="86"/>
      <c r="G13" s="86"/>
      <c r="H13" s="86"/>
      <c r="I13" s="86"/>
      <c r="J13" s="86"/>
      <c r="K13" s="86"/>
      <c r="L13" s="87"/>
      <c r="M13" s="88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</row>
    <row r="14" ht="12.75" customHeight="1">
      <c r="A14" s="83"/>
      <c r="B14" s="84"/>
      <c r="C14" s="86"/>
      <c r="D14" s="86"/>
      <c r="E14" s="86"/>
      <c r="F14" s="86"/>
      <c r="G14" s="86"/>
      <c r="H14" s="86"/>
      <c r="I14" s="86"/>
      <c r="J14" s="86"/>
      <c r="K14" s="86"/>
      <c r="L14" s="87"/>
      <c r="M14" s="88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</row>
    <row r="15" ht="12.75" customHeight="1">
      <c r="A15" s="83"/>
      <c r="B15" s="84"/>
      <c r="C15" s="86"/>
      <c r="D15" s="86"/>
      <c r="E15" s="86"/>
      <c r="F15" s="86"/>
      <c r="G15" s="86"/>
      <c r="H15" s="86"/>
      <c r="I15" s="86"/>
      <c r="J15" s="86"/>
      <c r="K15" s="86"/>
      <c r="L15" s="87"/>
      <c r="M15" s="88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</row>
    <row r="16" ht="12.75" customHeight="1">
      <c r="A16" s="83"/>
      <c r="B16" s="84"/>
      <c r="C16" s="86"/>
      <c r="D16" s="86"/>
      <c r="E16" s="86"/>
      <c r="F16" s="86"/>
      <c r="G16" s="86"/>
      <c r="H16" s="86"/>
      <c r="I16" s="86"/>
      <c r="J16" s="86"/>
      <c r="K16" s="86"/>
      <c r="L16" s="87"/>
      <c r="M16" s="88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</row>
    <row r="17" ht="12.75" customHeight="1">
      <c r="A17" s="83"/>
      <c r="B17" s="84"/>
      <c r="C17" s="86"/>
      <c r="D17" s="86"/>
      <c r="E17" s="86"/>
      <c r="F17" s="86"/>
      <c r="G17" s="86"/>
      <c r="H17" s="86"/>
      <c r="I17" s="86"/>
      <c r="J17" s="86"/>
      <c r="K17" s="86"/>
      <c r="L17" s="87"/>
      <c r="M17" s="88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</row>
    <row r="18" ht="12.75" customHeight="1">
      <c r="A18" s="83"/>
      <c r="B18" s="84"/>
      <c r="C18" s="86"/>
      <c r="D18" s="86"/>
      <c r="E18" s="86"/>
      <c r="F18" s="86"/>
      <c r="G18" s="86"/>
      <c r="H18" s="86"/>
      <c r="I18" s="86"/>
      <c r="J18" s="86"/>
      <c r="K18" s="86"/>
      <c r="L18" s="87"/>
      <c r="M18" s="88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</row>
    <row r="19" ht="12.75" customHeight="1">
      <c r="A19" s="83"/>
      <c r="B19" s="84"/>
      <c r="C19" s="86"/>
      <c r="D19" s="86"/>
      <c r="E19" s="86"/>
      <c r="F19" s="86"/>
      <c r="G19" s="86"/>
      <c r="H19" s="86"/>
      <c r="I19" s="86"/>
      <c r="J19" s="86"/>
      <c r="K19" s="86"/>
      <c r="L19" s="87"/>
      <c r="M19" s="88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</row>
    <row r="20" ht="12.75" customHeight="1">
      <c r="A20" s="83"/>
      <c r="B20" s="84"/>
      <c r="C20" s="86"/>
      <c r="D20" s="86"/>
      <c r="E20" s="86"/>
      <c r="F20" s="86"/>
      <c r="G20" s="86"/>
      <c r="H20" s="86"/>
      <c r="I20" s="86"/>
      <c r="J20" s="86"/>
      <c r="K20" s="86"/>
      <c r="L20" s="87"/>
      <c r="M20" s="88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</row>
    <row r="21" ht="12.75" customHeight="1">
      <c r="A21" s="83"/>
      <c r="B21" s="84"/>
      <c r="C21" s="86"/>
      <c r="D21" s="86"/>
      <c r="E21" s="86"/>
      <c r="F21" s="86"/>
      <c r="G21" s="86"/>
      <c r="H21" s="86"/>
      <c r="I21" s="86"/>
      <c r="J21" s="86"/>
      <c r="K21" s="86"/>
      <c r="L21" s="87"/>
      <c r="M21" s="88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</row>
    <row r="22" ht="12.75" customHeight="1">
      <c r="A22" s="83"/>
      <c r="B22" s="84"/>
      <c r="C22" s="86"/>
      <c r="D22" s="86"/>
      <c r="E22" s="86"/>
      <c r="F22" s="86"/>
      <c r="G22" s="86"/>
      <c r="H22" s="86"/>
      <c r="I22" s="86"/>
      <c r="J22" s="86"/>
      <c r="K22" s="86"/>
      <c r="L22" s="87"/>
      <c r="M22" s="88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</row>
    <row r="23" ht="12.75" customHeight="1">
      <c r="A23" s="83"/>
      <c r="B23" s="84"/>
      <c r="C23" s="86"/>
      <c r="D23" s="86"/>
      <c r="E23" s="86"/>
      <c r="F23" s="86"/>
      <c r="G23" s="86"/>
      <c r="H23" s="86"/>
      <c r="I23" s="86"/>
      <c r="J23" s="86"/>
      <c r="K23" s="86"/>
      <c r="L23" s="87"/>
      <c r="M23" s="88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</row>
    <row r="24" ht="12.75" customHeight="1">
      <c r="A24" s="83"/>
      <c r="B24" s="84"/>
      <c r="C24" s="86"/>
      <c r="D24" s="86"/>
      <c r="E24" s="86"/>
      <c r="F24" s="86"/>
      <c r="G24" s="86"/>
      <c r="H24" s="86"/>
      <c r="I24" s="86"/>
      <c r="J24" s="86"/>
      <c r="K24" s="86"/>
      <c r="L24" s="87"/>
      <c r="M24" s="88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</row>
    <row r="25" ht="12.75" customHeight="1">
      <c r="A25" s="83"/>
      <c r="B25" s="84"/>
      <c r="C25" s="86"/>
      <c r="D25" s="86"/>
      <c r="E25" s="86"/>
      <c r="F25" s="86"/>
      <c r="G25" s="86"/>
      <c r="H25" s="86"/>
      <c r="I25" s="86"/>
      <c r="J25" s="86"/>
      <c r="K25" s="86"/>
      <c r="L25" s="87"/>
      <c r="M25" s="88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</row>
    <row r="26" ht="12.75" customHeight="1">
      <c r="A26" s="83"/>
      <c r="B26" s="84"/>
      <c r="C26" s="86"/>
      <c r="D26" s="86"/>
      <c r="E26" s="86"/>
      <c r="F26" s="86"/>
      <c r="G26" s="86"/>
      <c r="H26" s="86"/>
      <c r="I26" s="86"/>
      <c r="J26" s="86"/>
      <c r="K26" s="86"/>
      <c r="L26" s="87"/>
      <c r="M26" s="88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</row>
    <row r="27" ht="12.75" customHeight="1">
      <c r="A27" s="83"/>
      <c r="B27" s="84"/>
      <c r="C27" s="86"/>
      <c r="D27" s="86"/>
      <c r="E27" s="86"/>
      <c r="F27" s="86"/>
      <c r="G27" s="86"/>
      <c r="H27" s="86"/>
      <c r="I27" s="86"/>
      <c r="J27" s="86"/>
      <c r="K27" s="86"/>
      <c r="L27" s="87"/>
      <c r="M27" s="88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</row>
    <row r="28" ht="12.75" customHeight="1">
      <c r="A28" s="83"/>
      <c r="B28" s="84"/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88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</row>
    <row r="29" ht="12.75" customHeight="1">
      <c r="A29" s="74"/>
      <c r="B29" s="90" t="s">
        <v>152</v>
      </c>
      <c r="C29" s="91"/>
      <c r="D29" s="91">
        <f t="shared" ref="D29:K29" si="1">SUM(D6:D28)</f>
        <v>435</v>
      </c>
      <c r="E29" s="91">
        <f t="shared" si="1"/>
        <v>25</v>
      </c>
      <c r="F29" s="91">
        <f t="shared" si="1"/>
        <v>80</v>
      </c>
      <c r="G29" s="91">
        <f t="shared" si="1"/>
        <v>25</v>
      </c>
      <c r="H29" s="91">
        <f t="shared" si="1"/>
        <v>250</v>
      </c>
      <c r="I29" s="91">
        <f t="shared" si="1"/>
        <v>10</v>
      </c>
      <c r="J29" s="91">
        <f t="shared" si="1"/>
        <v>25</v>
      </c>
      <c r="K29" s="91">
        <f t="shared" si="1"/>
        <v>20</v>
      </c>
      <c r="L29" s="92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</row>
    <row r="30" ht="12.75" customHeight="1">
      <c r="A30" s="74"/>
      <c r="B30" s="74"/>
      <c r="C30" s="74"/>
      <c r="D30" s="74"/>
      <c r="E30" s="74"/>
      <c r="F30" s="74"/>
      <c r="G30" s="74"/>
      <c r="H30" s="74"/>
      <c r="I30" s="74"/>
      <c r="J30" s="93" t="s">
        <v>153</v>
      </c>
      <c r="K30" s="94"/>
      <c r="L30" s="95">
        <v>8.0</v>
      </c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</row>
    <row r="31" ht="12.75" customHeight="1">
      <c r="A31" s="74"/>
      <c r="B31" s="96" t="s">
        <v>154</v>
      </c>
      <c r="C31" s="97"/>
      <c r="D31" s="98"/>
      <c r="E31" s="99">
        <f t="shared" ref="E31:K31" si="2">(E29*1)/$D$29</f>
        <v>0.05747126437</v>
      </c>
      <c r="F31" s="99">
        <f t="shared" si="2"/>
        <v>0.183908046</v>
      </c>
      <c r="G31" s="99">
        <f t="shared" si="2"/>
        <v>0.05747126437</v>
      </c>
      <c r="H31" s="99">
        <f t="shared" si="2"/>
        <v>0.5747126437</v>
      </c>
      <c r="I31" s="99">
        <f t="shared" si="2"/>
        <v>0.02298850575</v>
      </c>
      <c r="J31" s="99">
        <f t="shared" si="2"/>
        <v>0.05747126437</v>
      </c>
      <c r="K31" s="100">
        <f t="shared" si="2"/>
        <v>0.04597701149</v>
      </c>
      <c r="L31" s="101">
        <f>SUM(E31:K31)</f>
        <v>1</v>
      </c>
      <c r="M31" s="88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