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ougl_000\Documents\Programas\Programas em C\"/>
    </mc:Choice>
  </mc:AlternateContent>
  <bookViews>
    <workbookView xWindow="0" yWindow="0" windowWidth="16380" windowHeight="8190" tabRatio="903" firstSheet="2" activeTab="7"/>
  </bookViews>
  <sheets>
    <sheet name="BubbleSort" sheetId="1" r:id="rId1"/>
    <sheet name="BubbleSort (MELHORADO)" sheetId="2" r:id="rId2"/>
    <sheet name="InsertionSort" sheetId="3" r:id="rId3"/>
    <sheet name="MergeSort" sheetId="4" r:id="rId4"/>
    <sheet name="QuickSort (MEDIANA)" sheetId="5" r:id="rId5"/>
    <sheet name="QuickSort (PRIMEIRO)" sheetId="6" r:id="rId6"/>
    <sheet name="QuickSort(ALEATORIO)" sheetId="7" r:id="rId7"/>
    <sheet name="HeapSort" sheetId="8" r:id="rId8"/>
  </sheets>
  <calcPr calcId="152511" iterateDelta="1E-4" calcCompleted="0"/>
</workbook>
</file>

<file path=xl/calcChain.xml><?xml version="1.0" encoding="utf-8"?>
<calcChain xmlns="http://schemas.openxmlformats.org/spreadsheetml/2006/main">
  <c r="N6" i="6" l="1"/>
  <c r="N5" i="6"/>
  <c r="N4" i="6"/>
  <c r="N3" i="6"/>
  <c r="N2" i="6"/>
  <c r="N1" i="6"/>
  <c r="K6" i="6"/>
  <c r="K5" i="6"/>
  <c r="K4" i="6"/>
  <c r="K3" i="6"/>
  <c r="K2" i="6"/>
  <c r="K1" i="6"/>
  <c r="H6" i="6"/>
  <c r="H5" i="6"/>
  <c r="H4" i="6"/>
  <c r="H3" i="6"/>
  <c r="H2" i="6"/>
  <c r="H1" i="6"/>
  <c r="N10" i="6"/>
  <c r="N9" i="6"/>
  <c r="N8" i="6"/>
  <c r="N7" i="6"/>
  <c r="K10" i="6"/>
  <c r="K9" i="6"/>
  <c r="K8" i="6"/>
  <c r="K7" i="6"/>
  <c r="H10" i="6"/>
  <c r="H9" i="6"/>
  <c r="H8" i="6"/>
  <c r="H7" i="6"/>
  <c r="N17" i="6"/>
  <c r="N16" i="6"/>
  <c r="N15" i="6"/>
  <c r="N14" i="6"/>
  <c r="K17" i="6"/>
  <c r="K16" i="6"/>
  <c r="K15" i="6"/>
  <c r="K14" i="6"/>
  <c r="H17" i="6"/>
  <c r="H16" i="6"/>
  <c r="H15" i="6"/>
  <c r="H14" i="6"/>
  <c r="H7" i="3"/>
  <c r="H6" i="3"/>
  <c r="H5" i="3"/>
  <c r="H4" i="3"/>
  <c r="H3" i="3"/>
  <c r="H2" i="3"/>
  <c r="H8" i="3"/>
  <c r="H9" i="3"/>
  <c r="H10" i="3"/>
  <c r="H11" i="3"/>
  <c r="H17" i="3"/>
  <c r="H16" i="3"/>
  <c r="H15" i="3"/>
  <c r="H14" i="3"/>
  <c r="H8" i="2"/>
  <c r="H9" i="2"/>
  <c r="H10" i="2"/>
  <c r="H11" i="2"/>
  <c r="H17" i="2"/>
  <c r="H15" i="2"/>
  <c r="H16" i="2"/>
  <c r="H14" i="2"/>
  <c r="H2" i="2"/>
  <c r="H3" i="2"/>
  <c r="H4" i="2"/>
  <c r="H5" i="2"/>
  <c r="H6" i="2"/>
  <c r="H7" i="2"/>
  <c r="N7" i="1" l="1"/>
  <c r="N6" i="1"/>
  <c r="N5" i="1"/>
  <c r="N4" i="1"/>
  <c r="N3" i="1"/>
  <c r="N2" i="1"/>
  <c r="K7" i="1"/>
  <c r="K6" i="1"/>
  <c r="K5" i="1"/>
  <c r="K4" i="1"/>
  <c r="K3" i="1"/>
  <c r="K2" i="1"/>
  <c r="H7" i="1"/>
  <c r="H6" i="1"/>
  <c r="H5" i="1"/>
  <c r="E22" i="1"/>
  <c r="E23" i="1"/>
  <c r="H4" i="1"/>
  <c r="H3" i="1"/>
  <c r="H2" i="1"/>
  <c r="N18" i="1"/>
  <c r="K18" i="1"/>
  <c r="H18" i="1"/>
  <c r="N17" i="1"/>
  <c r="K17" i="1"/>
  <c r="H17" i="1"/>
  <c r="N16" i="1"/>
  <c r="K16" i="1"/>
  <c r="H16" i="1"/>
  <c r="N15" i="1"/>
  <c r="K15" i="1"/>
  <c r="H15" i="1"/>
  <c r="H11" i="1"/>
  <c r="H10" i="1"/>
  <c r="H9" i="1"/>
  <c r="H8" i="1"/>
  <c r="N11" i="1"/>
  <c r="N10" i="1"/>
  <c r="N9" i="1"/>
  <c r="N8" i="1"/>
  <c r="K11" i="1"/>
  <c r="K10" i="1"/>
  <c r="K9" i="1"/>
  <c r="K8" i="1"/>
  <c r="E23" i="8"/>
  <c r="E12" i="8"/>
  <c r="E12" i="7"/>
  <c r="E3" i="1"/>
  <c r="E4" i="1"/>
  <c r="E5" i="1"/>
  <c r="E6" i="1"/>
  <c r="E7" i="1"/>
  <c r="E8" i="1"/>
  <c r="E12" i="1"/>
  <c r="E13" i="1"/>
  <c r="E14" i="1"/>
  <c r="E15" i="1"/>
  <c r="E16" i="1"/>
  <c r="E17" i="1"/>
  <c r="E21" i="1"/>
  <c r="E24" i="1"/>
  <c r="E25" i="1"/>
  <c r="E26" i="1"/>
  <c r="E3" i="2"/>
  <c r="E4" i="2"/>
  <c r="E5" i="2"/>
  <c r="E6" i="2"/>
  <c r="E7" i="2"/>
  <c r="E8" i="2"/>
  <c r="E12" i="2"/>
  <c r="E13" i="2"/>
  <c r="E14" i="2"/>
  <c r="E15" i="2"/>
  <c r="E16" i="2"/>
  <c r="E17" i="2"/>
  <c r="E21" i="2"/>
  <c r="E22" i="2"/>
  <c r="E23" i="2"/>
  <c r="E24" i="2"/>
  <c r="E25" i="2"/>
  <c r="E26" i="2"/>
  <c r="E3" i="8"/>
  <c r="E4" i="8"/>
  <c r="E5" i="8"/>
  <c r="E6" i="8"/>
  <c r="E7" i="8"/>
  <c r="E8" i="8"/>
  <c r="E9" i="8"/>
  <c r="E10" i="8"/>
  <c r="E11" i="8"/>
  <c r="E16" i="8"/>
  <c r="E17" i="8"/>
  <c r="E18" i="8"/>
  <c r="E19" i="8"/>
  <c r="E20" i="8"/>
  <c r="E21" i="8"/>
  <c r="E22" i="8"/>
  <c r="E24" i="8"/>
  <c r="E25" i="8"/>
  <c r="E29" i="8"/>
  <c r="E30" i="8"/>
  <c r="E31" i="8"/>
  <c r="E32" i="8"/>
  <c r="E33" i="8"/>
  <c r="E34" i="8"/>
  <c r="E35" i="8"/>
  <c r="E36" i="8"/>
  <c r="E37" i="8"/>
  <c r="E38" i="8"/>
  <c r="E3" i="3"/>
  <c r="E4" i="3"/>
  <c r="E5" i="3"/>
  <c r="E6" i="3"/>
  <c r="E7" i="3"/>
  <c r="E8" i="3"/>
  <c r="E12" i="3"/>
  <c r="E13" i="3"/>
  <c r="E14" i="3"/>
  <c r="E15" i="3"/>
  <c r="E16" i="3"/>
  <c r="E17" i="3"/>
  <c r="E21" i="3"/>
  <c r="E22" i="3"/>
  <c r="E23" i="3"/>
  <c r="E24" i="3"/>
  <c r="E25" i="3"/>
  <c r="E26" i="3"/>
  <c r="E3" i="4"/>
  <c r="E4" i="4"/>
  <c r="E5" i="4"/>
  <c r="E6" i="4"/>
  <c r="E7" i="4"/>
  <c r="E8" i="4"/>
  <c r="E9" i="4"/>
  <c r="E10" i="4"/>
  <c r="E11" i="4"/>
  <c r="E12" i="4"/>
  <c r="E16" i="4"/>
  <c r="E17" i="4"/>
  <c r="E18" i="4"/>
  <c r="E19" i="4"/>
  <c r="E20" i="4"/>
  <c r="E21" i="4"/>
  <c r="E22" i="4"/>
  <c r="E23" i="4"/>
  <c r="E24" i="4"/>
  <c r="E25" i="4"/>
  <c r="E29" i="4"/>
  <c r="E30" i="4"/>
  <c r="E31" i="4"/>
  <c r="E32" i="4"/>
  <c r="E33" i="4"/>
  <c r="E34" i="4"/>
  <c r="E35" i="4"/>
  <c r="E36" i="4"/>
  <c r="E37" i="4"/>
  <c r="E38" i="4"/>
  <c r="E3" i="5"/>
  <c r="E4" i="5"/>
  <c r="E5" i="5"/>
  <c r="E6" i="5"/>
  <c r="E7" i="5"/>
  <c r="E8" i="5"/>
  <c r="E9" i="5"/>
  <c r="E10" i="5"/>
  <c r="E11" i="5"/>
  <c r="E16" i="5"/>
  <c r="E17" i="5"/>
  <c r="E18" i="5"/>
  <c r="E19" i="5"/>
  <c r="E20" i="5"/>
  <c r="E21" i="5"/>
  <c r="E22" i="5"/>
  <c r="E23" i="5"/>
  <c r="E24" i="5"/>
  <c r="E25" i="5"/>
  <c r="E29" i="5"/>
  <c r="E30" i="5"/>
  <c r="E31" i="5"/>
  <c r="E32" i="5"/>
  <c r="E33" i="5"/>
  <c r="E34" i="5"/>
  <c r="E35" i="5"/>
  <c r="E36" i="5"/>
  <c r="E37" i="5"/>
  <c r="E38" i="5"/>
  <c r="E3" i="6"/>
  <c r="E4" i="6"/>
  <c r="E5" i="6"/>
  <c r="E6" i="6"/>
  <c r="E7" i="6"/>
  <c r="E8" i="6"/>
  <c r="E12" i="6"/>
  <c r="E13" i="6"/>
  <c r="E14" i="6"/>
  <c r="E15" i="6"/>
  <c r="E16" i="6"/>
  <c r="E17" i="6"/>
  <c r="E21" i="6"/>
  <c r="E22" i="6"/>
  <c r="E23" i="6"/>
  <c r="E24" i="6"/>
  <c r="E25" i="6"/>
  <c r="E26" i="6"/>
  <c r="E3" i="7"/>
  <c r="E4" i="7"/>
  <c r="E5" i="7"/>
  <c r="E6" i="7"/>
  <c r="E7" i="7"/>
  <c r="E8" i="7"/>
  <c r="E9" i="7"/>
  <c r="E10" i="7"/>
  <c r="E11" i="7"/>
  <c r="E16" i="7"/>
  <c r="E17" i="7"/>
  <c r="E18" i="7"/>
  <c r="E19" i="7"/>
  <c r="E20" i="7"/>
  <c r="E21" i="7"/>
  <c r="E22" i="7"/>
  <c r="E23" i="7"/>
  <c r="E24" i="7"/>
  <c r="E25" i="7"/>
  <c r="E29" i="7"/>
  <c r="E30" i="7"/>
  <c r="E31" i="7"/>
  <c r="E32" i="7"/>
  <c r="E33" i="7"/>
  <c r="E34" i="7"/>
  <c r="E35" i="7"/>
  <c r="E36" i="7"/>
  <c r="E37" i="7"/>
  <c r="E38" i="7"/>
</calcChain>
</file>

<file path=xl/sharedStrings.xml><?xml version="1.0" encoding="utf-8"?>
<sst xmlns="http://schemas.openxmlformats.org/spreadsheetml/2006/main" count="138" uniqueCount="37">
  <si>
    <t>BubbleSort ALEATORIOS</t>
  </si>
  <si>
    <t>1°Relatorio</t>
  </si>
  <si>
    <t>2°Relatorio</t>
  </si>
  <si>
    <t>3°Relatorio</t>
  </si>
  <si>
    <t>Média</t>
  </si>
  <si>
    <t>BubbleSort CRESCENTE</t>
  </si>
  <si>
    <t>BubbleSort DECRESCENTE</t>
  </si>
  <si>
    <t>BubbleSort (MELHORADO) ALEATORIOS</t>
  </si>
  <si>
    <t>BubbleSort (MELHORADO) CRESCENTE</t>
  </si>
  <si>
    <t>BubbleSort (MELHORADO) DECRESCENTE</t>
  </si>
  <si>
    <t>InsertionSort ALEATORIO</t>
  </si>
  <si>
    <t>InsertionSort CRESCENTE</t>
  </si>
  <si>
    <t>InsertionSort DECRESCENTE</t>
  </si>
  <si>
    <t>MergeSort ALEATORIO</t>
  </si>
  <si>
    <t>MergeSort CRESCENTE</t>
  </si>
  <si>
    <t>MergeSort DECRESCENTE</t>
  </si>
  <si>
    <t>QuickSort (MEDIANA) ALEATORIO</t>
  </si>
  <si>
    <t>-</t>
  </si>
  <si>
    <t>QuickSort (MEDIANA) CRESCENTE</t>
  </si>
  <si>
    <t>QuickSort (MEDIANA) DECRESCENTE</t>
  </si>
  <si>
    <t>QuickSort (PRIMEIRO) ALEATORIO</t>
  </si>
  <si>
    <t>QuickSort (PRIMEIRO) CRESCENTE</t>
  </si>
  <si>
    <t>QuickSort (PRIMEIRO) DECRESCENTE</t>
  </si>
  <si>
    <t>QuickSort (ALEATORIO) ALEATORIO</t>
  </si>
  <si>
    <t>QuickSort (ALEATORIO) CRESCENTE</t>
  </si>
  <si>
    <t>QuickSort (ALETORIO) DECRESCENTE</t>
  </si>
  <si>
    <t>HeapSort ALEATORIO</t>
  </si>
  <si>
    <t>HeapSort CRESCENTE</t>
  </si>
  <si>
    <t>HeapSort DECRESCENTE</t>
  </si>
  <si>
    <t>y = 0,0012x - 18,788</t>
  </si>
  <si>
    <t>y = 0,0025x - 39,771</t>
  </si>
  <si>
    <t>y = 0,0012x - 18,746</t>
  </si>
  <si>
    <t>y = 3E-09x + 7E-07</t>
  </si>
  <si>
    <t>y = 5E-09x + 7E-08</t>
  </si>
  <si>
    <t>y = 8E-08x - 0,0003</t>
  </si>
  <si>
    <t>y = 0,0001x - 1,8463</t>
  </si>
  <si>
    <t>y = 0,0006x - 8,9231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</si>
</sst>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"/>
    <numFmt numFmtId="166" formatCode="#,##0.000000"/>
  </numFmts>
  <fonts count="6" x14ac:knownFonts="1">
    <font>
      <sz val="11"/>
      <color indexed="8"/>
      <name val="Calibri"/>
      <family val="2"/>
      <charset val="1"/>
    </font>
    <font>
      <sz val="9"/>
      <color indexed="8"/>
      <name val="Times New Roman"/>
      <family val="1"/>
      <charset val="1"/>
    </font>
    <font>
      <sz val="9"/>
      <color indexed="8"/>
      <name val="Calibri"/>
      <family val="2"/>
      <charset val="1"/>
    </font>
    <font>
      <sz val="9"/>
      <name val="Times New Roman"/>
      <family val="1"/>
    </font>
    <font>
      <sz val="9"/>
      <color rgb="FF595959"/>
      <name val="Calibri"/>
      <family val="2"/>
      <charset val="1"/>
    </font>
    <font>
      <sz val="9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8" tint="-0.249977111117893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5" tint="-0.249977111117893"/>
        <bgColor indexed="52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5" tint="-0.249977111117893"/>
        <bgColor indexed="21"/>
      </patternFill>
    </fill>
    <fill>
      <patternFill patternType="solid">
        <fgColor theme="5" tint="0.79998168889431442"/>
        <bgColor indexed="41"/>
      </patternFill>
    </fill>
    <fill>
      <patternFill patternType="solid">
        <fgColor theme="8" tint="-0.249977111117893"/>
        <bgColor indexed="2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 readingOrder="1"/>
    </xf>
    <xf numFmtId="0" fontId="3" fillId="15" borderId="0" xfId="0" applyFont="1" applyFill="1" applyAlignment="1">
      <alignment horizontal="center" vertical="center" readingOrder="1"/>
    </xf>
    <xf numFmtId="0" fontId="3" fillId="14" borderId="0" xfId="0" applyFont="1" applyFill="1" applyAlignment="1">
      <alignment horizontal="center" vertical="center" wrapText="1" readingOrder="1"/>
    </xf>
    <xf numFmtId="0" fontId="2" fillId="7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6" fontId="1" fillId="6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66" fontId="1" fillId="8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/>
    <xf numFmtId="164" fontId="1" fillId="10" borderId="1" xfId="0" applyNumberFormat="1" applyFont="1" applyFill="1" applyBorder="1" applyAlignment="1">
      <alignment horizontal="center"/>
    </xf>
    <xf numFmtId="16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11" borderId="1" xfId="0" applyFont="1" applyFill="1" applyBorder="1"/>
    <xf numFmtId="164" fontId="1" fillId="12" borderId="1" xfId="0" applyNumberFormat="1" applyFont="1" applyFill="1" applyBorder="1" applyAlignment="1">
      <alignment horizontal="center"/>
    </xf>
    <xf numFmtId="166" fontId="1" fillId="1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1" fillId="13" borderId="1" xfId="0" applyNumberFormat="1" applyFont="1" applyFill="1" applyBorder="1" applyAlignment="1">
      <alignment horizontal="center"/>
    </xf>
    <xf numFmtId="166" fontId="1" fillId="1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1" fillId="9" borderId="3" xfId="0" applyFont="1" applyFill="1" applyBorder="1" applyAlignment="1">
      <alignment horizontal="center"/>
    </xf>
    <xf numFmtId="0" fontId="0" fillId="14" borderId="2" xfId="0" applyFill="1" applyBorder="1"/>
    <xf numFmtId="164" fontId="1" fillId="10" borderId="3" xfId="0" applyNumberFormat="1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 vertical="center" readingOrder="1"/>
    </xf>
    <xf numFmtId="0" fontId="5" fillId="14" borderId="2" xfId="0" applyFont="1" applyFill="1" applyBorder="1" applyAlignment="1">
      <alignment horizontal="center" vertical="center" readingOrder="1"/>
    </xf>
    <xf numFmtId="0" fontId="3" fillId="18" borderId="0" xfId="0" applyFont="1" applyFill="1" applyAlignment="1">
      <alignment horizontal="center" vertical="center" wrapText="1" readingOrder="1"/>
    </xf>
    <xf numFmtId="0" fontId="3" fillId="15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1859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</a:p>
        </c:rich>
      </c:tx>
      <c:layout>
        <c:manualLayout>
          <c:xMode val="edge"/>
          <c:yMode val="edge"/>
          <c:x val="0.3632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BubbleSort!$A$3:$A$8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BubbleSort!$E$3:$E$8</c:f>
              <c:numCache>
                <c:formatCode>0.000000</c:formatCode>
                <c:ptCount val="6"/>
                <c:pt idx="0">
                  <c:v>3.333333333333333E-7</c:v>
                </c:pt>
                <c:pt idx="1">
                  <c:v>1.3233333333333334E-4</c:v>
                </c:pt>
                <c:pt idx="2">
                  <c:v>6.6900000000000006E-3</c:v>
                </c:pt>
                <c:pt idx="3">
                  <c:v>0.50276933333333329</c:v>
                </c:pt>
                <c:pt idx="4">
                  <c:v>50.851332333333325</c:v>
                </c:pt>
                <c:pt idx="5">
                  <c:v>1264.2003993333333</c:v>
                </c:pt>
              </c:numCache>
            </c:numRef>
          </c:yVal>
          <c:smooth val="0"/>
        </c:ser>
        <c:ser>
          <c:idx val="1"/>
          <c:order val="1"/>
          <c:tx>
            <c:v>Crescentes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BubbleSort!$A$3:$A$8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BubbleSort!$E$12:$E$17</c:f>
              <c:numCache>
                <c:formatCode>0.000000</c:formatCode>
                <c:ptCount val="6"/>
                <c:pt idx="0">
                  <c:v>0</c:v>
                </c:pt>
                <c:pt idx="1">
                  <c:v>5.3666666666666672E-5</c:v>
                </c:pt>
                <c:pt idx="2">
                  <c:v>2.430333333333333E-3</c:v>
                </c:pt>
                <c:pt idx="3">
                  <c:v>0.24122866666666667</c:v>
                </c:pt>
                <c:pt idx="4">
                  <c:v>24.009213666666668</c:v>
                </c:pt>
                <c:pt idx="5">
                  <c:v>597.16672933333336</c:v>
                </c:pt>
              </c:numCache>
            </c:numRef>
          </c:yVal>
          <c:smooth val="0"/>
        </c:ser>
        <c:ser>
          <c:idx val="2"/>
          <c:order val="2"/>
          <c:tx>
            <c:v>Decrescentes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BubbleSort!$A$3:$A$8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BubbleSort!$E$21:$E$26</c:f>
              <c:numCache>
                <c:formatCode>0.000000</c:formatCode>
                <c:ptCount val="6"/>
                <c:pt idx="0">
                  <c:v>1.9999999999999999E-6</c:v>
                </c:pt>
                <c:pt idx="1">
                  <c:v>6.4000000000000011E-5</c:v>
                </c:pt>
                <c:pt idx="2">
                  <c:v>2.4886666666666668E-3</c:v>
                </c:pt>
                <c:pt idx="3">
                  <c:v>0.242586</c:v>
                </c:pt>
                <c:pt idx="4">
                  <c:v>24.048582999999997</c:v>
                </c:pt>
                <c:pt idx="5">
                  <c:v>596.24063133333345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91968"/>
        <c:axId val="287691184"/>
      </c:scatterChart>
      <c:valAx>
        <c:axId val="287691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91184"/>
        <c:crosses val="autoZero"/>
        <c:crossBetween val="midCat"/>
      </c:valAx>
      <c:valAx>
        <c:axId val="28769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9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35433070866137E-2"/>
          <c:y val="0.89409667541557303"/>
          <c:w val="0.60022130457923117"/>
          <c:h val="0.10590323957514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HeapSort!$A$3:$A$12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HeapSort!$E$3:$E$12</c:f>
              <c:numCache>
                <c:formatCode>0.000000</c:formatCode>
                <c:ptCount val="10"/>
                <c:pt idx="0">
                  <c:v>3.333333333333333E-7</c:v>
                </c:pt>
                <c:pt idx="1">
                  <c:v>2.9999999999999997E-5</c:v>
                </c:pt>
                <c:pt idx="2">
                  <c:v>1.92E-4</c:v>
                </c:pt>
                <c:pt idx="3">
                  <c:v>2.4056666666666666E-3</c:v>
                </c:pt>
                <c:pt idx="4">
                  <c:v>3.076633333333333E-2</c:v>
                </c:pt>
                <c:pt idx="5">
                  <c:v>0.17010833333333333</c:v>
                </c:pt>
                <c:pt idx="6">
                  <c:v>0.34010466666666667</c:v>
                </c:pt>
                <c:pt idx="7">
                  <c:v>3.5836616666666665</c:v>
                </c:pt>
                <c:pt idx="8">
                  <c:v>39.61922366666667</c:v>
                </c:pt>
                <c:pt idx="9">
                  <c:v>211.644509</c:v>
                </c:pt>
              </c:numCache>
            </c:numRef>
          </c:yVal>
          <c:smooth val="0"/>
        </c:ser>
        <c:ser>
          <c:idx val="1"/>
          <c:order val="1"/>
          <c:tx>
            <c:v>Crescente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HeapSort!$A$3:$A$12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HeapSort!$E$16:$E$25</c:f>
              <c:numCache>
                <c:formatCode>0.000000</c:formatCode>
                <c:ptCount val="10"/>
                <c:pt idx="0">
                  <c:v>0</c:v>
                </c:pt>
                <c:pt idx="1">
                  <c:v>2.9333333333333333E-5</c:v>
                </c:pt>
                <c:pt idx="2">
                  <c:v>1.92E-4</c:v>
                </c:pt>
                <c:pt idx="3">
                  <c:v>2.3890000000000001E-3</c:v>
                </c:pt>
                <c:pt idx="4">
                  <c:v>3.0263666666666664E-2</c:v>
                </c:pt>
                <c:pt idx="5">
                  <c:v>0.16795833333333332</c:v>
                </c:pt>
                <c:pt idx="6">
                  <c:v>0.35041499999999998</c:v>
                </c:pt>
                <c:pt idx="7">
                  <c:v>4.0233606666666661</c:v>
                </c:pt>
                <c:pt idx="8">
                  <c:v>45.07591</c:v>
                </c:pt>
                <c:pt idx="9">
                  <c:v>240.54367933333333</c:v>
                </c:pt>
              </c:numCache>
            </c:numRef>
          </c:yVal>
          <c:smooth val="0"/>
        </c:ser>
        <c:ser>
          <c:idx val="2"/>
          <c:order val="2"/>
          <c:tx>
            <c:v>Decrescente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HeapSort!$A$3:$A$12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HeapSort!$E$29:$E$38</c:f>
              <c:numCache>
                <c:formatCode>0.000000</c:formatCode>
                <c:ptCount val="10"/>
                <c:pt idx="0">
                  <c:v>1.9999999999999999E-6</c:v>
                </c:pt>
                <c:pt idx="1">
                  <c:v>6.9999999999999999E-6</c:v>
                </c:pt>
                <c:pt idx="2">
                  <c:v>1.8666666666666669E-5</c:v>
                </c:pt>
                <c:pt idx="3">
                  <c:v>1.6933333333333332E-4</c:v>
                </c:pt>
                <c:pt idx="4">
                  <c:v>1.6430000000000001E-3</c:v>
                </c:pt>
                <c:pt idx="5">
                  <c:v>8.2783333333333337E-3</c:v>
                </c:pt>
                <c:pt idx="6">
                  <c:v>0.3309676666666666</c:v>
                </c:pt>
                <c:pt idx="7">
                  <c:v>3.6164020000000003</c:v>
                </c:pt>
                <c:pt idx="8">
                  <c:v>42.713875666666667</c:v>
                </c:pt>
                <c:pt idx="9">
                  <c:v>268.34634266666666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96552"/>
        <c:axId val="290898120"/>
      </c:scatterChart>
      <c:valAx>
        <c:axId val="290896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98120"/>
        <c:crosses val="autoZero"/>
        <c:crossBetween val="midCat"/>
      </c:valAx>
      <c:valAx>
        <c:axId val="2908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8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</a:t>
            </a:r>
            <a:r>
              <a:rPr lang="pt-BR" baseline="0"/>
              <a:t> BUBBLE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9886278424612966E-2"/>
          <c:y val="0.12881934469036493"/>
          <c:w val="0.82866922699323275"/>
          <c:h val="0.6763965650146917"/>
        </c:manualLayout>
      </c:layout>
      <c:scatterChart>
        <c:scatterStyle val="lineMarker"/>
        <c:varyColors val="0"/>
        <c:ser>
          <c:idx val="0"/>
          <c:order val="0"/>
          <c:tx>
            <c:v>DECRESCENTE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BubbleSort!$G$2:$G$11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BubbleSort!$H$2:$H$11</c:f>
              <c:numCache>
                <c:formatCode>0.000000</c:formatCode>
                <c:ptCount val="10"/>
                <c:pt idx="0">
                  <c:v>1.9999999999999999E-6</c:v>
                </c:pt>
                <c:pt idx="1">
                  <c:v>6.4000000000000011E-5</c:v>
                </c:pt>
                <c:pt idx="2">
                  <c:v>2.4886666666666668E-3</c:v>
                </c:pt>
                <c:pt idx="3">
                  <c:v>0.242586</c:v>
                </c:pt>
                <c:pt idx="4">
                  <c:v>24.048582999999997</c:v>
                </c:pt>
                <c:pt idx="5">
                  <c:v>596.24063133333345</c:v>
                </c:pt>
                <c:pt idx="6">
                  <c:v>1181.2539999999999</c:v>
                </c:pt>
                <c:pt idx="7">
                  <c:v>11981.253999999999</c:v>
                </c:pt>
                <c:pt idx="8">
                  <c:v>119981.25399999999</c:v>
                </c:pt>
                <c:pt idx="9" formatCode="#,##0.00000">
                  <c:v>599981.25399999996</c:v>
                </c:pt>
              </c:numCache>
            </c:numRef>
          </c:yVal>
          <c:smooth val="0"/>
        </c:ser>
        <c:ser>
          <c:idx val="1"/>
          <c:order val="1"/>
          <c:tx>
            <c:v>CRESCENTE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BubbleSort!$G$2:$G$11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BubbleSort!$K$2:$K$11</c:f>
              <c:numCache>
                <c:formatCode>0.000000</c:formatCode>
                <c:ptCount val="10"/>
                <c:pt idx="0">
                  <c:v>0</c:v>
                </c:pt>
                <c:pt idx="1">
                  <c:v>5.3666666666666672E-5</c:v>
                </c:pt>
                <c:pt idx="2">
                  <c:v>2.430333333333333E-3</c:v>
                </c:pt>
                <c:pt idx="3">
                  <c:v>0.24122866666666667</c:v>
                </c:pt>
                <c:pt idx="4">
                  <c:v>24.009213666666668</c:v>
                </c:pt>
                <c:pt idx="5">
                  <c:v>597.16672933333336</c:v>
                </c:pt>
                <c:pt idx="6">
                  <c:v>1181.212</c:v>
                </c:pt>
                <c:pt idx="7">
                  <c:v>11981.211999999998</c:v>
                </c:pt>
                <c:pt idx="8">
                  <c:v>119981.21199999998</c:v>
                </c:pt>
                <c:pt idx="9" formatCode="#,##0.00000">
                  <c:v>599981.21200000006</c:v>
                </c:pt>
              </c:numCache>
            </c:numRef>
          </c:yVal>
          <c:smooth val="0"/>
        </c:ser>
        <c:ser>
          <c:idx val="2"/>
          <c:order val="2"/>
          <c:tx>
            <c:v>ALEATORIOS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BubbleSort!$G$2:$G$11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BubbleSort!$N$2:$N$11</c:f>
              <c:numCache>
                <c:formatCode>0.000000</c:formatCode>
                <c:ptCount val="10"/>
                <c:pt idx="0">
                  <c:v>3.333333333333333E-7</c:v>
                </c:pt>
                <c:pt idx="1">
                  <c:v>1.3233333333333334E-4</c:v>
                </c:pt>
                <c:pt idx="2">
                  <c:v>6.6900000000000006E-3</c:v>
                </c:pt>
                <c:pt idx="3">
                  <c:v>0.50276933333333329</c:v>
                </c:pt>
                <c:pt idx="4">
                  <c:v>50.851332333333325</c:v>
                </c:pt>
                <c:pt idx="5">
                  <c:v>1264.2003993333333</c:v>
                </c:pt>
                <c:pt idx="6">
                  <c:v>2460.2289999999998</c:v>
                </c:pt>
                <c:pt idx="7">
                  <c:v>24960.228999999999</c:v>
                </c:pt>
                <c:pt idx="8">
                  <c:v>249960.22899999999</c:v>
                </c:pt>
                <c:pt idx="9" formatCode="#,##0.00000">
                  <c:v>1249960.2290000001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92752"/>
        <c:axId val="287686872"/>
      </c:scatterChart>
      <c:valAx>
        <c:axId val="287692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86872"/>
        <c:crosses val="autoZero"/>
        <c:crossBetween val="midCat"/>
      </c:valAx>
      <c:valAx>
        <c:axId val="2876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93350831146109"/>
          <c:y val="0.92187445319335082"/>
          <c:w val="0.489949193927399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InsertionSort!$A$3:$A$8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InsertionSort!$E$3:$E$8</c:f>
              <c:numCache>
                <c:formatCode>0.000000</c:formatCode>
                <c:ptCount val="6"/>
                <c:pt idx="0">
                  <c:v>3.333333333333333E-7</c:v>
                </c:pt>
                <c:pt idx="1">
                  <c:v>1.6666666666666665E-6</c:v>
                </c:pt>
                <c:pt idx="2">
                  <c:v>4.9999999999999996E-6</c:v>
                </c:pt>
                <c:pt idx="3">
                  <c:v>4.9333333333333338E-5</c:v>
                </c:pt>
                <c:pt idx="4">
                  <c:v>4.9566666666666672E-4</c:v>
                </c:pt>
                <c:pt idx="5">
                  <c:v>2.4836666666666666E-3</c:v>
                </c:pt>
              </c:numCache>
            </c:numRef>
          </c:yVal>
          <c:smooth val="0"/>
        </c:ser>
        <c:ser>
          <c:idx val="1"/>
          <c:order val="1"/>
          <c:tx>
            <c:v>Crescentes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InsertionSort!$A$3:$A$8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InsertionSort!$E$12:$E$17</c:f>
              <c:numCache>
                <c:formatCode>0.000000</c:formatCode>
                <c:ptCount val="6"/>
                <c:pt idx="0">
                  <c:v>3.333333333333333E-7</c:v>
                </c:pt>
                <c:pt idx="1">
                  <c:v>1.6666666666666665E-6</c:v>
                </c:pt>
                <c:pt idx="2">
                  <c:v>4.6666666666666663E-6</c:v>
                </c:pt>
                <c:pt idx="3">
                  <c:v>4.966666666666667E-5</c:v>
                </c:pt>
                <c:pt idx="4">
                  <c:v>4.953333333333333E-4</c:v>
                </c:pt>
                <c:pt idx="5">
                  <c:v>2.4849999999999998E-3</c:v>
                </c:pt>
              </c:numCache>
            </c:numRef>
          </c:yVal>
          <c:smooth val="0"/>
        </c:ser>
        <c:ser>
          <c:idx val="2"/>
          <c:order val="2"/>
          <c:tx>
            <c:v>Decrescentes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InsertionSort!$A$3:$A$8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InsertionSort!$E$21:$E$26</c:f>
              <c:numCache>
                <c:formatCode>0.000000</c:formatCode>
                <c:ptCount val="6"/>
                <c:pt idx="0">
                  <c:v>3.333333333333333E-7</c:v>
                </c:pt>
                <c:pt idx="1">
                  <c:v>1.3333333333333332E-6</c:v>
                </c:pt>
                <c:pt idx="2">
                  <c:v>4.9999999999999996E-6</c:v>
                </c:pt>
                <c:pt idx="3">
                  <c:v>5.0333333333333335E-5</c:v>
                </c:pt>
                <c:pt idx="4">
                  <c:v>4.9433333333333328E-4</c:v>
                </c:pt>
                <c:pt idx="5">
                  <c:v>2.4776666666666662E-3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55848"/>
        <c:axId val="291955064"/>
      </c:scatterChart>
      <c:valAx>
        <c:axId val="291955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55064"/>
        <c:crosses val="autoZero"/>
        <c:crossBetween val="midCat"/>
      </c:valAx>
      <c:valAx>
        <c:axId val="2919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5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InsertionSort (simulação)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Todos aproximados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InsertionSort!$G$2:$G$11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InsertionSort!$H$2:$H$11</c:f>
              <c:numCache>
                <c:formatCode>0.000000</c:formatCode>
                <c:ptCount val="10"/>
                <c:pt idx="0">
                  <c:v>3.333333333333333E-7</c:v>
                </c:pt>
                <c:pt idx="1">
                  <c:v>1.6666666666666665E-6</c:v>
                </c:pt>
                <c:pt idx="2">
                  <c:v>4.9999999999999996E-6</c:v>
                </c:pt>
                <c:pt idx="3">
                  <c:v>4.9333333333333338E-5</c:v>
                </c:pt>
                <c:pt idx="4">
                  <c:v>4.9566666666666672E-4</c:v>
                </c:pt>
                <c:pt idx="5">
                  <c:v>2.4836666666666666E-3</c:v>
                </c:pt>
                <c:pt idx="6">
                  <c:v>5.0000699999999997E-3</c:v>
                </c:pt>
                <c:pt idx="7">
                  <c:v>5.0000070000000001E-2</c:v>
                </c:pt>
                <c:pt idx="8">
                  <c:v>0.50000007000000002</c:v>
                </c:pt>
                <c:pt idx="9" formatCode="#,##0.000000">
                  <c:v>2.50000007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18752"/>
        <c:axId val="324414832"/>
      </c:scatterChart>
      <c:valAx>
        <c:axId val="32441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14832"/>
        <c:crosses val="autoZero"/>
        <c:crossBetween val="midCat"/>
      </c:valAx>
      <c:valAx>
        <c:axId val="3244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MergeSort!$A$3:$A$12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MergeSort!$E$3:$E$12</c:f>
              <c:numCache>
                <c:formatCode>0.000000</c:formatCode>
                <c:ptCount val="10"/>
                <c:pt idx="0">
                  <c:v>9.9999999999999995E-7</c:v>
                </c:pt>
                <c:pt idx="1">
                  <c:v>1.7666666666666668E-5</c:v>
                </c:pt>
                <c:pt idx="2">
                  <c:v>8.5333333333333352E-5</c:v>
                </c:pt>
                <c:pt idx="3">
                  <c:v>1.0296666666666668E-3</c:v>
                </c:pt>
                <c:pt idx="4">
                  <c:v>1.2831666666666667E-2</c:v>
                </c:pt>
                <c:pt idx="5">
                  <c:v>6.9911333333333339E-2</c:v>
                </c:pt>
                <c:pt idx="6">
                  <c:v>0.22512366666666669</c:v>
                </c:pt>
                <c:pt idx="7">
                  <c:v>2.4904450000000002</c:v>
                </c:pt>
                <c:pt idx="8">
                  <c:v>26.986712999999998</c:v>
                </c:pt>
                <c:pt idx="9">
                  <c:v>143.34431666666669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MergeSort!$A$3:$A$12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MergeSort!$E$16:$E$25</c:f>
              <c:numCache>
                <c:formatCode>0.000000</c:formatCode>
                <c:ptCount val="10"/>
                <c:pt idx="0">
                  <c:v>3.333333333333333E-7</c:v>
                </c:pt>
                <c:pt idx="1">
                  <c:v>1.4333333333333334E-5</c:v>
                </c:pt>
                <c:pt idx="2">
                  <c:v>8.2000000000000001E-5</c:v>
                </c:pt>
                <c:pt idx="3">
                  <c:v>1.0093333333333332E-3</c:v>
                </c:pt>
                <c:pt idx="4">
                  <c:v>1.2110333333333334E-2</c:v>
                </c:pt>
                <c:pt idx="5">
                  <c:v>6.6814666666666675E-2</c:v>
                </c:pt>
                <c:pt idx="6">
                  <c:v>0.13950033333333334</c:v>
                </c:pt>
                <c:pt idx="7">
                  <c:v>1.5997876666666668</c:v>
                </c:pt>
                <c:pt idx="8">
                  <c:v>18.069116000000001</c:v>
                </c:pt>
                <c:pt idx="9">
                  <c:v>97.097377333333341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MergeSort!$A$3:$A$12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MergeSort!$E$29:$E$38</c:f>
              <c:numCache>
                <c:formatCode>0.000000</c:formatCode>
                <c:ptCount val="10"/>
                <c:pt idx="0">
                  <c:v>1.6666666666666665E-6</c:v>
                </c:pt>
                <c:pt idx="1">
                  <c:v>1.566666666666667E-5</c:v>
                </c:pt>
                <c:pt idx="2">
                  <c:v>8.2999999999999998E-5</c:v>
                </c:pt>
                <c:pt idx="3">
                  <c:v>1.0329999999999998E-3</c:v>
                </c:pt>
                <c:pt idx="4">
                  <c:v>1.2174333333333334E-2</c:v>
                </c:pt>
                <c:pt idx="5">
                  <c:v>6.7549999999999999E-2</c:v>
                </c:pt>
                <c:pt idx="6">
                  <c:v>0.14121400000000001</c:v>
                </c:pt>
                <c:pt idx="7">
                  <c:v>1.6287816666666668</c:v>
                </c:pt>
                <c:pt idx="8">
                  <c:v>18.116541999999999</c:v>
                </c:pt>
                <c:pt idx="9">
                  <c:v>99.609628999999998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57024"/>
        <c:axId val="291953496"/>
      </c:scatterChart>
      <c:valAx>
        <c:axId val="29195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53496"/>
        <c:crosses val="autoZero"/>
        <c:crossBetween val="midCat"/>
      </c:valAx>
      <c:valAx>
        <c:axId val="2919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9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</a:t>
            </a:r>
            <a:r>
              <a:rPr lang="pt-BR" baseline="0"/>
              <a:t> (Mediana)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'QuickSort (MEDIANA)'!$A$3:$A$12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(MEDIANA)'!$E$3:$E$12</c:f>
              <c:numCache>
                <c:formatCode>0.000000</c:formatCode>
                <c:ptCount val="10"/>
                <c:pt idx="0">
                  <c:v>3.333333333333333E-7</c:v>
                </c:pt>
                <c:pt idx="1">
                  <c:v>7.3333333333333331E-6</c:v>
                </c:pt>
                <c:pt idx="2">
                  <c:v>4.0666666666666668E-5</c:v>
                </c:pt>
                <c:pt idx="3">
                  <c:v>4.6300000000000003E-4</c:v>
                </c:pt>
                <c:pt idx="4">
                  <c:v>8.1866666666666667E-3</c:v>
                </c:pt>
                <c:pt idx="5">
                  <c:v>1.3477819999999998</c:v>
                </c:pt>
                <c:pt idx="6">
                  <c:v>1.9734919999999998</c:v>
                </c:pt>
                <c:pt idx="7">
                  <c:v>210.149709</c:v>
                </c:pt>
                <c:pt idx="8">
                  <c:v>2995.449697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Crescente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'QuickSort (MEDIANA)'!$A$3:$A$12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(MEDIANA)'!$E$16:$E$25</c:f>
              <c:numCache>
                <c:formatCode>0.000000</c:formatCode>
                <c:ptCount val="10"/>
                <c:pt idx="0">
                  <c:v>0</c:v>
                </c:pt>
                <c:pt idx="1">
                  <c:v>6.6666666666666675E-6</c:v>
                </c:pt>
                <c:pt idx="2">
                  <c:v>3.4666666666666671E-5</c:v>
                </c:pt>
                <c:pt idx="3">
                  <c:v>3.9133333333333338E-4</c:v>
                </c:pt>
                <c:pt idx="4">
                  <c:v>4.4243333333333331E-3</c:v>
                </c:pt>
                <c:pt idx="5">
                  <c:v>2.6831999999999998E-2</c:v>
                </c:pt>
                <c:pt idx="6">
                  <c:v>5.5943333333333324E-2</c:v>
                </c:pt>
                <c:pt idx="7">
                  <c:v>0.61450100000000007</c:v>
                </c:pt>
                <c:pt idx="8">
                  <c:v>6.6227703333333325</c:v>
                </c:pt>
                <c:pt idx="9">
                  <c:v>38.121873666666666</c:v>
                </c:pt>
              </c:numCache>
            </c:numRef>
          </c:yVal>
          <c:smooth val="0"/>
        </c:ser>
        <c:ser>
          <c:idx val="2"/>
          <c:order val="2"/>
          <c:tx>
            <c:v>Decrescente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'QuickSort (MEDIANA)'!$A$3:$A$12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(MEDIANA)'!$E$29:$E$38</c:f>
              <c:numCache>
                <c:formatCode>0.000000</c:formatCode>
                <c:ptCount val="10"/>
                <c:pt idx="0">
                  <c:v>6.666666666666666E-7</c:v>
                </c:pt>
                <c:pt idx="1">
                  <c:v>8.6666666666666678E-6</c:v>
                </c:pt>
                <c:pt idx="2">
                  <c:v>5.1E-5</c:v>
                </c:pt>
                <c:pt idx="3">
                  <c:v>6.3699999999999987E-4</c:v>
                </c:pt>
                <c:pt idx="4">
                  <c:v>7.1573333333333324E-3</c:v>
                </c:pt>
                <c:pt idx="5">
                  <c:v>4.2902633333333336E-2</c:v>
                </c:pt>
                <c:pt idx="6">
                  <c:v>6.7391333333333331E-2</c:v>
                </c:pt>
                <c:pt idx="7">
                  <c:v>0.61358953333333333</c:v>
                </c:pt>
                <c:pt idx="8">
                  <c:v>6.8576803333333336</c:v>
                </c:pt>
                <c:pt idx="9">
                  <c:v>38.243600999999998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03688"/>
        <c:axId val="292403296"/>
      </c:scatterChart>
      <c:valAx>
        <c:axId val="292403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03296"/>
        <c:crosses val="autoZero"/>
        <c:crossBetween val="midCat"/>
      </c:valAx>
      <c:valAx>
        <c:axId val="292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(Primeiro)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'QuickSort (PRIMEIRO)'!$A$3:$A$8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'QuickSort (PRIMEIRO)'!$E$3:$E$8</c:f>
              <c:numCache>
                <c:formatCode>0.000000</c:formatCode>
                <c:ptCount val="6"/>
                <c:pt idx="0">
                  <c:v>0</c:v>
                </c:pt>
                <c:pt idx="1">
                  <c:v>3.1333333333333334E-5</c:v>
                </c:pt>
                <c:pt idx="2">
                  <c:v>1.6099999999999998E-4</c:v>
                </c:pt>
                <c:pt idx="3">
                  <c:v>9.2359999999999994E-3</c:v>
                </c:pt>
                <c:pt idx="4">
                  <c:v>3.9418886666666668</c:v>
                </c:pt>
                <c:pt idx="5">
                  <c:v>65.531062333333338</c:v>
                </c:pt>
              </c:numCache>
            </c:numRef>
          </c:yVal>
          <c:smooth val="0"/>
        </c:ser>
        <c:ser>
          <c:idx val="1"/>
          <c:order val="1"/>
          <c:tx>
            <c:v>Crescentes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'QuickSort (PRIMEIRO)'!$A$3:$A$8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'QuickSort (PRIMEIRO)'!$E$12:$E$17</c:f>
              <c:numCache>
                <c:formatCode>0.000000</c:formatCode>
                <c:ptCount val="6"/>
                <c:pt idx="0">
                  <c:v>0</c:v>
                </c:pt>
                <c:pt idx="1">
                  <c:v>3.0000000000000008E-5</c:v>
                </c:pt>
                <c:pt idx="2">
                  <c:v>1.2053333333333332E-3</c:v>
                </c:pt>
                <c:pt idx="3">
                  <c:v>0.11436266666666667</c:v>
                </c:pt>
                <c:pt idx="4">
                  <c:v>11.409191</c:v>
                </c:pt>
                <c:pt idx="5">
                  <c:v>283.64467066666668</c:v>
                </c:pt>
              </c:numCache>
            </c:numRef>
          </c:yVal>
          <c:smooth val="0"/>
        </c:ser>
        <c:ser>
          <c:idx val="2"/>
          <c:order val="2"/>
          <c:tx>
            <c:v>Decrescentes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'QuickSort (PRIMEIRO)'!$A$3:$A$8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'QuickSort (PRIMEIRO)'!$E$21:$E$26</c:f>
              <c:numCache>
                <c:formatCode>0.000000</c:formatCode>
                <c:ptCount val="6"/>
                <c:pt idx="0">
                  <c:v>9.9999999999999995E-7</c:v>
                </c:pt>
                <c:pt idx="1">
                  <c:v>8.333333333333332E-6</c:v>
                </c:pt>
                <c:pt idx="2">
                  <c:v>4.6333333333333339E-5</c:v>
                </c:pt>
                <c:pt idx="3">
                  <c:v>5.8166666666666664E-4</c:v>
                </c:pt>
                <c:pt idx="4">
                  <c:v>6.8063333333333335E-3</c:v>
                </c:pt>
                <c:pt idx="5">
                  <c:v>4.0545666666666667E-2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13728"/>
        <c:axId val="284719608"/>
      </c:scatterChart>
      <c:valAx>
        <c:axId val="284713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19608"/>
        <c:crosses val="autoZero"/>
        <c:crossBetween val="midCat"/>
      </c:valAx>
      <c:valAx>
        <c:axId val="2847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(Primeiro</a:t>
            </a:r>
            <a:r>
              <a:rPr lang="pt-BR" baseline="0"/>
              <a:t> Simulção)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Decrescente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'QuickSort (PRIMEIRO)'!$G$1:$G$10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(PRIMEIRO)'!$H$1:$H$10</c:f>
              <c:numCache>
                <c:formatCode>0.000000</c:formatCode>
                <c:ptCount val="10"/>
                <c:pt idx="0">
                  <c:v>9.9999999999999995E-7</c:v>
                </c:pt>
                <c:pt idx="1">
                  <c:v>8.333333333333332E-6</c:v>
                </c:pt>
                <c:pt idx="2">
                  <c:v>4.6333333333333339E-5</c:v>
                </c:pt>
                <c:pt idx="3">
                  <c:v>5.8166666666666664E-4</c:v>
                </c:pt>
                <c:pt idx="4">
                  <c:v>6.8063333333333335E-3</c:v>
                </c:pt>
                <c:pt idx="5">
                  <c:v>4.0545666666666667E-2</c:v>
                </c:pt>
                <c:pt idx="6">
                  <c:v>7.9700000000000007E-2</c:v>
                </c:pt>
                <c:pt idx="7">
                  <c:v>0.79970000000000008</c:v>
                </c:pt>
                <c:pt idx="8">
                  <c:v>7.9996999999999998</c:v>
                </c:pt>
                <c:pt idx="9" formatCode="#,##0.00000">
                  <c:v>39.999699999999997</c:v>
                </c:pt>
              </c:numCache>
            </c:numRef>
          </c:yVal>
          <c:smooth val="0"/>
        </c:ser>
        <c:ser>
          <c:idx val="1"/>
          <c:order val="1"/>
          <c:tx>
            <c:v>Crescente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'QuickSort (PRIMEIRO)'!$G$1:$G$10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(PRIMEIRO)'!$K$1:$K$10</c:f>
              <c:numCache>
                <c:formatCode>0.000000</c:formatCode>
                <c:ptCount val="10"/>
                <c:pt idx="0">
                  <c:v>0</c:v>
                </c:pt>
                <c:pt idx="1">
                  <c:v>3.0000000000000008E-5</c:v>
                </c:pt>
                <c:pt idx="2">
                  <c:v>1.2053333333333332E-3</c:v>
                </c:pt>
                <c:pt idx="3">
                  <c:v>0.11436266666666667</c:v>
                </c:pt>
                <c:pt idx="4">
                  <c:v>11.409191</c:v>
                </c:pt>
                <c:pt idx="5">
                  <c:v>283.64467066666668</c:v>
                </c:pt>
                <c:pt idx="6">
                  <c:v>98.153700000000001</c:v>
                </c:pt>
                <c:pt idx="7">
                  <c:v>998.15369999999996</c:v>
                </c:pt>
                <c:pt idx="8">
                  <c:v>9998.1537000000008</c:v>
                </c:pt>
                <c:pt idx="9" formatCode="#,##0.00000">
                  <c:v>49998.153700000003</c:v>
                </c:pt>
              </c:numCache>
            </c:numRef>
          </c:yVal>
          <c:smooth val="0"/>
        </c:ser>
        <c:ser>
          <c:idx val="2"/>
          <c:order val="2"/>
          <c:tx>
            <c:v>Aleatorio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'QuickSort (PRIMEIRO)'!$G$1:$G$10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 (PRIMEIRO)'!$N$1:$N$10</c:f>
              <c:numCache>
                <c:formatCode>0.000000</c:formatCode>
                <c:ptCount val="10"/>
                <c:pt idx="0">
                  <c:v>0</c:v>
                </c:pt>
                <c:pt idx="1">
                  <c:v>3.1333333333333334E-5</c:v>
                </c:pt>
                <c:pt idx="2">
                  <c:v>1.6099999999999998E-4</c:v>
                </c:pt>
                <c:pt idx="3">
                  <c:v>9.2359999999999994E-3</c:v>
                </c:pt>
                <c:pt idx="4">
                  <c:v>3.9418886666666668</c:v>
                </c:pt>
                <c:pt idx="5">
                  <c:v>65.531062333333338</c:v>
                </c:pt>
                <c:pt idx="6">
                  <c:v>591.07690000000002</c:v>
                </c:pt>
                <c:pt idx="7">
                  <c:v>5991.0768999999991</c:v>
                </c:pt>
                <c:pt idx="8">
                  <c:v>59991.076899999993</c:v>
                </c:pt>
                <c:pt idx="9" formatCode="#,##0.00000">
                  <c:v>299991.07689999999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08784"/>
        <c:axId val="292416624"/>
      </c:scatterChart>
      <c:valAx>
        <c:axId val="2924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16624"/>
        <c:crosses val="autoZero"/>
        <c:crossBetween val="midCat"/>
      </c:valAx>
      <c:valAx>
        <c:axId val="2924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QuickSort(Aleatorio)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Aleatorios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'QuickSort(ALEATORIO)'!$A$3:$A$12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'QuickSort(ALEATORIO)'!$E$3:$E$12</c:f>
              <c:numCache>
                <c:formatCode>0.000000</c:formatCode>
                <c:ptCount val="10"/>
                <c:pt idx="0">
                  <c:v>0</c:v>
                </c:pt>
                <c:pt idx="1">
                  <c:v>1.4266666666666667E-4</c:v>
                </c:pt>
                <c:pt idx="2">
                  <c:v>9.4733333333333334E-4</c:v>
                </c:pt>
                <c:pt idx="3">
                  <c:v>6.8593333333333327E-3</c:v>
                </c:pt>
                <c:pt idx="4">
                  <c:v>6.5722333333333327E-2</c:v>
                </c:pt>
                <c:pt idx="5">
                  <c:v>0.31005433333333332</c:v>
                </c:pt>
                <c:pt idx="6">
                  <c:v>0.62989233333333328</c:v>
                </c:pt>
                <c:pt idx="7">
                  <c:v>6.1237193333333337</c:v>
                </c:pt>
                <c:pt idx="8">
                  <c:v>53.982738000000005</c:v>
                </c:pt>
                <c:pt idx="9">
                  <c:v>339.12547433333333</c:v>
                </c:pt>
              </c:numCache>
            </c:numRef>
          </c:yVal>
          <c:smooth val="0"/>
        </c:ser>
        <c:ser>
          <c:idx val="1"/>
          <c:order val="1"/>
          <c:tx>
            <c:v>Crescentes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'QuickSort(ALEATORIO)'!$A$3:$A$12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'QuickSort(ALEATORIO)'!$E$16:$E$25</c:f>
              <c:numCache>
                <c:formatCode>0.000000</c:formatCode>
                <c:ptCount val="10"/>
                <c:pt idx="0">
                  <c:v>0</c:v>
                </c:pt>
                <c:pt idx="1">
                  <c:v>1.2666666666666666E-4</c:v>
                </c:pt>
                <c:pt idx="2">
                  <c:v>7.2499999999999995E-4</c:v>
                </c:pt>
                <c:pt idx="3">
                  <c:v>6.2583333333333336E-3</c:v>
                </c:pt>
                <c:pt idx="4">
                  <c:v>6.1605999999999994E-2</c:v>
                </c:pt>
                <c:pt idx="5">
                  <c:v>0.31334233333333333</c:v>
                </c:pt>
                <c:pt idx="6">
                  <c:v>0.66141033333333332</c:v>
                </c:pt>
                <c:pt idx="7">
                  <c:v>6.3164446666666665</c:v>
                </c:pt>
                <c:pt idx="8">
                  <c:v>66.48854133333333</c:v>
                </c:pt>
                <c:pt idx="9">
                  <c:v>339.82474099999996</c:v>
                </c:pt>
              </c:numCache>
            </c:numRef>
          </c:yVal>
          <c:smooth val="0"/>
        </c:ser>
        <c:ser>
          <c:idx val="2"/>
          <c:order val="2"/>
          <c:tx>
            <c:v>Decrescentes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'QuickSort(ALEATORIO)'!$A$3:$A$12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500000000</c:v>
                </c:pt>
              </c:numCache>
            </c:numRef>
          </c:xVal>
          <c:yVal>
            <c:numRef>
              <c:f>'QuickSort(ALEATORIO)'!$E$29:$E$38</c:f>
              <c:numCache>
                <c:formatCode>0.000000</c:formatCode>
                <c:ptCount val="10"/>
                <c:pt idx="0">
                  <c:v>1.0333333333333333E-5</c:v>
                </c:pt>
                <c:pt idx="1">
                  <c:v>1.0533333333333332E-4</c:v>
                </c:pt>
                <c:pt idx="2">
                  <c:v>6.4899999999999995E-4</c:v>
                </c:pt>
                <c:pt idx="3">
                  <c:v>5.6953333333333326E-3</c:v>
                </c:pt>
                <c:pt idx="4">
                  <c:v>4.8997999999999993E-2</c:v>
                </c:pt>
                <c:pt idx="5">
                  <c:v>0.33061800000000002</c:v>
                </c:pt>
                <c:pt idx="6">
                  <c:v>0.67464866666666667</c:v>
                </c:pt>
                <c:pt idx="7">
                  <c:v>6.3161269999999989</c:v>
                </c:pt>
                <c:pt idx="8">
                  <c:v>62.406367666666675</c:v>
                </c:pt>
                <c:pt idx="9">
                  <c:v>339.16399066666668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10016"/>
        <c:axId val="331619032"/>
      </c:scatterChart>
      <c:valAx>
        <c:axId val="331610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19032"/>
        <c:crosses val="autoZero"/>
        <c:crossBetween val="midCat"/>
      </c:valAx>
      <c:valAx>
        <c:axId val="3316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6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138112</xdr:rowOff>
    </xdr:from>
    <xdr:to>
      <xdr:col>7</xdr:col>
      <xdr:colOff>346364</xdr:colOff>
      <xdr:row>50</xdr:row>
      <xdr:rowOff>103909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484909</xdr:colOff>
      <xdr:row>56</xdr:row>
      <xdr:rowOff>17319</xdr:rowOff>
    </xdr:from>
    <xdr:to>
      <xdr:col>7</xdr:col>
      <xdr:colOff>415636</xdr:colOff>
      <xdr:row>71</xdr:row>
      <xdr:rowOff>17319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28</xdr:row>
      <xdr:rowOff>138112</xdr:rowOff>
    </xdr:from>
    <xdr:to>
      <xdr:col>4</xdr:col>
      <xdr:colOff>104775</xdr:colOff>
      <xdr:row>43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43</xdr:row>
      <xdr:rowOff>157162</xdr:rowOff>
    </xdr:from>
    <xdr:to>
      <xdr:col>4</xdr:col>
      <xdr:colOff>123825</xdr:colOff>
      <xdr:row>57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39</xdr:row>
      <xdr:rowOff>109537</xdr:rowOff>
    </xdr:from>
    <xdr:to>
      <xdr:col>8</xdr:col>
      <xdr:colOff>38099</xdr:colOff>
      <xdr:row>54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41</xdr:row>
      <xdr:rowOff>174170</xdr:rowOff>
    </xdr:from>
    <xdr:to>
      <xdr:col>8</xdr:col>
      <xdr:colOff>133350</xdr:colOff>
      <xdr:row>57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28</xdr:row>
      <xdr:rowOff>128587</xdr:rowOff>
    </xdr:from>
    <xdr:to>
      <xdr:col>4</xdr:col>
      <xdr:colOff>1009651</xdr:colOff>
      <xdr:row>42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986117</xdr:colOff>
      <xdr:row>44</xdr:row>
      <xdr:rowOff>180415</xdr:rowOff>
    </xdr:from>
    <xdr:to>
      <xdr:col>6</xdr:col>
      <xdr:colOff>302558</xdr:colOff>
      <xdr:row>59</xdr:row>
      <xdr:rowOff>66115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43</xdr:row>
      <xdr:rowOff>71437</xdr:rowOff>
    </xdr:from>
    <xdr:to>
      <xdr:col>4</xdr:col>
      <xdr:colOff>981075</xdr:colOff>
      <xdr:row>57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40</xdr:row>
      <xdr:rowOff>176212</xdr:rowOff>
    </xdr:from>
    <xdr:to>
      <xdr:col>4</xdr:col>
      <xdr:colOff>647700</xdr:colOff>
      <xdr:row>55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N26"/>
  <sheetViews>
    <sheetView zoomScale="55" zoomScaleNormal="55" workbookViewId="0">
      <selection activeCell="N18" sqref="G2:N18"/>
    </sheetView>
  </sheetViews>
  <sheetFormatPr defaultColWidth="8.5703125" defaultRowHeight="15" x14ac:dyDescent="0.25"/>
  <cols>
    <col min="1" max="1" width="9.140625" customWidth="1"/>
    <col min="2" max="2" width="17.140625" customWidth="1"/>
    <col min="3" max="4" width="16" customWidth="1"/>
    <col min="5" max="5" width="18.140625" customWidth="1"/>
    <col min="7" max="7" width="14.85546875" customWidth="1"/>
    <col min="8" max="8" width="24.42578125" customWidth="1"/>
    <col min="9" max="9" width="0.140625" customWidth="1"/>
    <col min="10" max="10" width="16.42578125" customWidth="1"/>
    <col min="11" max="11" width="23.7109375" customWidth="1"/>
    <col min="12" max="12" width="0.5703125" hidden="1" customWidth="1"/>
    <col min="13" max="13" width="19.7109375" customWidth="1"/>
    <col min="14" max="14" width="30.42578125" customWidth="1"/>
  </cols>
  <sheetData>
    <row r="1" spans="1:14" x14ac:dyDescent="0.25">
      <c r="A1" s="6"/>
      <c r="B1" s="6"/>
      <c r="C1" s="6" t="s">
        <v>0</v>
      </c>
      <c r="D1" s="6"/>
      <c r="E1" s="16"/>
    </row>
    <row r="2" spans="1:14" x14ac:dyDescent="0.25">
      <c r="A2" s="6"/>
      <c r="B2" s="6" t="s">
        <v>1</v>
      </c>
      <c r="C2" s="6" t="s">
        <v>2</v>
      </c>
      <c r="D2" s="6" t="s">
        <v>3</v>
      </c>
      <c r="E2" s="6" t="s">
        <v>4</v>
      </c>
      <c r="G2" s="1">
        <v>10</v>
      </c>
      <c r="H2" s="2">
        <f t="shared" ref="H2:H7" si="0">AVERAGE(B21:D21)</f>
        <v>1.9999999999999999E-6</v>
      </c>
      <c r="I2" s="3"/>
      <c r="J2" s="4">
        <v>10</v>
      </c>
      <c r="K2" s="5">
        <f t="shared" ref="K2:K7" si="1">AVERAGE(B12:D12)</f>
        <v>0</v>
      </c>
      <c r="L2" s="3"/>
      <c r="M2" s="6">
        <v>10</v>
      </c>
      <c r="N2" s="7">
        <f t="shared" ref="N2:N7" si="2">AVERAGE(B3:D3)</f>
        <v>3.333333333333333E-7</v>
      </c>
    </row>
    <row r="3" spans="1:14" x14ac:dyDescent="0.25">
      <c r="A3" s="6">
        <v>10</v>
      </c>
      <c r="B3" s="7">
        <v>0</v>
      </c>
      <c r="C3" s="7">
        <v>9.9999999999999995E-7</v>
      </c>
      <c r="D3" s="7">
        <v>0</v>
      </c>
      <c r="E3" s="7">
        <f t="shared" ref="E3:E8" si="3">AVERAGE(B3:D3)</f>
        <v>3.333333333333333E-7</v>
      </c>
      <c r="G3" s="1">
        <v>100</v>
      </c>
      <c r="H3" s="2">
        <f t="shared" si="0"/>
        <v>6.4000000000000011E-5</v>
      </c>
      <c r="I3" s="3"/>
      <c r="J3" s="4">
        <v>100</v>
      </c>
      <c r="K3" s="5">
        <f t="shared" si="1"/>
        <v>5.3666666666666672E-5</v>
      </c>
      <c r="L3" s="3"/>
      <c r="M3" s="6">
        <v>100</v>
      </c>
      <c r="N3" s="7">
        <f t="shared" si="2"/>
        <v>1.3233333333333334E-4</v>
      </c>
    </row>
    <row r="4" spans="1:14" x14ac:dyDescent="0.25">
      <c r="A4" s="6">
        <v>100</v>
      </c>
      <c r="B4" s="7">
        <v>9.3000000000000011E-5</v>
      </c>
      <c r="C4" s="7">
        <v>2.0799999999999999E-4</v>
      </c>
      <c r="D4" s="7">
        <v>9.6000000000000002E-5</v>
      </c>
      <c r="E4" s="7">
        <f t="shared" si="3"/>
        <v>1.3233333333333334E-4</v>
      </c>
      <c r="G4" s="1">
        <v>1000</v>
      </c>
      <c r="H4" s="2">
        <f t="shared" si="0"/>
        <v>2.4886666666666668E-3</v>
      </c>
      <c r="I4" s="3"/>
      <c r="J4" s="4">
        <v>1000</v>
      </c>
      <c r="K4" s="5">
        <f t="shared" si="1"/>
        <v>2.430333333333333E-3</v>
      </c>
      <c r="L4" s="3"/>
      <c r="M4" s="6">
        <v>1000</v>
      </c>
      <c r="N4" s="7">
        <f t="shared" si="2"/>
        <v>6.6900000000000006E-3</v>
      </c>
    </row>
    <row r="5" spans="1:14" x14ac:dyDescent="0.25">
      <c r="A5" s="6">
        <v>1000</v>
      </c>
      <c r="B5" s="7">
        <v>5.9969999999999997E-3</v>
      </c>
      <c r="C5" s="7">
        <v>9.299E-3</v>
      </c>
      <c r="D5" s="7">
        <v>4.7739999999999996E-3</v>
      </c>
      <c r="E5" s="7">
        <f t="shared" si="3"/>
        <v>6.6900000000000006E-3</v>
      </c>
      <c r="G5" s="1">
        <v>10000</v>
      </c>
      <c r="H5" s="2">
        <f t="shared" si="0"/>
        <v>0.242586</v>
      </c>
      <c r="I5" s="3"/>
      <c r="J5" s="4">
        <v>10000</v>
      </c>
      <c r="K5" s="5">
        <f t="shared" si="1"/>
        <v>0.24122866666666667</v>
      </c>
      <c r="L5" s="3"/>
      <c r="M5" s="6">
        <v>10000</v>
      </c>
      <c r="N5" s="7">
        <f t="shared" si="2"/>
        <v>0.50276933333333329</v>
      </c>
    </row>
    <row r="6" spans="1:14" x14ac:dyDescent="0.25">
      <c r="A6" s="6">
        <v>10000</v>
      </c>
      <c r="B6" s="7">
        <v>0.50407099999999994</v>
      </c>
      <c r="C6" s="7">
        <v>0.50370899999999996</v>
      </c>
      <c r="D6" s="7">
        <v>0.50052799999999997</v>
      </c>
      <c r="E6" s="7">
        <f t="shared" si="3"/>
        <v>0.50276933333333329</v>
      </c>
      <c r="G6" s="1">
        <v>100000</v>
      </c>
      <c r="H6" s="2">
        <f t="shared" si="0"/>
        <v>24.048582999999997</v>
      </c>
      <c r="I6" s="3"/>
      <c r="J6" s="4">
        <v>100000</v>
      </c>
      <c r="K6" s="5">
        <f t="shared" si="1"/>
        <v>24.009213666666668</v>
      </c>
      <c r="L6" s="3"/>
      <c r="M6" s="6">
        <v>100000</v>
      </c>
      <c r="N6" s="7">
        <f t="shared" si="2"/>
        <v>50.851332333333325</v>
      </c>
    </row>
    <row r="7" spans="1:14" x14ac:dyDescent="0.25">
      <c r="A7" s="6">
        <v>100000</v>
      </c>
      <c r="B7" s="7">
        <v>50.816902999999996</v>
      </c>
      <c r="C7" s="7">
        <v>51.073262999999997</v>
      </c>
      <c r="D7" s="7">
        <v>50.663831000000002</v>
      </c>
      <c r="E7" s="7">
        <f t="shared" si="3"/>
        <v>50.851332333333325</v>
      </c>
      <c r="G7" s="1">
        <v>500000</v>
      </c>
      <c r="H7" s="2">
        <f t="shared" si="0"/>
        <v>596.24063133333345</v>
      </c>
      <c r="I7" s="3"/>
      <c r="J7" s="4">
        <v>500000</v>
      </c>
      <c r="K7" s="5">
        <f t="shared" si="1"/>
        <v>597.16672933333336</v>
      </c>
      <c r="L7" s="3"/>
      <c r="M7" s="6">
        <v>500000</v>
      </c>
      <c r="N7" s="7">
        <f t="shared" si="2"/>
        <v>1264.2003993333333</v>
      </c>
    </row>
    <row r="8" spans="1:14" x14ac:dyDescent="0.25">
      <c r="A8" s="6">
        <v>500000</v>
      </c>
      <c r="B8" s="17">
        <v>1265.63661</v>
      </c>
      <c r="C8" s="17">
        <v>1263.9999069999999</v>
      </c>
      <c r="D8" s="17">
        <v>1262.9646809999999</v>
      </c>
      <c r="E8" s="7">
        <f t="shared" si="3"/>
        <v>1264.2003993333333</v>
      </c>
      <c r="G8" s="1">
        <v>1000000</v>
      </c>
      <c r="H8" s="2">
        <f>0.0012*(1000000)-18.746</f>
        <v>1181.2539999999999</v>
      </c>
      <c r="I8" s="3"/>
      <c r="J8" s="4">
        <v>1000000</v>
      </c>
      <c r="K8" s="8">
        <f>0.0012*(1000000)-18.788</f>
        <v>1181.212</v>
      </c>
      <c r="L8" s="3"/>
      <c r="M8" s="6">
        <v>1000000</v>
      </c>
      <c r="N8" s="9">
        <f xml:space="preserve"> 0.0025*(1000000) - 39.771</f>
        <v>2460.2289999999998</v>
      </c>
    </row>
    <row r="9" spans="1:14" x14ac:dyDescent="0.25">
      <c r="A9" s="3"/>
      <c r="B9" s="3"/>
      <c r="C9" s="3"/>
      <c r="D9" s="3"/>
      <c r="E9" s="3"/>
      <c r="G9" s="1">
        <v>10000000</v>
      </c>
      <c r="H9" s="2">
        <f>0.0012*(10000000)-18.746</f>
        <v>11981.253999999999</v>
      </c>
      <c r="I9" s="3"/>
      <c r="J9" s="4">
        <v>10000000</v>
      </c>
      <c r="K9" s="8">
        <f>0.0012*(10000000)-18.788</f>
        <v>11981.211999999998</v>
      </c>
      <c r="L9" s="3"/>
      <c r="M9" s="6">
        <v>10000000</v>
      </c>
      <c r="N9" s="9">
        <f xml:space="preserve"> 0.0025*(10000000) - 39.771</f>
        <v>24960.228999999999</v>
      </c>
    </row>
    <row r="10" spans="1:14" x14ac:dyDescent="0.25">
      <c r="A10" s="4"/>
      <c r="B10" s="4"/>
      <c r="C10" s="4" t="s">
        <v>5</v>
      </c>
      <c r="D10" s="4"/>
      <c r="E10" s="18"/>
      <c r="G10" s="1">
        <v>100000000</v>
      </c>
      <c r="H10" s="2">
        <f>0.0012*(100000000)-18.746</f>
        <v>119981.25399999999</v>
      </c>
      <c r="I10" s="3"/>
      <c r="J10" s="4">
        <v>100000000</v>
      </c>
      <c r="K10" s="8">
        <f>0.0012*(100000000)-18.788</f>
        <v>119981.21199999998</v>
      </c>
      <c r="L10" s="3"/>
      <c r="M10" s="6">
        <v>100000000</v>
      </c>
      <c r="N10" s="9">
        <f xml:space="preserve"> 0.0025*(100000000) - 39.771</f>
        <v>249960.22899999999</v>
      </c>
    </row>
    <row r="11" spans="1:14" x14ac:dyDescent="0.25">
      <c r="A11" s="4"/>
      <c r="B11" s="4" t="s">
        <v>1</v>
      </c>
      <c r="C11" s="4" t="s">
        <v>2</v>
      </c>
      <c r="D11" s="4" t="s">
        <v>3</v>
      </c>
      <c r="E11" s="4" t="s">
        <v>4</v>
      </c>
      <c r="G11" s="1">
        <v>500000000</v>
      </c>
      <c r="H11" s="10">
        <f>0.0012*(500000000)-18.746</f>
        <v>599981.25399999996</v>
      </c>
      <c r="I11" s="3"/>
      <c r="J11" s="4">
        <v>500000000</v>
      </c>
      <c r="K11" s="11">
        <f>0.0012*(500000000)-18.788</f>
        <v>599981.21200000006</v>
      </c>
      <c r="L11" s="3"/>
      <c r="M11" s="6">
        <v>500000000</v>
      </c>
      <c r="N11" s="12">
        <f xml:space="preserve"> 0.0025*(500000000) - 39.771</f>
        <v>1249960.2290000001</v>
      </c>
    </row>
    <row r="12" spans="1:14" x14ac:dyDescent="0.25">
      <c r="A12" s="4">
        <v>10</v>
      </c>
      <c r="B12" s="5">
        <v>0</v>
      </c>
      <c r="C12" s="5">
        <v>0</v>
      </c>
      <c r="D12" s="5">
        <v>0</v>
      </c>
      <c r="E12" s="5">
        <f t="shared" ref="E12:E17" si="4">AVERAGE(B12:D12)</f>
        <v>0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4">
        <v>100</v>
      </c>
      <c r="B13" s="5">
        <v>6.0000000000000008E-5</v>
      </c>
      <c r="C13" s="5">
        <v>5.0000000000000002E-5</v>
      </c>
      <c r="D13" s="5">
        <v>5.1E-5</v>
      </c>
      <c r="E13" s="5">
        <f t="shared" si="4"/>
        <v>5.3666666666666672E-5</v>
      </c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4">
        <v>1000</v>
      </c>
      <c r="B14" s="5">
        <v>2.4219999999999997E-3</v>
      </c>
      <c r="C14" s="5">
        <v>2.4629999999999999E-3</v>
      </c>
      <c r="D14" s="5">
        <v>2.4059999999999997E-3</v>
      </c>
      <c r="E14" s="5">
        <f t="shared" si="4"/>
        <v>2.430333333333333E-3</v>
      </c>
      <c r="G14" s="1"/>
      <c r="H14" s="13" t="s">
        <v>31</v>
      </c>
      <c r="I14" s="3"/>
      <c r="J14" s="4"/>
      <c r="K14" s="14" t="s">
        <v>29</v>
      </c>
      <c r="L14" s="3"/>
      <c r="M14" s="6"/>
      <c r="N14" s="15" t="s">
        <v>30</v>
      </c>
    </row>
    <row r="15" spans="1:14" x14ac:dyDescent="0.25">
      <c r="A15" s="4">
        <v>10000</v>
      </c>
      <c r="B15" s="5">
        <v>0.23955399999999999</v>
      </c>
      <c r="C15" s="5">
        <v>0.24248499999999998</v>
      </c>
      <c r="D15" s="5">
        <v>0.241647</v>
      </c>
      <c r="E15" s="5">
        <f t="shared" si="4"/>
        <v>0.24122866666666667</v>
      </c>
      <c r="G15" s="1">
        <v>1000000</v>
      </c>
      <c r="H15" s="2">
        <f>0.0012*(1000000)-18.746</f>
        <v>1181.2539999999999</v>
      </c>
      <c r="I15" s="3"/>
      <c r="J15" s="4">
        <v>1000000</v>
      </c>
      <c r="K15" s="8">
        <f>0.0012*(1000000)-18.788</f>
        <v>1181.212</v>
      </c>
      <c r="L15" s="3"/>
      <c r="M15" s="6">
        <v>1000000</v>
      </c>
      <c r="N15" s="9">
        <f xml:space="preserve"> 0.0025*(1000000) - 39.771</f>
        <v>2460.2289999999998</v>
      </c>
    </row>
    <row r="16" spans="1:14" x14ac:dyDescent="0.25">
      <c r="A16" s="4">
        <v>100000</v>
      </c>
      <c r="B16" s="5">
        <v>24.000126999999999</v>
      </c>
      <c r="C16" s="5">
        <v>24.127828999999998</v>
      </c>
      <c r="D16" s="5">
        <v>23.899685000000002</v>
      </c>
      <c r="E16" s="5">
        <f t="shared" si="4"/>
        <v>24.009213666666668</v>
      </c>
      <c r="G16" s="1">
        <v>10000000</v>
      </c>
      <c r="H16" s="2">
        <f>0.0012*(10000000)-18.746</f>
        <v>11981.253999999999</v>
      </c>
      <c r="I16" s="3"/>
      <c r="J16" s="4">
        <v>10000000</v>
      </c>
      <c r="K16" s="8">
        <f>0.0012*(10000000)-18.788</f>
        <v>11981.211999999998</v>
      </c>
      <c r="L16" s="3"/>
      <c r="M16" s="6">
        <v>10000000</v>
      </c>
      <c r="N16" s="9">
        <f xml:space="preserve"> 0.0025*(10000000) - 39.771</f>
        <v>24960.228999999999</v>
      </c>
    </row>
    <row r="17" spans="1:14" x14ac:dyDescent="0.25">
      <c r="A17" s="4">
        <v>500000</v>
      </c>
      <c r="B17" s="19">
        <v>600.49807899999996</v>
      </c>
      <c r="C17" s="20">
        <v>595.56391499999995</v>
      </c>
      <c r="D17" s="20">
        <v>595.43819399999995</v>
      </c>
      <c r="E17" s="5">
        <f t="shared" si="4"/>
        <v>597.16672933333336</v>
      </c>
      <c r="G17" s="1">
        <v>100000000</v>
      </c>
      <c r="H17" s="2">
        <f>0.0012*(100000000)-18.746</f>
        <v>119981.25399999999</v>
      </c>
      <c r="I17" s="3"/>
      <c r="J17" s="4">
        <v>100000000</v>
      </c>
      <c r="K17" s="8">
        <f>0.0012*(100000000)-18.788</f>
        <v>119981.21199999998</v>
      </c>
      <c r="L17" s="3"/>
      <c r="M17" s="6">
        <v>100000000</v>
      </c>
      <c r="N17" s="9">
        <f xml:space="preserve"> 0.0025*(100000000) - 39.771</f>
        <v>249960.22899999999</v>
      </c>
    </row>
    <row r="18" spans="1:14" x14ac:dyDescent="0.25">
      <c r="A18" s="3"/>
      <c r="B18" s="3"/>
      <c r="C18" s="3"/>
      <c r="D18" s="3"/>
      <c r="E18" s="3"/>
      <c r="G18" s="1">
        <v>500000000</v>
      </c>
      <c r="H18" s="10">
        <f>0.0012*(500000000)-18.746</f>
        <v>599981.25399999996</v>
      </c>
      <c r="I18" s="3"/>
      <c r="J18" s="4">
        <v>500000000</v>
      </c>
      <c r="K18" s="11">
        <f>0.0012*(500000000)-18.788</f>
        <v>599981.21200000006</v>
      </c>
      <c r="L18" s="3"/>
      <c r="M18" s="6">
        <v>500000000</v>
      </c>
      <c r="N18" s="12">
        <f xml:space="preserve"> 0.0025*(500000000) - 39.771</f>
        <v>1249960.2290000001</v>
      </c>
    </row>
    <row r="19" spans="1:14" x14ac:dyDescent="0.25">
      <c r="A19" s="1"/>
      <c r="B19" s="1"/>
      <c r="C19" s="1" t="s">
        <v>6</v>
      </c>
      <c r="D19" s="1"/>
      <c r="E19" s="21"/>
    </row>
    <row r="20" spans="1:14" x14ac:dyDescent="0.25">
      <c r="A20" s="1"/>
      <c r="B20" s="1" t="s">
        <v>1</v>
      </c>
      <c r="C20" s="1" t="s">
        <v>2</v>
      </c>
      <c r="D20" s="1" t="s">
        <v>3</v>
      </c>
      <c r="E20" s="1" t="s">
        <v>4</v>
      </c>
    </row>
    <row r="21" spans="1:14" x14ac:dyDescent="0.25">
      <c r="A21" s="1">
        <v>10</v>
      </c>
      <c r="B21" s="2">
        <v>1.9999999999999999E-6</v>
      </c>
      <c r="C21" s="2">
        <v>1.9999999999999999E-6</v>
      </c>
      <c r="D21" s="2">
        <v>1.9999999999999999E-6</v>
      </c>
      <c r="E21" s="2">
        <f t="shared" ref="E21:E26" si="5">AVERAGE(B21:D21)</f>
        <v>1.9999999999999999E-6</v>
      </c>
    </row>
    <row r="22" spans="1:14" x14ac:dyDescent="0.25">
      <c r="A22" s="1">
        <v>100</v>
      </c>
      <c r="B22" s="2">
        <v>6.3E-5</v>
      </c>
      <c r="C22" s="2">
        <v>6.5000000000000008E-5</v>
      </c>
      <c r="D22" s="2">
        <v>6.4000000000000011E-5</v>
      </c>
      <c r="E22" s="2">
        <f>AVERAGE(B22:D22)</f>
        <v>6.4000000000000011E-5</v>
      </c>
    </row>
    <row r="23" spans="1:14" x14ac:dyDescent="0.25">
      <c r="A23" s="1">
        <v>1000</v>
      </c>
      <c r="B23" s="2">
        <v>2.4629999999999999E-3</v>
      </c>
      <c r="C23" s="2">
        <v>2.5429999999999997E-3</v>
      </c>
      <c r="D23" s="2">
        <v>2.4600000000000004E-3</v>
      </c>
      <c r="E23" s="2">
        <f>AVERAGE(B23:D23)</f>
        <v>2.4886666666666668E-3</v>
      </c>
    </row>
    <row r="24" spans="1:14" x14ac:dyDescent="0.25">
      <c r="A24" s="1">
        <v>10000</v>
      </c>
      <c r="B24" s="2">
        <v>0.23969099999999999</v>
      </c>
      <c r="C24" s="2">
        <v>0.24290799999999999</v>
      </c>
      <c r="D24" s="2">
        <v>0.24515899999999999</v>
      </c>
      <c r="E24" s="2">
        <f t="shared" si="5"/>
        <v>0.242586</v>
      </c>
    </row>
    <row r="25" spans="1:14" x14ac:dyDescent="0.25">
      <c r="A25" s="1">
        <v>100000</v>
      </c>
      <c r="B25" s="2">
        <v>24.056560000000001</v>
      </c>
      <c r="C25" s="2">
        <v>24.186826</v>
      </c>
      <c r="D25" s="2">
        <v>23.902363000000001</v>
      </c>
      <c r="E25" s="2">
        <f t="shared" si="5"/>
        <v>24.048582999999997</v>
      </c>
    </row>
    <row r="26" spans="1:14" x14ac:dyDescent="0.25">
      <c r="A26" s="1">
        <v>500000</v>
      </c>
      <c r="B26" s="22">
        <v>597.80804699999999</v>
      </c>
      <c r="C26" s="10">
        <v>595.48257000000001</v>
      </c>
      <c r="D26" s="10">
        <v>595.43127700000002</v>
      </c>
      <c r="E26" s="2">
        <f t="shared" si="5"/>
        <v>596.24063133333345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ignoredErrors>
    <ignoredError sqref="E3:E8 E12:E17 E21:E22 E23:E2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I48"/>
  <sheetViews>
    <sheetView zoomScaleNormal="100" workbookViewId="0">
      <selection activeCell="G2" sqref="G2:H11"/>
    </sheetView>
  </sheetViews>
  <sheetFormatPr defaultColWidth="8.5703125" defaultRowHeight="15" x14ac:dyDescent="0.25"/>
  <cols>
    <col min="1" max="1" width="11.28515625" customWidth="1"/>
    <col min="2" max="2" width="19.140625" customWidth="1"/>
    <col min="3" max="3" width="17.42578125" customWidth="1"/>
    <col min="4" max="4" width="16.85546875" customWidth="1"/>
    <col min="5" max="5" width="18.28515625" customWidth="1"/>
    <col min="7" max="7" width="9.7109375" customWidth="1"/>
    <col min="8" max="8" width="17.42578125" customWidth="1"/>
  </cols>
  <sheetData>
    <row r="1" spans="1:9" x14ac:dyDescent="0.25">
      <c r="A1" s="23"/>
      <c r="B1" s="23"/>
      <c r="C1" s="23" t="s">
        <v>7</v>
      </c>
      <c r="D1" s="23"/>
      <c r="E1" s="24"/>
    </row>
    <row r="2" spans="1:9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  <c r="G2" s="23">
        <v>10</v>
      </c>
      <c r="H2" s="25">
        <f>AVERAGE(B3:D3)</f>
        <v>0</v>
      </c>
    </row>
    <row r="3" spans="1:9" x14ac:dyDescent="0.25">
      <c r="A3" s="23">
        <v>10</v>
      </c>
      <c r="B3" s="25">
        <v>0</v>
      </c>
      <c r="C3" s="25">
        <v>0</v>
      </c>
      <c r="D3" s="25">
        <v>0</v>
      </c>
      <c r="E3" s="25">
        <f t="shared" ref="E3:E8" si="0">AVERAGE(B3:D3)</f>
        <v>0</v>
      </c>
      <c r="G3" s="23">
        <v>100</v>
      </c>
      <c r="H3" s="25">
        <f>AVERAGE(B4:D4)</f>
        <v>6.666666666666666E-7</v>
      </c>
    </row>
    <row r="4" spans="1:9" x14ac:dyDescent="0.25">
      <c r="A4" s="23">
        <v>100</v>
      </c>
      <c r="B4" s="25">
        <v>9.9999999999999995E-7</v>
      </c>
      <c r="C4" s="25">
        <v>0</v>
      </c>
      <c r="D4" s="25">
        <v>9.9999999999999995E-7</v>
      </c>
      <c r="E4" s="25">
        <f t="shared" si="0"/>
        <v>6.666666666666666E-7</v>
      </c>
      <c r="G4" s="23">
        <v>1000</v>
      </c>
      <c r="H4" s="25">
        <f>AVERAGE(B5:D5)</f>
        <v>3.0000000000000001E-6</v>
      </c>
    </row>
    <row r="5" spans="1:9" x14ac:dyDescent="0.25">
      <c r="A5" s="23">
        <v>1000</v>
      </c>
      <c r="B5" s="25">
        <v>3.0000000000000001E-6</v>
      </c>
      <c r="C5" s="25">
        <v>3.0000000000000001E-6</v>
      </c>
      <c r="D5" s="25">
        <v>3.0000000000000001E-6</v>
      </c>
      <c r="E5" s="25">
        <f t="shared" si="0"/>
        <v>3.0000000000000001E-6</v>
      </c>
      <c r="G5" s="23">
        <v>10000</v>
      </c>
      <c r="H5" s="25">
        <f>AVERAGE(B6:D6)</f>
        <v>2.8333333333333335E-5</v>
      </c>
    </row>
    <row r="6" spans="1:9" x14ac:dyDescent="0.25">
      <c r="A6" s="23">
        <v>10000</v>
      </c>
      <c r="B6" s="25">
        <v>2.8E-5</v>
      </c>
      <c r="C6" s="25">
        <v>2.9E-5</v>
      </c>
      <c r="D6" s="25">
        <v>2.8E-5</v>
      </c>
      <c r="E6" s="25">
        <f t="shared" si="0"/>
        <v>2.8333333333333335E-5</v>
      </c>
      <c r="G6" s="23">
        <v>100000</v>
      </c>
      <c r="H6" s="25">
        <f>AVERAGE(B7:D7)</f>
        <v>2.8199999999999997E-4</v>
      </c>
      <c r="I6" s="35"/>
    </row>
    <row r="7" spans="1:9" x14ac:dyDescent="0.25">
      <c r="A7" s="23">
        <v>100000</v>
      </c>
      <c r="B7" s="25">
        <v>2.8299999999999999E-4</v>
      </c>
      <c r="C7" s="25">
        <v>2.8299999999999999E-4</v>
      </c>
      <c r="D7" s="25">
        <v>2.8000000000000003E-4</v>
      </c>
      <c r="E7" s="25">
        <f t="shared" si="0"/>
        <v>2.8199999999999997E-4</v>
      </c>
      <c r="G7" s="23">
        <v>500000</v>
      </c>
      <c r="H7" s="25">
        <f>AVERAGE(B8:D8)</f>
        <v>1.3956666666666666E-3</v>
      </c>
    </row>
    <row r="8" spans="1:9" x14ac:dyDescent="0.25">
      <c r="A8" s="23">
        <v>500000</v>
      </c>
      <c r="B8" s="26">
        <v>1.405E-3</v>
      </c>
      <c r="C8" s="26">
        <v>1.395E-3</v>
      </c>
      <c r="D8" s="26">
        <v>1.387E-3</v>
      </c>
      <c r="E8" s="25">
        <f t="shared" si="0"/>
        <v>1.3956666666666666E-3</v>
      </c>
      <c r="G8" s="23">
        <v>1000000</v>
      </c>
      <c r="H8" s="38">
        <f xml:space="preserve"> 0.000000003*(1000000) + 0.0000007</f>
        <v>3.0007000000000002E-3</v>
      </c>
    </row>
    <row r="9" spans="1:9" x14ac:dyDescent="0.25">
      <c r="A9" s="3"/>
      <c r="B9" s="3"/>
      <c r="C9" s="3"/>
      <c r="D9" s="3"/>
      <c r="E9" s="3"/>
      <c r="G9" s="23">
        <v>10000000</v>
      </c>
      <c r="H9" s="25">
        <f xml:space="preserve"> 0.000000003*(10000000) + 0.0000007</f>
        <v>3.0000699999999998E-2</v>
      </c>
    </row>
    <row r="10" spans="1:9" x14ac:dyDescent="0.25">
      <c r="A10" s="27"/>
      <c r="B10" s="27"/>
      <c r="C10" s="27" t="s">
        <v>8</v>
      </c>
      <c r="D10" s="27"/>
      <c r="E10" s="28"/>
      <c r="G10" s="23">
        <v>100000000</v>
      </c>
      <c r="H10" s="25">
        <f xml:space="preserve"> 0.000000003*(100000000) + 0.0000007</f>
        <v>0.30000070000000001</v>
      </c>
    </row>
    <row r="11" spans="1:9" x14ac:dyDescent="0.25">
      <c r="A11" s="27"/>
      <c r="B11" s="27" t="s">
        <v>1</v>
      </c>
      <c r="C11" s="27" t="s">
        <v>2</v>
      </c>
      <c r="D11" s="27" t="s">
        <v>3</v>
      </c>
      <c r="E11" s="27" t="s">
        <v>4</v>
      </c>
      <c r="G11" s="23">
        <v>500000000</v>
      </c>
      <c r="H11" s="26">
        <f xml:space="preserve"> 0.000000003*(500000000) + 0.0000007</f>
        <v>1.5000007</v>
      </c>
    </row>
    <row r="12" spans="1:9" x14ac:dyDescent="0.25">
      <c r="A12" s="27">
        <v>10</v>
      </c>
      <c r="B12" s="29">
        <v>0</v>
      </c>
      <c r="C12" s="29">
        <v>0</v>
      </c>
      <c r="D12" s="29">
        <v>0</v>
      </c>
      <c r="E12" s="29">
        <f t="shared" ref="E12:E17" si="1">AVERAGE(B12:D12)</f>
        <v>0</v>
      </c>
    </row>
    <row r="13" spans="1:9" x14ac:dyDescent="0.25">
      <c r="A13" s="27">
        <v>100</v>
      </c>
      <c r="B13" s="29">
        <v>9.9999999999999995E-7</v>
      </c>
      <c r="C13" s="29">
        <v>9.9999999999999995E-7</v>
      </c>
      <c r="D13" s="29">
        <v>9.9999999999999995E-7</v>
      </c>
      <c r="E13" s="29">
        <f t="shared" si="1"/>
        <v>9.9999999999999995E-7</v>
      </c>
      <c r="G13" s="37"/>
      <c r="H13" s="39" t="s">
        <v>32</v>
      </c>
    </row>
    <row r="14" spans="1:9" x14ac:dyDescent="0.25">
      <c r="A14" s="27">
        <v>1000</v>
      </c>
      <c r="B14" s="29">
        <v>3.0000000000000001E-6</v>
      </c>
      <c r="C14" s="29">
        <v>3.0000000000000001E-6</v>
      </c>
      <c r="D14" s="29">
        <v>1.9999999999999999E-6</v>
      </c>
      <c r="E14" s="29">
        <f t="shared" si="1"/>
        <v>2.6666666666666664E-6</v>
      </c>
      <c r="G14" s="36">
        <v>1000000</v>
      </c>
      <c r="H14" s="38">
        <f xml:space="preserve"> 0.000000003*(1000000) + 0.0000007</f>
        <v>3.0007000000000002E-3</v>
      </c>
    </row>
    <row r="15" spans="1:9" x14ac:dyDescent="0.25">
      <c r="A15" s="27">
        <v>10000</v>
      </c>
      <c r="B15" s="29">
        <v>2.9E-5</v>
      </c>
      <c r="C15" s="29">
        <v>2.8E-5</v>
      </c>
      <c r="D15" s="29">
        <v>2.9E-5</v>
      </c>
      <c r="E15" s="29">
        <f t="shared" si="1"/>
        <v>2.8666666666666668E-5</v>
      </c>
      <c r="G15" s="23">
        <v>10000000</v>
      </c>
      <c r="H15" s="25">
        <f xml:space="preserve"> 0.000000003*(10000000) + 0.0000007</f>
        <v>3.0000699999999998E-2</v>
      </c>
    </row>
    <row r="16" spans="1:9" x14ac:dyDescent="0.25">
      <c r="A16" s="27">
        <v>100000</v>
      </c>
      <c r="B16" s="29">
        <v>2.8199999999999997E-4</v>
      </c>
      <c r="C16" s="29">
        <v>2.8299999999999999E-4</v>
      </c>
      <c r="D16" s="29">
        <v>2.8299999999999999E-4</v>
      </c>
      <c r="E16" s="29">
        <f t="shared" si="1"/>
        <v>2.8266666666666669E-4</v>
      </c>
      <c r="G16" s="23">
        <v>100000000</v>
      </c>
      <c r="H16" s="25">
        <f xml:space="preserve"> 0.000000003*(100000000) + 0.0000007</f>
        <v>0.30000070000000001</v>
      </c>
    </row>
    <row r="17" spans="1:8" x14ac:dyDescent="0.25">
      <c r="A17" s="27">
        <v>500000</v>
      </c>
      <c r="B17" s="30">
        <v>1.4119999999999998E-3</v>
      </c>
      <c r="C17" s="30">
        <v>1.4E-3</v>
      </c>
      <c r="D17" s="30">
        <v>1.3909999999999999E-3</v>
      </c>
      <c r="E17" s="29">
        <f t="shared" si="1"/>
        <v>1.4010000000000001E-3</v>
      </c>
      <c r="G17" s="23">
        <v>500000000</v>
      </c>
      <c r="H17" s="26">
        <f xml:space="preserve"> 0.000000003*(500000000) + 0.0000007</f>
        <v>1.5000007</v>
      </c>
    </row>
    <row r="18" spans="1:8" x14ac:dyDescent="0.25">
      <c r="A18" s="3"/>
      <c r="B18" s="3"/>
      <c r="C18" s="3"/>
      <c r="D18" s="3"/>
      <c r="E18" s="3"/>
    </row>
    <row r="19" spans="1:8" x14ac:dyDescent="0.25">
      <c r="A19" s="31"/>
      <c r="B19" s="31"/>
      <c r="C19" s="31" t="s">
        <v>9</v>
      </c>
      <c r="D19" s="31"/>
      <c r="E19" s="32"/>
    </row>
    <row r="20" spans="1:8" x14ac:dyDescent="0.25">
      <c r="A20" s="31"/>
      <c r="B20" s="31" t="s">
        <v>1</v>
      </c>
      <c r="C20" s="31" t="s">
        <v>2</v>
      </c>
      <c r="D20" s="31" t="s">
        <v>3</v>
      </c>
      <c r="E20" s="31" t="s">
        <v>4</v>
      </c>
    </row>
    <row r="21" spans="1:8" x14ac:dyDescent="0.25">
      <c r="A21" s="31">
        <v>10</v>
      </c>
      <c r="B21" s="33">
        <v>9.9999999999999995E-7</v>
      </c>
      <c r="C21" s="33">
        <v>0</v>
      </c>
      <c r="D21" s="33">
        <v>0</v>
      </c>
      <c r="E21" s="33">
        <f t="shared" ref="E21:E26" si="2">AVERAGE(B21:D21)</f>
        <v>3.333333333333333E-7</v>
      </c>
    </row>
    <row r="22" spans="1:8" x14ac:dyDescent="0.25">
      <c r="A22" s="31">
        <v>100</v>
      </c>
      <c r="B22" s="33">
        <v>9.9999999999999995E-7</v>
      </c>
      <c r="C22" s="33">
        <v>0</v>
      </c>
      <c r="D22" s="33">
        <v>0</v>
      </c>
      <c r="E22" s="33">
        <f t="shared" si="2"/>
        <v>3.333333333333333E-7</v>
      </c>
    </row>
    <row r="23" spans="1:8" x14ac:dyDescent="0.25">
      <c r="A23" s="31">
        <v>1000</v>
      </c>
      <c r="B23" s="33">
        <v>3.0000000000000001E-6</v>
      </c>
      <c r="C23" s="33">
        <v>3.0000000000000001E-6</v>
      </c>
      <c r="D23" s="33">
        <v>3.0000000000000001E-6</v>
      </c>
      <c r="E23" s="33">
        <f t="shared" si="2"/>
        <v>3.0000000000000001E-6</v>
      </c>
    </row>
    <row r="24" spans="1:8" x14ac:dyDescent="0.25">
      <c r="A24" s="31">
        <v>10000</v>
      </c>
      <c r="B24" s="33">
        <v>2.8E-5</v>
      </c>
      <c r="C24" s="33">
        <v>3.0000000000000004E-5</v>
      </c>
      <c r="D24" s="33">
        <v>2.8E-5</v>
      </c>
      <c r="E24" s="33">
        <f t="shared" si="2"/>
        <v>2.8666666666666668E-5</v>
      </c>
    </row>
    <row r="25" spans="1:8" x14ac:dyDescent="0.25">
      <c r="A25" s="31">
        <v>100000</v>
      </c>
      <c r="B25" s="33">
        <v>2.8000000000000003E-4</v>
      </c>
      <c r="C25" s="33">
        <v>2.81E-4</v>
      </c>
      <c r="D25" s="33">
        <v>2.8299999999999999E-4</v>
      </c>
      <c r="E25" s="33">
        <f t="shared" si="2"/>
        <v>2.8133333333333336E-4</v>
      </c>
    </row>
    <row r="26" spans="1:8" x14ac:dyDescent="0.25">
      <c r="A26" s="31">
        <v>500000</v>
      </c>
      <c r="B26" s="34">
        <v>1.4239999999999999E-3</v>
      </c>
      <c r="C26" s="34">
        <v>1.4E-3</v>
      </c>
      <c r="D26" s="34">
        <v>1.3929999999999999E-3</v>
      </c>
      <c r="E26" s="33">
        <f t="shared" si="2"/>
        <v>1.4056666666666668E-3</v>
      </c>
    </row>
    <row r="48" spans="3:3" x14ac:dyDescent="0.25">
      <c r="C48" s="35"/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ignoredErrors>
    <ignoredError sqref="E3:E8 E12:E17 E21:E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I26"/>
  <sheetViews>
    <sheetView topLeftCell="A43" workbookViewId="0">
      <selection activeCell="G13" sqref="G13:H17"/>
    </sheetView>
  </sheetViews>
  <sheetFormatPr defaultColWidth="8.5703125" defaultRowHeight="15" x14ac:dyDescent="0.25"/>
  <cols>
    <col min="1" max="1" width="16.85546875" customWidth="1"/>
    <col min="2" max="2" width="21.5703125" customWidth="1"/>
    <col min="3" max="3" width="19.5703125" customWidth="1"/>
    <col min="4" max="4" width="16.7109375" customWidth="1"/>
    <col min="5" max="5" width="19.140625" customWidth="1"/>
    <col min="7" max="7" width="11.85546875" customWidth="1"/>
    <col min="8" max="8" width="15.85546875" customWidth="1"/>
    <col min="11" max="11" width="14.85546875" customWidth="1"/>
  </cols>
  <sheetData>
    <row r="1" spans="1:9" x14ac:dyDescent="0.25">
      <c r="A1" s="23"/>
      <c r="B1" s="23"/>
      <c r="C1" s="23" t="s">
        <v>10</v>
      </c>
      <c r="D1" s="23"/>
      <c r="E1" s="24"/>
    </row>
    <row r="2" spans="1:9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  <c r="G2" s="23">
        <v>10</v>
      </c>
      <c r="H2" s="25">
        <f>AVERAGE(B3:D3)</f>
        <v>3.333333333333333E-7</v>
      </c>
    </row>
    <row r="3" spans="1:9" x14ac:dyDescent="0.25">
      <c r="A3" s="23">
        <v>10</v>
      </c>
      <c r="B3" s="25">
        <v>0</v>
      </c>
      <c r="C3" s="25">
        <v>0</v>
      </c>
      <c r="D3" s="25">
        <v>9.9999999999999995E-7</v>
      </c>
      <c r="E3" s="25">
        <f t="shared" ref="E3:E8" si="0">AVERAGE(B3:D3)</f>
        <v>3.333333333333333E-7</v>
      </c>
      <c r="G3" s="23">
        <v>100</v>
      </c>
      <c r="H3" s="25">
        <f>AVERAGE(B4:D4)</f>
        <v>1.6666666666666665E-6</v>
      </c>
    </row>
    <row r="4" spans="1:9" x14ac:dyDescent="0.25">
      <c r="A4" s="23">
        <v>100</v>
      </c>
      <c r="B4" s="25">
        <v>1.9999999999999999E-6</v>
      </c>
      <c r="C4" s="25">
        <v>1.9999999999999999E-6</v>
      </c>
      <c r="D4" s="25">
        <v>9.9999999999999995E-7</v>
      </c>
      <c r="E4" s="25">
        <f t="shared" si="0"/>
        <v>1.6666666666666665E-6</v>
      </c>
      <c r="G4" s="23">
        <v>1000</v>
      </c>
      <c r="H4" s="25">
        <f>AVERAGE(B5:D5)</f>
        <v>4.9999999999999996E-6</v>
      </c>
    </row>
    <row r="5" spans="1:9" x14ac:dyDescent="0.25">
      <c r="A5" s="23">
        <v>1000</v>
      </c>
      <c r="B5" s="25">
        <v>4.9999999999999996E-6</v>
      </c>
      <c r="C5" s="25">
        <v>4.9999999999999996E-6</v>
      </c>
      <c r="D5" s="25">
        <v>4.9999999999999996E-6</v>
      </c>
      <c r="E5" s="25">
        <f t="shared" si="0"/>
        <v>4.9999999999999996E-6</v>
      </c>
      <c r="G5" s="23">
        <v>10000</v>
      </c>
      <c r="H5" s="25">
        <f>AVERAGE(B6:D6)</f>
        <v>4.9333333333333338E-5</v>
      </c>
    </row>
    <row r="6" spans="1:9" x14ac:dyDescent="0.25">
      <c r="A6" s="23">
        <v>10000</v>
      </c>
      <c r="B6" s="25">
        <v>5.0000000000000002E-5</v>
      </c>
      <c r="C6" s="25">
        <v>4.9000000000000005E-5</v>
      </c>
      <c r="D6" s="25">
        <v>4.9000000000000005E-5</v>
      </c>
      <c r="E6" s="25">
        <f t="shared" si="0"/>
        <v>4.9333333333333338E-5</v>
      </c>
      <c r="G6" s="23">
        <v>100000</v>
      </c>
      <c r="H6" s="25">
        <f>AVERAGE(B7:D7)</f>
        <v>4.9566666666666672E-4</v>
      </c>
    </row>
    <row r="7" spans="1:9" x14ac:dyDescent="0.25">
      <c r="A7" s="23">
        <v>100000</v>
      </c>
      <c r="B7" s="25">
        <v>4.95E-4</v>
      </c>
      <c r="C7" s="25">
        <v>4.9600000000000002E-4</v>
      </c>
      <c r="D7" s="25">
        <v>4.9600000000000002E-4</v>
      </c>
      <c r="E7" s="25">
        <f t="shared" si="0"/>
        <v>4.9566666666666672E-4</v>
      </c>
      <c r="G7" s="23">
        <v>500000</v>
      </c>
      <c r="H7" s="25">
        <f>AVERAGE(B8:D8)</f>
        <v>2.4836666666666666E-3</v>
      </c>
    </row>
    <row r="8" spans="1:9" x14ac:dyDescent="0.25">
      <c r="A8" s="23">
        <v>500000</v>
      </c>
      <c r="B8" s="26">
        <v>2.4749999999999998E-3</v>
      </c>
      <c r="C8" s="26">
        <v>2.4809999999999997E-3</v>
      </c>
      <c r="D8" s="26">
        <v>2.4949999999999998E-3</v>
      </c>
      <c r="E8" s="25">
        <f t="shared" si="0"/>
        <v>2.4836666666666666E-3</v>
      </c>
      <c r="G8" s="23">
        <v>1000000</v>
      </c>
      <c r="H8" s="38">
        <f xml:space="preserve"> 0.000000005*(1000000) + 0.00000007</f>
        <v>5.0000699999999997E-3</v>
      </c>
    </row>
    <row r="9" spans="1:9" x14ac:dyDescent="0.25">
      <c r="A9" s="3"/>
      <c r="B9" s="3"/>
      <c r="C9" s="3"/>
      <c r="D9" s="3"/>
      <c r="E9" s="3"/>
      <c r="G9" s="23">
        <v>10000000</v>
      </c>
      <c r="H9" s="25">
        <f xml:space="preserve"> 0.000000005*(10000000) + 0.00000007</f>
        <v>5.0000070000000001E-2</v>
      </c>
    </row>
    <row r="10" spans="1:9" x14ac:dyDescent="0.25">
      <c r="A10" s="27"/>
      <c r="B10" s="27"/>
      <c r="C10" s="27" t="s">
        <v>11</v>
      </c>
      <c r="D10" s="27"/>
      <c r="E10" s="28"/>
      <c r="G10" s="23">
        <v>100000000</v>
      </c>
      <c r="H10" s="25">
        <f xml:space="preserve"> 0.000000005*(100000000) + 0.00000007</f>
        <v>0.50000007000000002</v>
      </c>
    </row>
    <row r="11" spans="1:9" x14ac:dyDescent="0.25">
      <c r="A11" s="27"/>
      <c r="B11" s="27" t="s">
        <v>1</v>
      </c>
      <c r="C11" s="27" t="s">
        <v>2</v>
      </c>
      <c r="D11" s="27" t="s">
        <v>3</v>
      </c>
      <c r="E11" s="27" t="s">
        <v>4</v>
      </c>
      <c r="G11" s="23">
        <v>500000000</v>
      </c>
      <c r="H11" s="26">
        <f xml:space="preserve"> 0.000000005*(500000000) + 0.00000007</f>
        <v>2.50000007</v>
      </c>
      <c r="I11" s="35"/>
    </row>
    <row r="12" spans="1:9" x14ac:dyDescent="0.25">
      <c r="A12" s="27">
        <v>10</v>
      </c>
      <c r="B12" s="29">
        <v>0</v>
      </c>
      <c r="C12" s="29">
        <v>9.9999999999999995E-7</v>
      </c>
      <c r="D12" s="29">
        <v>0</v>
      </c>
      <c r="E12" s="29">
        <f t="shared" ref="E12:E17" si="1">AVERAGE(B12:D12)</f>
        <v>3.333333333333333E-7</v>
      </c>
    </row>
    <row r="13" spans="1:9" x14ac:dyDescent="0.25">
      <c r="A13" s="27">
        <v>100</v>
      </c>
      <c r="B13" s="29">
        <v>9.9999999999999995E-7</v>
      </c>
      <c r="C13" s="29">
        <v>1.9999999999999999E-6</v>
      </c>
      <c r="D13" s="29">
        <v>1.9999999999999999E-6</v>
      </c>
      <c r="E13" s="29">
        <f t="shared" si="1"/>
        <v>1.6666666666666665E-6</v>
      </c>
      <c r="G13" s="37"/>
      <c r="H13" s="40" t="s">
        <v>33</v>
      </c>
    </row>
    <row r="14" spans="1:9" x14ac:dyDescent="0.25">
      <c r="A14" s="27">
        <v>1000</v>
      </c>
      <c r="B14" s="29">
        <v>3.9999999999999998E-6</v>
      </c>
      <c r="C14" s="29">
        <v>4.9999999999999996E-6</v>
      </c>
      <c r="D14" s="29">
        <v>4.9999999999999996E-6</v>
      </c>
      <c r="E14" s="29">
        <f t="shared" si="1"/>
        <v>4.6666666666666663E-6</v>
      </c>
      <c r="G14" s="36">
        <v>1000000</v>
      </c>
      <c r="H14" s="38">
        <f xml:space="preserve"> 0.000000005*(1000000) + 0.00000007</f>
        <v>5.0000699999999997E-3</v>
      </c>
    </row>
    <row r="15" spans="1:9" x14ac:dyDescent="0.25">
      <c r="A15" s="27">
        <v>10000</v>
      </c>
      <c r="B15" s="29">
        <v>5.1E-5</v>
      </c>
      <c r="C15" s="29">
        <v>4.9000000000000005E-5</v>
      </c>
      <c r="D15" s="29">
        <v>4.9000000000000005E-5</v>
      </c>
      <c r="E15" s="29">
        <f t="shared" si="1"/>
        <v>4.966666666666667E-5</v>
      </c>
      <c r="G15" s="23">
        <v>10000000</v>
      </c>
      <c r="H15" s="25">
        <f xml:space="preserve"> 0.000000005*(10000000) + 0.00000007</f>
        <v>5.0000070000000001E-2</v>
      </c>
    </row>
    <row r="16" spans="1:9" x14ac:dyDescent="0.25">
      <c r="A16" s="27">
        <v>100000</v>
      </c>
      <c r="B16" s="29">
        <v>4.9299999999999995E-4</v>
      </c>
      <c r="C16" s="29">
        <v>4.9699999999999994E-4</v>
      </c>
      <c r="D16" s="29">
        <v>4.9600000000000002E-4</v>
      </c>
      <c r="E16" s="29">
        <f t="shared" si="1"/>
        <v>4.953333333333333E-4</v>
      </c>
      <c r="G16" s="23">
        <v>100000000</v>
      </c>
      <c r="H16" s="25">
        <f xml:space="preserve"> 0.000000005*(100000000) + 0.00000007</f>
        <v>0.50000007000000002</v>
      </c>
    </row>
    <row r="17" spans="1:8" x14ac:dyDescent="0.25">
      <c r="A17" s="27">
        <v>500000</v>
      </c>
      <c r="B17" s="30">
        <v>2.4889999999999999E-3</v>
      </c>
      <c r="C17" s="30">
        <v>2.4840000000000001E-3</v>
      </c>
      <c r="D17" s="30">
        <v>2.4819999999999998E-3</v>
      </c>
      <c r="E17" s="29">
        <f t="shared" si="1"/>
        <v>2.4849999999999998E-3</v>
      </c>
      <c r="G17" s="23">
        <v>500000000</v>
      </c>
      <c r="H17" s="26">
        <f xml:space="preserve"> 0.000000005*(500000000) + 0.00000007</f>
        <v>2.50000007</v>
      </c>
    </row>
    <row r="18" spans="1:8" x14ac:dyDescent="0.25">
      <c r="A18" s="3"/>
      <c r="B18" s="3"/>
      <c r="C18" s="3"/>
      <c r="D18" s="3"/>
      <c r="E18" s="3"/>
    </row>
    <row r="19" spans="1:8" x14ac:dyDescent="0.25">
      <c r="A19" s="31"/>
      <c r="B19" s="31"/>
      <c r="C19" s="31" t="s">
        <v>12</v>
      </c>
      <c r="D19" s="31"/>
      <c r="E19" s="32"/>
    </row>
    <row r="20" spans="1:8" x14ac:dyDescent="0.25">
      <c r="A20" s="31"/>
      <c r="B20" s="31" t="s">
        <v>1</v>
      </c>
      <c r="C20" s="31" t="s">
        <v>2</v>
      </c>
      <c r="D20" s="31" t="s">
        <v>3</v>
      </c>
      <c r="E20" s="31" t="s">
        <v>4</v>
      </c>
    </row>
    <row r="21" spans="1:8" x14ac:dyDescent="0.25">
      <c r="A21" s="31">
        <v>10</v>
      </c>
      <c r="B21" s="33">
        <v>9.9999999999999995E-7</v>
      </c>
      <c r="C21" s="33">
        <v>0</v>
      </c>
      <c r="D21" s="33">
        <v>0</v>
      </c>
      <c r="E21" s="33">
        <f t="shared" ref="E21:E26" si="2">AVERAGE(B21:D21)</f>
        <v>3.333333333333333E-7</v>
      </c>
    </row>
    <row r="22" spans="1:8" x14ac:dyDescent="0.25">
      <c r="A22" s="31">
        <v>100</v>
      </c>
      <c r="B22" s="33">
        <v>1.9999999999999999E-6</v>
      </c>
      <c r="C22" s="33">
        <v>9.9999999999999995E-7</v>
      </c>
      <c r="D22" s="33">
        <v>9.9999999999999995E-7</v>
      </c>
      <c r="E22" s="33">
        <f t="shared" si="2"/>
        <v>1.3333333333333332E-6</v>
      </c>
    </row>
    <row r="23" spans="1:8" x14ac:dyDescent="0.25">
      <c r="A23" s="31">
        <v>1000</v>
      </c>
      <c r="B23" s="33">
        <v>4.9999999999999996E-6</v>
      </c>
      <c r="C23" s="33">
        <v>4.9999999999999996E-6</v>
      </c>
      <c r="D23" s="33">
        <v>4.9999999999999996E-6</v>
      </c>
      <c r="E23" s="33">
        <f t="shared" si="2"/>
        <v>4.9999999999999996E-6</v>
      </c>
    </row>
    <row r="24" spans="1:8" x14ac:dyDescent="0.25">
      <c r="A24" s="31">
        <v>10000</v>
      </c>
      <c r="B24" s="33">
        <v>4.9000000000000005E-5</v>
      </c>
      <c r="C24" s="33">
        <v>5.3000000000000001E-5</v>
      </c>
      <c r="D24" s="33">
        <v>4.9000000000000005E-5</v>
      </c>
      <c r="E24" s="33">
        <f t="shared" si="2"/>
        <v>5.0333333333333335E-5</v>
      </c>
    </row>
    <row r="25" spans="1:8" x14ac:dyDescent="0.25">
      <c r="A25" s="31">
        <v>100000</v>
      </c>
      <c r="B25" s="33">
        <v>4.9299999999999995E-4</v>
      </c>
      <c r="C25" s="33">
        <v>4.95E-4</v>
      </c>
      <c r="D25" s="33">
        <v>4.95E-4</v>
      </c>
      <c r="E25" s="33">
        <f t="shared" si="2"/>
        <v>4.9433333333333328E-4</v>
      </c>
    </row>
    <row r="26" spans="1:8" x14ac:dyDescent="0.25">
      <c r="A26" s="31">
        <v>500000</v>
      </c>
      <c r="B26" s="34">
        <v>2.4719999999999998E-3</v>
      </c>
      <c r="C26" s="34">
        <v>2.4759999999999999E-3</v>
      </c>
      <c r="D26" s="34">
        <v>2.4849999999999998E-3</v>
      </c>
      <c r="E26" s="33">
        <f t="shared" si="2"/>
        <v>2.4776666666666662E-3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ignoredErrors>
    <ignoredError sqref="E3:E8 E12:E17 E21:E2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E38"/>
  <sheetViews>
    <sheetView topLeftCell="A46" workbookViewId="0">
      <selection activeCell="E38" sqref="A1:E38"/>
    </sheetView>
  </sheetViews>
  <sheetFormatPr defaultRowHeight="15" x14ac:dyDescent="0.25"/>
  <cols>
    <col min="1" max="1" width="17.140625" customWidth="1"/>
    <col min="2" max="2" width="16.5703125" customWidth="1"/>
    <col min="3" max="3" width="15.85546875" customWidth="1"/>
    <col min="4" max="4" width="17.42578125" customWidth="1"/>
    <col min="5" max="5" width="16.140625" customWidth="1"/>
  </cols>
  <sheetData>
    <row r="1" spans="1:5" x14ac:dyDescent="0.25">
      <c r="A1" s="23"/>
      <c r="B1" s="23"/>
      <c r="C1" s="23" t="s">
        <v>13</v>
      </c>
      <c r="D1" s="23"/>
      <c r="E1" s="24"/>
    </row>
    <row r="2" spans="1:5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</row>
    <row r="3" spans="1:5" x14ac:dyDescent="0.25">
      <c r="A3" s="23">
        <v>10</v>
      </c>
      <c r="B3" s="25">
        <v>9.9999999999999995E-7</v>
      </c>
      <c r="C3" s="25">
        <v>9.9999999999999995E-7</v>
      </c>
      <c r="D3" s="25">
        <v>9.9999999999999995E-7</v>
      </c>
      <c r="E3" s="25">
        <f t="shared" ref="E3:E12" si="0">AVERAGE(B3:D3)</f>
        <v>9.9999999999999995E-7</v>
      </c>
    </row>
    <row r="4" spans="1:5" x14ac:dyDescent="0.25">
      <c r="A4" s="23">
        <v>100</v>
      </c>
      <c r="B4" s="25">
        <v>1.8E-5</v>
      </c>
      <c r="C4" s="25">
        <v>1.8E-5</v>
      </c>
      <c r="D4" s="25">
        <v>1.7000000000000003E-5</v>
      </c>
      <c r="E4" s="25">
        <f t="shared" si="0"/>
        <v>1.7666666666666668E-5</v>
      </c>
    </row>
    <row r="5" spans="1:5" x14ac:dyDescent="0.25">
      <c r="A5" s="23">
        <v>1000</v>
      </c>
      <c r="B5" s="25">
        <v>8.4000000000000009E-5</v>
      </c>
      <c r="C5" s="25">
        <v>8.7000000000000001E-5</v>
      </c>
      <c r="D5" s="25">
        <v>8.5000000000000006E-5</v>
      </c>
      <c r="E5" s="25">
        <f t="shared" si="0"/>
        <v>8.5333333333333352E-5</v>
      </c>
    </row>
    <row r="6" spans="1:5" x14ac:dyDescent="0.25">
      <c r="A6" s="23">
        <v>10000</v>
      </c>
      <c r="B6" s="25">
        <v>1.029E-3</v>
      </c>
      <c r="C6" s="25">
        <v>1.0300000000000001E-3</v>
      </c>
      <c r="D6" s="25">
        <v>1.0300000000000001E-3</v>
      </c>
      <c r="E6" s="25">
        <f t="shared" si="0"/>
        <v>1.0296666666666668E-3</v>
      </c>
    </row>
    <row r="7" spans="1:5" x14ac:dyDescent="0.25">
      <c r="A7" s="23">
        <v>100000</v>
      </c>
      <c r="B7" s="25">
        <v>1.2840000000000001E-2</v>
      </c>
      <c r="C7" s="25">
        <v>1.2872999999999999E-2</v>
      </c>
      <c r="D7" s="25">
        <v>1.2782E-2</v>
      </c>
      <c r="E7" s="25">
        <f t="shared" si="0"/>
        <v>1.2831666666666667E-2</v>
      </c>
    </row>
    <row r="8" spans="1:5" x14ac:dyDescent="0.25">
      <c r="A8" s="23">
        <v>500000</v>
      </c>
      <c r="B8" s="26">
        <v>6.9787000000000002E-2</v>
      </c>
      <c r="C8" s="26">
        <v>6.9870000000000002E-2</v>
      </c>
      <c r="D8" s="26">
        <v>7.0077E-2</v>
      </c>
      <c r="E8" s="25">
        <f t="shared" si="0"/>
        <v>6.9911333333333339E-2</v>
      </c>
    </row>
    <row r="9" spans="1:5" x14ac:dyDescent="0.25">
      <c r="A9" s="23">
        <v>1000000</v>
      </c>
      <c r="B9" s="25">
        <v>0.22579000000000002</v>
      </c>
      <c r="C9" s="25">
        <v>0.224692</v>
      </c>
      <c r="D9" s="25">
        <v>0.22488899999999998</v>
      </c>
      <c r="E9" s="25">
        <f t="shared" si="0"/>
        <v>0.22512366666666669</v>
      </c>
    </row>
    <row r="10" spans="1:5" x14ac:dyDescent="0.25">
      <c r="A10" s="23">
        <v>10000000</v>
      </c>
      <c r="B10" s="25">
        <v>2.5110809999999999</v>
      </c>
      <c r="C10" s="25">
        <v>2.4793340000000001</v>
      </c>
      <c r="D10" s="25">
        <v>2.4809200000000002</v>
      </c>
      <c r="E10" s="25">
        <f t="shared" si="0"/>
        <v>2.4904450000000002</v>
      </c>
    </row>
    <row r="11" spans="1:5" x14ac:dyDescent="0.25">
      <c r="A11" s="23">
        <v>100000000</v>
      </c>
      <c r="B11" s="25">
        <v>27.239258</v>
      </c>
      <c r="C11" s="25">
        <v>26.854113999999999</v>
      </c>
      <c r="D11" s="25">
        <v>26.866766999999999</v>
      </c>
      <c r="E11" s="25">
        <f t="shared" si="0"/>
        <v>26.986712999999998</v>
      </c>
    </row>
    <row r="12" spans="1:5" x14ac:dyDescent="0.25">
      <c r="A12" s="23">
        <v>500000000</v>
      </c>
      <c r="B12" s="26">
        <v>144.75868</v>
      </c>
      <c r="C12" s="26">
        <v>142.49014</v>
      </c>
      <c r="D12" s="26">
        <v>142.78413</v>
      </c>
      <c r="E12" s="25">
        <f t="shared" si="0"/>
        <v>143.34431666666669</v>
      </c>
    </row>
    <row r="13" spans="1:5" x14ac:dyDescent="0.25">
      <c r="A13" s="3"/>
      <c r="B13" s="3"/>
      <c r="C13" s="3"/>
      <c r="D13" s="3"/>
      <c r="E13" s="3"/>
    </row>
    <row r="14" spans="1:5" x14ac:dyDescent="0.25">
      <c r="A14" s="27"/>
      <c r="B14" s="27"/>
      <c r="C14" s="27" t="s">
        <v>14</v>
      </c>
      <c r="D14" s="27"/>
      <c r="E14" s="28"/>
    </row>
    <row r="15" spans="1:5" x14ac:dyDescent="0.25">
      <c r="A15" s="27"/>
      <c r="B15" s="27" t="s">
        <v>1</v>
      </c>
      <c r="C15" s="27" t="s">
        <v>2</v>
      </c>
      <c r="D15" s="27" t="s">
        <v>3</v>
      </c>
      <c r="E15" s="27" t="s">
        <v>4</v>
      </c>
    </row>
    <row r="16" spans="1:5" x14ac:dyDescent="0.25">
      <c r="A16" s="27">
        <v>10</v>
      </c>
      <c r="B16" s="29">
        <v>9.9999999999999995E-7</v>
      </c>
      <c r="C16" s="29">
        <v>0</v>
      </c>
      <c r="D16" s="29">
        <v>0</v>
      </c>
      <c r="E16" s="29">
        <f t="shared" ref="E16:E25" si="1">AVERAGE(B16:D16)</f>
        <v>3.333333333333333E-7</v>
      </c>
    </row>
    <row r="17" spans="1:5" x14ac:dyDescent="0.25">
      <c r="A17" s="27">
        <v>100</v>
      </c>
      <c r="B17" s="29">
        <v>1.3000000000000001E-5</v>
      </c>
      <c r="C17" s="29">
        <v>1.5000000000000002E-5</v>
      </c>
      <c r="D17" s="29">
        <v>1.5000000000000002E-5</v>
      </c>
      <c r="E17" s="29">
        <f t="shared" si="1"/>
        <v>1.4333333333333334E-5</v>
      </c>
    </row>
    <row r="18" spans="1:5" x14ac:dyDescent="0.25">
      <c r="A18" s="27">
        <v>1000</v>
      </c>
      <c r="B18" s="29">
        <v>8.1000000000000004E-5</v>
      </c>
      <c r="C18" s="29">
        <v>8.1000000000000004E-5</v>
      </c>
      <c r="D18" s="29">
        <v>8.4000000000000009E-5</v>
      </c>
      <c r="E18" s="29">
        <f t="shared" si="1"/>
        <v>8.2000000000000001E-5</v>
      </c>
    </row>
    <row r="19" spans="1:5" x14ac:dyDescent="0.25">
      <c r="A19" s="27">
        <v>10000</v>
      </c>
      <c r="B19" s="29">
        <v>1.0019999999999999E-3</v>
      </c>
      <c r="C19" s="29">
        <v>1.026E-3</v>
      </c>
      <c r="D19" s="29">
        <v>1E-3</v>
      </c>
      <c r="E19" s="29">
        <f t="shared" si="1"/>
        <v>1.0093333333333332E-3</v>
      </c>
    </row>
    <row r="20" spans="1:5" x14ac:dyDescent="0.25">
      <c r="A20" s="27">
        <v>100000</v>
      </c>
      <c r="B20" s="29">
        <v>1.2123E-2</v>
      </c>
      <c r="C20" s="29">
        <v>1.2185E-2</v>
      </c>
      <c r="D20" s="29">
        <v>1.2022999999999999E-2</v>
      </c>
      <c r="E20" s="29">
        <f t="shared" si="1"/>
        <v>1.2110333333333334E-2</v>
      </c>
    </row>
    <row r="21" spans="1:5" x14ac:dyDescent="0.25">
      <c r="A21" s="27">
        <v>500000</v>
      </c>
      <c r="B21" s="30">
        <v>6.6962999999999995E-2</v>
      </c>
      <c r="C21" s="30">
        <v>6.6775000000000001E-2</v>
      </c>
      <c r="D21" s="30">
        <v>6.6706000000000001E-2</v>
      </c>
      <c r="E21" s="29">
        <f t="shared" si="1"/>
        <v>6.6814666666666675E-2</v>
      </c>
    </row>
    <row r="22" spans="1:5" x14ac:dyDescent="0.25">
      <c r="A22" s="27">
        <v>1000000</v>
      </c>
      <c r="B22" s="29">
        <v>0.13980599999999999</v>
      </c>
      <c r="C22" s="29">
        <v>0.139514</v>
      </c>
      <c r="D22" s="29">
        <v>0.139181</v>
      </c>
      <c r="E22" s="29">
        <f t="shared" si="1"/>
        <v>0.13950033333333334</v>
      </c>
    </row>
    <row r="23" spans="1:5" x14ac:dyDescent="0.25">
      <c r="A23" s="27">
        <v>10000000</v>
      </c>
      <c r="B23" s="29">
        <v>1.6057300000000001</v>
      </c>
      <c r="C23" s="29">
        <v>1.5964</v>
      </c>
      <c r="D23" s="29">
        <v>1.5972330000000001</v>
      </c>
      <c r="E23" s="29">
        <f t="shared" si="1"/>
        <v>1.5997876666666668</v>
      </c>
    </row>
    <row r="24" spans="1:5" x14ac:dyDescent="0.25">
      <c r="A24" s="27">
        <v>100000000</v>
      </c>
      <c r="B24" s="29">
        <v>18.379754999999999</v>
      </c>
      <c r="C24" s="29">
        <v>17.914439999999999</v>
      </c>
      <c r="D24" s="29">
        <v>17.913153000000001</v>
      </c>
      <c r="E24" s="29">
        <f t="shared" si="1"/>
        <v>18.069116000000001</v>
      </c>
    </row>
    <row r="25" spans="1:5" x14ac:dyDescent="0.25">
      <c r="A25" s="27">
        <v>500000000</v>
      </c>
      <c r="B25" s="30">
        <v>98.066162000000006</v>
      </c>
      <c r="C25" s="30">
        <v>96.512174000000002</v>
      </c>
      <c r="D25" s="30">
        <v>96.713796000000002</v>
      </c>
      <c r="E25" s="29">
        <f t="shared" si="1"/>
        <v>97.097377333333341</v>
      </c>
    </row>
    <row r="26" spans="1:5" x14ac:dyDescent="0.25">
      <c r="A26" s="3"/>
      <c r="B26" s="3"/>
      <c r="C26" s="3"/>
      <c r="D26" s="3"/>
      <c r="E26" s="3"/>
    </row>
    <row r="27" spans="1:5" x14ac:dyDescent="0.25">
      <c r="A27" s="31"/>
      <c r="B27" s="31"/>
      <c r="C27" s="31" t="s">
        <v>15</v>
      </c>
      <c r="D27" s="31"/>
      <c r="E27" s="32"/>
    </row>
    <row r="28" spans="1:5" x14ac:dyDescent="0.25">
      <c r="A28" s="31"/>
      <c r="B28" s="31" t="s">
        <v>1</v>
      </c>
      <c r="C28" s="31" t="s">
        <v>2</v>
      </c>
      <c r="D28" s="31" t="s">
        <v>3</v>
      </c>
      <c r="E28" s="31" t="s">
        <v>4</v>
      </c>
    </row>
    <row r="29" spans="1:5" x14ac:dyDescent="0.25">
      <c r="A29" s="31">
        <v>10</v>
      </c>
      <c r="B29" s="33">
        <v>9.9999999999999995E-7</v>
      </c>
      <c r="C29" s="33">
        <v>1.9999999999999999E-6</v>
      </c>
      <c r="D29" s="33">
        <v>1.9999999999999999E-6</v>
      </c>
      <c r="E29" s="33">
        <f t="shared" ref="E29:E38" si="2">AVERAGE(B29:D29)</f>
        <v>1.6666666666666665E-6</v>
      </c>
    </row>
    <row r="30" spans="1:5" x14ac:dyDescent="0.25">
      <c r="A30" s="31">
        <v>100</v>
      </c>
      <c r="B30" s="33">
        <v>1.5000000000000002E-5</v>
      </c>
      <c r="C30" s="33">
        <v>1.6000000000000003E-5</v>
      </c>
      <c r="D30" s="33">
        <v>1.6000000000000003E-5</v>
      </c>
      <c r="E30" s="33">
        <f t="shared" si="2"/>
        <v>1.566666666666667E-5</v>
      </c>
    </row>
    <row r="31" spans="1:5" x14ac:dyDescent="0.25">
      <c r="A31" s="31">
        <v>1000</v>
      </c>
      <c r="B31" s="33">
        <v>8.2000000000000001E-5</v>
      </c>
      <c r="C31" s="33">
        <v>8.5000000000000006E-5</v>
      </c>
      <c r="D31" s="33">
        <v>8.2000000000000001E-5</v>
      </c>
      <c r="E31" s="33">
        <f t="shared" si="2"/>
        <v>8.2999999999999998E-5</v>
      </c>
    </row>
    <row r="32" spans="1:5" x14ac:dyDescent="0.25">
      <c r="A32" s="31">
        <v>10000</v>
      </c>
      <c r="B32" s="33">
        <v>1.0119999999999999E-3</v>
      </c>
      <c r="C32" s="33">
        <v>1.078E-3</v>
      </c>
      <c r="D32" s="33">
        <v>1.0089999999999999E-3</v>
      </c>
      <c r="E32" s="33">
        <f t="shared" si="2"/>
        <v>1.0329999999999998E-3</v>
      </c>
    </row>
    <row r="33" spans="1:5" x14ac:dyDescent="0.25">
      <c r="A33" s="31">
        <v>100000</v>
      </c>
      <c r="B33" s="33">
        <v>1.2222E-2</v>
      </c>
      <c r="C33" s="33">
        <v>1.2163999999999999E-2</v>
      </c>
      <c r="D33" s="33">
        <v>1.2137E-2</v>
      </c>
      <c r="E33" s="33">
        <f t="shared" si="2"/>
        <v>1.2174333333333334E-2</v>
      </c>
    </row>
    <row r="34" spans="1:5" x14ac:dyDescent="0.25">
      <c r="A34" s="31">
        <v>500000</v>
      </c>
      <c r="B34" s="34">
        <v>6.7697999999999994E-2</v>
      </c>
      <c r="C34" s="34">
        <v>6.7474999999999993E-2</v>
      </c>
      <c r="D34" s="34">
        <v>6.7476999999999995E-2</v>
      </c>
      <c r="E34" s="33">
        <f t="shared" si="2"/>
        <v>6.7549999999999999E-2</v>
      </c>
    </row>
    <row r="35" spans="1:5" x14ac:dyDescent="0.25">
      <c r="A35" s="31">
        <v>1000000</v>
      </c>
      <c r="B35" s="33">
        <v>0.14136499999999999</v>
      </c>
      <c r="C35" s="33">
        <v>0.14198000000000002</v>
      </c>
      <c r="D35" s="33">
        <v>0.14029700000000001</v>
      </c>
      <c r="E35" s="33">
        <f t="shared" si="2"/>
        <v>0.14121400000000001</v>
      </c>
    </row>
    <row r="36" spans="1:5" x14ac:dyDescent="0.25">
      <c r="A36" s="31">
        <v>10000000</v>
      </c>
      <c r="B36" s="33">
        <v>1.6261329999999998</v>
      </c>
      <c r="C36" s="33">
        <v>1.6346689999999999</v>
      </c>
      <c r="D36" s="33">
        <v>1.625543</v>
      </c>
      <c r="E36" s="33">
        <f t="shared" si="2"/>
        <v>1.6287816666666668</v>
      </c>
    </row>
    <row r="37" spans="1:5" x14ac:dyDescent="0.25">
      <c r="A37" s="31">
        <v>100000000</v>
      </c>
      <c r="B37" s="33">
        <v>18.238724000000001</v>
      </c>
      <c r="C37" s="33">
        <v>18.060442999999999</v>
      </c>
      <c r="D37" s="33">
        <v>18.050459</v>
      </c>
      <c r="E37" s="33">
        <f t="shared" si="2"/>
        <v>18.116541999999999</v>
      </c>
    </row>
    <row r="38" spans="1:5" x14ac:dyDescent="0.25">
      <c r="A38" s="31">
        <v>500000000</v>
      </c>
      <c r="B38" s="34">
        <v>99.573463000000004</v>
      </c>
      <c r="C38" s="34">
        <v>99.886761000000007</v>
      </c>
      <c r="D38" s="34">
        <v>99.368662999999998</v>
      </c>
      <c r="E38" s="33">
        <f t="shared" si="2"/>
        <v>99.609628999999998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ignoredErrors>
    <ignoredError sqref="E29:E38 E16:E25 E3:E1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E38"/>
  <sheetViews>
    <sheetView topLeftCell="B40" zoomScaleNormal="100" workbookViewId="0">
      <selection activeCell="E38" sqref="B1:E38"/>
    </sheetView>
  </sheetViews>
  <sheetFormatPr defaultRowHeight="15" x14ac:dyDescent="0.25"/>
  <cols>
    <col min="1" max="1" width="15.28515625" customWidth="1"/>
    <col min="2" max="2" width="18.140625" customWidth="1"/>
    <col min="3" max="3" width="14" customWidth="1"/>
    <col min="4" max="4" width="15.42578125" customWidth="1"/>
    <col min="5" max="5" width="17" customWidth="1"/>
  </cols>
  <sheetData>
    <row r="1" spans="1:5" x14ac:dyDescent="0.25">
      <c r="A1" s="23"/>
      <c r="B1" s="23"/>
      <c r="C1" s="23" t="s">
        <v>16</v>
      </c>
      <c r="D1" s="23"/>
      <c r="E1" s="24"/>
    </row>
    <row r="2" spans="1:5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</row>
    <row r="3" spans="1:5" x14ac:dyDescent="0.25">
      <c r="A3" s="23">
        <v>10</v>
      </c>
      <c r="B3" s="25">
        <v>0</v>
      </c>
      <c r="C3" s="25">
        <v>0</v>
      </c>
      <c r="D3" s="25">
        <v>9.9999999999999995E-7</v>
      </c>
      <c r="E3" s="25">
        <f t="shared" ref="E3:E11" si="0">AVERAGE(B3:D3)</f>
        <v>3.333333333333333E-7</v>
      </c>
    </row>
    <row r="4" spans="1:5" x14ac:dyDescent="0.25">
      <c r="A4" s="23">
        <v>100</v>
      </c>
      <c r="B4" s="25">
        <v>7.9999999999999996E-6</v>
      </c>
      <c r="C4" s="25">
        <v>6.9999999999999999E-6</v>
      </c>
      <c r="D4" s="25">
        <v>6.9999999999999999E-6</v>
      </c>
      <c r="E4" s="25">
        <f t="shared" si="0"/>
        <v>7.3333333333333331E-6</v>
      </c>
    </row>
    <row r="5" spans="1:5" x14ac:dyDescent="0.25">
      <c r="A5" s="23">
        <v>1000</v>
      </c>
      <c r="B5" s="25">
        <v>4.0000000000000003E-5</v>
      </c>
      <c r="C5" s="25">
        <v>4.2000000000000004E-5</v>
      </c>
      <c r="D5" s="25">
        <v>4.0000000000000003E-5</v>
      </c>
      <c r="E5" s="25">
        <f t="shared" si="0"/>
        <v>4.0666666666666668E-5</v>
      </c>
    </row>
    <row r="6" spans="1:5" x14ac:dyDescent="0.25">
      <c r="A6" s="23">
        <v>10000</v>
      </c>
      <c r="B6" s="25">
        <v>4.66E-4</v>
      </c>
      <c r="C6" s="25">
        <v>4.6000000000000001E-4</v>
      </c>
      <c r="D6" s="25">
        <v>4.6299999999999998E-4</v>
      </c>
      <c r="E6" s="25">
        <f t="shared" si="0"/>
        <v>4.6300000000000003E-4</v>
      </c>
    </row>
    <row r="7" spans="1:5" x14ac:dyDescent="0.25">
      <c r="A7" s="23">
        <v>100000</v>
      </c>
      <c r="B7" s="25">
        <v>8.1910000000000004E-3</v>
      </c>
      <c r="C7" s="25">
        <v>8.201E-3</v>
      </c>
      <c r="D7" s="25">
        <v>8.1679999999999999E-3</v>
      </c>
      <c r="E7" s="25">
        <f t="shared" si="0"/>
        <v>8.1866666666666667E-3</v>
      </c>
    </row>
    <row r="8" spans="1:5" x14ac:dyDescent="0.25">
      <c r="A8" s="23">
        <v>500000</v>
      </c>
      <c r="B8" s="26">
        <v>1.3478729999999999</v>
      </c>
      <c r="C8" s="26">
        <v>1.343556</v>
      </c>
      <c r="D8" s="26">
        <v>1.351917</v>
      </c>
      <c r="E8" s="25">
        <f t="shared" si="0"/>
        <v>1.3477819999999998</v>
      </c>
    </row>
    <row r="9" spans="1:5" x14ac:dyDescent="0.25">
      <c r="A9" s="23">
        <v>1000000</v>
      </c>
      <c r="B9" s="25">
        <v>1.9734919999999998</v>
      </c>
      <c r="C9" s="25" t="s">
        <v>17</v>
      </c>
      <c r="D9" s="25" t="s">
        <v>17</v>
      </c>
      <c r="E9" s="25">
        <f t="shared" si="0"/>
        <v>1.9734919999999998</v>
      </c>
    </row>
    <row r="10" spans="1:5" x14ac:dyDescent="0.25">
      <c r="A10" s="23">
        <v>10000000</v>
      </c>
      <c r="B10" s="25">
        <v>210.149709</v>
      </c>
      <c r="C10" s="25" t="s">
        <v>17</v>
      </c>
      <c r="D10" s="25" t="s">
        <v>17</v>
      </c>
      <c r="E10" s="25">
        <f t="shared" si="0"/>
        <v>210.149709</v>
      </c>
    </row>
    <row r="11" spans="1:5" x14ac:dyDescent="0.25">
      <c r="A11" s="23">
        <v>100000000</v>
      </c>
      <c r="B11" s="25">
        <v>2995.449697</v>
      </c>
      <c r="C11" s="25" t="s">
        <v>17</v>
      </c>
      <c r="D11" s="25" t="s">
        <v>17</v>
      </c>
      <c r="E11" s="25">
        <f t="shared" si="0"/>
        <v>2995.449697</v>
      </c>
    </row>
    <row r="12" spans="1:5" x14ac:dyDescent="0.25">
      <c r="A12" s="23">
        <v>500000000</v>
      </c>
      <c r="B12" s="26" t="s">
        <v>17</v>
      </c>
      <c r="C12" s="26" t="s">
        <v>17</v>
      </c>
      <c r="D12" s="26" t="s">
        <v>17</v>
      </c>
      <c r="E12" s="25" t="s">
        <v>17</v>
      </c>
    </row>
    <row r="13" spans="1:5" x14ac:dyDescent="0.25">
      <c r="A13" s="3"/>
      <c r="B13" s="3"/>
      <c r="C13" s="3"/>
      <c r="D13" s="3"/>
      <c r="E13" s="3"/>
    </row>
    <row r="14" spans="1:5" x14ac:dyDescent="0.25">
      <c r="A14" s="27"/>
      <c r="B14" s="27"/>
      <c r="C14" s="27" t="s">
        <v>18</v>
      </c>
      <c r="D14" s="27"/>
      <c r="E14" s="28"/>
    </row>
    <row r="15" spans="1:5" x14ac:dyDescent="0.25">
      <c r="A15" s="27"/>
      <c r="B15" s="27" t="s">
        <v>1</v>
      </c>
      <c r="C15" s="27" t="s">
        <v>2</v>
      </c>
      <c r="D15" s="27" t="s">
        <v>3</v>
      </c>
      <c r="E15" s="27" t="s">
        <v>4</v>
      </c>
    </row>
    <row r="16" spans="1:5" x14ac:dyDescent="0.25">
      <c r="A16" s="27">
        <v>10</v>
      </c>
      <c r="B16" s="29">
        <v>0</v>
      </c>
      <c r="C16" s="29">
        <v>0</v>
      </c>
      <c r="D16" s="29">
        <v>0</v>
      </c>
      <c r="E16" s="29">
        <f t="shared" ref="E16:E25" si="1">AVERAGE(B16:D16)</f>
        <v>0</v>
      </c>
    </row>
    <row r="17" spans="1:5" x14ac:dyDescent="0.25">
      <c r="A17" s="27">
        <v>100</v>
      </c>
      <c r="B17" s="29">
        <v>6.9999999999999999E-6</v>
      </c>
      <c r="C17" s="29">
        <v>6.0000000000000002E-6</v>
      </c>
      <c r="D17" s="29">
        <v>6.9999999999999999E-6</v>
      </c>
      <c r="E17" s="29">
        <f t="shared" si="1"/>
        <v>6.6666666666666675E-6</v>
      </c>
    </row>
    <row r="18" spans="1:5" x14ac:dyDescent="0.25">
      <c r="A18" s="27">
        <v>1000</v>
      </c>
      <c r="B18" s="29">
        <v>3.4E-5</v>
      </c>
      <c r="C18" s="29">
        <v>3.5000000000000004E-5</v>
      </c>
      <c r="D18" s="29">
        <v>3.5000000000000004E-5</v>
      </c>
      <c r="E18" s="29">
        <f t="shared" si="1"/>
        <v>3.4666666666666671E-5</v>
      </c>
    </row>
    <row r="19" spans="1:5" x14ac:dyDescent="0.25">
      <c r="A19" s="27">
        <v>10000</v>
      </c>
      <c r="B19" s="29">
        <v>3.9000000000000005E-4</v>
      </c>
      <c r="C19" s="29">
        <v>3.9299999999999996E-4</v>
      </c>
      <c r="D19" s="29">
        <v>3.9099999999999996E-4</v>
      </c>
      <c r="E19" s="29">
        <f t="shared" si="1"/>
        <v>3.9133333333333338E-4</v>
      </c>
    </row>
    <row r="20" spans="1:5" x14ac:dyDescent="0.25">
      <c r="A20" s="27">
        <v>100000</v>
      </c>
      <c r="B20" s="29">
        <v>4.431E-3</v>
      </c>
      <c r="C20" s="29">
        <v>4.4429999999999999E-3</v>
      </c>
      <c r="D20" s="29">
        <v>4.3990000000000001E-3</v>
      </c>
      <c r="E20" s="29">
        <f t="shared" si="1"/>
        <v>4.4243333333333331E-3</v>
      </c>
    </row>
    <row r="21" spans="1:5" x14ac:dyDescent="0.25">
      <c r="A21" s="27">
        <v>500000</v>
      </c>
      <c r="B21" s="30">
        <v>2.6896E-2</v>
      </c>
      <c r="C21" s="30">
        <v>2.6773999999999999E-2</v>
      </c>
      <c r="D21" s="30">
        <v>2.6825999999999999E-2</v>
      </c>
      <c r="E21" s="29">
        <f t="shared" si="1"/>
        <v>2.6831999999999998E-2</v>
      </c>
    </row>
    <row r="22" spans="1:5" x14ac:dyDescent="0.25">
      <c r="A22" s="27">
        <v>1000000</v>
      </c>
      <c r="B22" s="29">
        <v>5.6084999999999996E-2</v>
      </c>
      <c r="C22" s="29">
        <v>5.5905999999999997E-2</v>
      </c>
      <c r="D22" s="29">
        <v>5.5839E-2</v>
      </c>
      <c r="E22" s="29">
        <f t="shared" si="1"/>
        <v>5.5943333333333324E-2</v>
      </c>
    </row>
    <row r="23" spans="1:5" x14ac:dyDescent="0.25">
      <c r="A23" s="27">
        <v>10000000</v>
      </c>
      <c r="B23" s="29">
        <v>0.61507899999999993</v>
      </c>
      <c r="C23" s="29">
        <v>0.61414000000000002</v>
      </c>
      <c r="D23" s="29">
        <v>0.61428399999999994</v>
      </c>
      <c r="E23" s="29">
        <f t="shared" si="1"/>
        <v>0.61450100000000007</v>
      </c>
    </row>
    <row r="24" spans="1:5" x14ac:dyDescent="0.25">
      <c r="A24" s="27">
        <v>100000000</v>
      </c>
      <c r="B24" s="29">
        <v>6.6497659999999996</v>
      </c>
      <c r="C24" s="29">
        <v>6.609248</v>
      </c>
      <c r="D24" s="29">
        <v>6.6092969999999998</v>
      </c>
      <c r="E24" s="29">
        <f t="shared" si="1"/>
        <v>6.6227703333333325</v>
      </c>
    </row>
    <row r="25" spans="1:5" x14ac:dyDescent="0.25">
      <c r="A25" s="27">
        <v>500000000</v>
      </c>
      <c r="B25" s="30">
        <v>38.543427000000001</v>
      </c>
      <c r="C25" s="30">
        <v>37.915036999999998</v>
      </c>
      <c r="D25" s="30">
        <v>37.907156999999998</v>
      </c>
      <c r="E25" s="29">
        <f t="shared" si="1"/>
        <v>38.121873666666666</v>
      </c>
    </row>
    <row r="26" spans="1:5" x14ac:dyDescent="0.25">
      <c r="A26" s="3"/>
      <c r="B26" s="3"/>
      <c r="C26" s="3"/>
      <c r="D26" s="3"/>
      <c r="E26" s="3"/>
    </row>
    <row r="27" spans="1:5" x14ac:dyDescent="0.25">
      <c r="A27" s="31"/>
      <c r="B27" s="31"/>
      <c r="C27" s="31" t="s">
        <v>19</v>
      </c>
      <c r="D27" s="31"/>
      <c r="E27" s="32"/>
    </row>
    <row r="28" spans="1:5" x14ac:dyDescent="0.25">
      <c r="A28" s="31"/>
      <c r="B28" s="31" t="s">
        <v>1</v>
      </c>
      <c r="C28" s="31" t="s">
        <v>2</v>
      </c>
      <c r="D28" s="31" t="s">
        <v>3</v>
      </c>
      <c r="E28" s="31" t="s">
        <v>4</v>
      </c>
    </row>
    <row r="29" spans="1:5" x14ac:dyDescent="0.25">
      <c r="A29" s="31">
        <v>10</v>
      </c>
      <c r="B29" s="33">
        <v>9.9999999999999995E-7</v>
      </c>
      <c r="C29" s="33">
        <v>0</v>
      </c>
      <c r="D29" s="33">
        <v>9.9999999999999995E-7</v>
      </c>
      <c r="E29" s="33">
        <f t="shared" ref="E29:E38" si="2">AVERAGE(B29:D29)</f>
        <v>6.666666666666666E-7</v>
      </c>
    </row>
    <row r="30" spans="1:5" x14ac:dyDescent="0.25">
      <c r="A30" s="31">
        <v>100</v>
      </c>
      <c r="B30" s="33">
        <v>9.0000000000000002E-6</v>
      </c>
      <c r="C30" s="33">
        <v>9.0000000000000002E-6</v>
      </c>
      <c r="D30" s="33">
        <v>7.9999999999999996E-6</v>
      </c>
      <c r="E30" s="33">
        <f t="shared" si="2"/>
        <v>8.6666666666666678E-6</v>
      </c>
    </row>
    <row r="31" spans="1:5" x14ac:dyDescent="0.25">
      <c r="A31" s="31">
        <v>1000</v>
      </c>
      <c r="B31" s="33">
        <v>5.1E-5</v>
      </c>
      <c r="C31" s="33">
        <v>5.2000000000000004E-5</v>
      </c>
      <c r="D31" s="33">
        <v>5.0000000000000002E-5</v>
      </c>
      <c r="E31" s="33">
        <f t="shared" si="2"/>
        <v>5.1E-5</v>
      </c>
    </row>
    <row r="32" spans="1:5" x14ac:dyDescent="0.25">
      <c r="A32" s="31">
        <v>10000</v>
      </c>
      <c r="B32" s="33">
        <v>6.1399999999999996E-4</v>
      </c>
      <c r="C32" s="33">
        <v>6.4899999999999995E-4</v>
      </c>
      <c r="D32" s="33">
        <v>6.4799999999999992E-4</v>
      </c>
      <c r="E32" s="33">
        <f t="shared" si="2"/>
        <v>6.3699999999999987E-4</v>
      </c>
    </row>
    <row r="33" spans="1:5" x14ac:dyDescent="0.25">
      <c r="A33" s="31">
        <v>100000</v>
      </c>
      <c r="B33" s="33">
        <v>7.1769999999999994E-3</v>
      </c>
      <c r="C33" s="33">
        <v>7.1539999999999998E-3</v>
      </c>
      <c r="D33" s="33">
        <v>7.1409999999999998E-3</v>
      </c>
      <c r="E33" s="33">
        <f t="shared" si="2"/>
        <v>7.1573333333333324E-3</v>
      </c>
    </row>
    <row r="34" spans="1:5" x14ac:dyDescent="0.25">
      <c r="A34" s="31">
        <v>500000</v>
      </c>
      <c r="B34" s="34">
        <v>4.3010000000000007E-2</v>
      </c>
      <c r="C34" s="34">
        <v>4.2863999999999999E-2</v>
      </c>
      <c r="D34" s="34">
        <v>4.2833900000000001E-2</v>
      </c>
      <c r="E34" s="33">
        <f t="shared" si="2"/>
        <v>4.2902633333333336E-2</v>
      </c>
    </row>
    <row r="35" spans="1:5" x14ac:dyDescent="0.25">
      <c r="A35" s="31">
        <v>1000000</v>
      </c>
      <c r="B35" s="33">
        <v>9.0134999999999993E-2</v>
      </c>
      <c r="C35" s="33">
        <v>5.6007999999999995E-2</v>
      </c>
      <c r="D35" s="33">
        <v>5.6030999999999997E-2</v>
      </c>
      <c r="E35" s="33">
        <f t="shared" si="2"/>
        <v>6.7391333333333331E-2</v>
      </c>
    </row>
    <row r="36" spans="1:5" x14ac:dyDescent="0.25">
      <c r="A36" s="31">
        <v>10000000</v>
      </c>
      <c r="B36" s="33">
        <v>0.60266359999999997</v>
      </c>
      <c r="C36" s="33">
        <v>0.62382099999999996</v>
      </c>
      <c r="D36" s="33">
        <v>0.61428399999999994</v>
      </c>
      <c r="E36" s="33">
        <f t="shared" si="2"/>
        <v>0.61358953333333333</v>
      </c>
    </row>
    <row r="37" spans="1:5" x14ac:dyDescent="0.25">
      <c r="A37" s="31">
        <v>100000000</v>
      </c>
      <c r="B37" s="33">
        <v>7.2972809999999999</v>
      </c>
      <c r="C37" s="33">
        <v>6.6424989999999999</v>
      </c>
      <c r="D37" s="33">
        <v>6.6332610000000001</v>
      </c>
      <c r="E37" s="33">
        <f t="shared" si="2"/>
        <v>6.8576803333333336</v>
      </c>
    </row>
    <row r="38" spans="1:5" x14ac:dyDescent="0.25">
      <c r="A38" s="31">
        <v>500000000</v>
      </c>
      <c r="B38" s="34">
        <v>38.351320999999999</v>
      </c>
      <c r="C38" s="34">
        <v>38.292931000000003</v>
      </c>
      <c r="D38" s="34">
        <v>38.086551</v>
      </c>
      <c r="E38" s="33">
        <f t="shared" si="2"/>
        <v>38.243600999999998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ignoredErrors>
    <ignoredError sqref="E3:E8 E16:E25 E29:E38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N26"/>
  <sheetViews>
    <sheetView topLeftCell="C25" zoomScale="85" zoomScaleNormal="85" workbookViewId="0">
      <selection activeCell="G13" sqref="G13:H17"/>
    </sheetView>
  </sheetViews>
  <sheetFormatPr defaultRowHeight="15" x14ac:dyDescent="0.25"/>
  <cols>
    <col min="1" max="1" width="12.7109375" customWidth="1"/>
    <col min="2" max="2" width="17.42578125" customWidth="1"/>
    <col min="3" max="3" width="19.42578125" customWidth="1"/>
    <col min="4" max="4" width="15.5703125" customWidth="1"/>
    <col min="5" max="5" width="17.140625" customWidth="1"/>
    <col min="7" max="7" width="9.42578125" customWidth="1"/>
    <col min="8" max="8" width="18.42578125" customWidth="1"/>
    <col min="10" max="10" width="10" customWidth="1"/>
    <col min="11" max="11" width="23.140625" customWidth="1"/>
    <col min="12" max="12" width="7.42578125" customWidth="1"/>
    <col min="14" max="14" width="21.5703125" customWidth="1"/>
  </cols>
  <sheetData>
    <row r="1" spans="1:14" x14ac:dyDescent="0.25">
      <c r="A1" s="23"/>
      <c r="B1" s="23"/>
      <c r="C1" s="23" t="s">
        <v>20</v>
      </c>
      <c r="D1" s="23"/>
      <c r="E1" s="24"/>
      <c r="G1" s="1">
        <v>10</v>
      </c>
      <c r="H1" s="33">
        <f>AVERAGE(B21:D21)</f>
        <v>9.9999999999999995E-7</v>
      </c>
      <c r="I1" s="3"/>
      <c r="J1" s="4">
        <v>10</v>
      </c>
      <c r="K1" s="29">
        <f>AVERAGE(B12:D12)</f>
        <v>0</v>
      </c>
      <c r="L1" s="3"/>
      <c r="M1" s="6">
        <v>10</v>
      </c>
      <c r="N1" s="25">
        <f>AVERAGE(B3:D3)</f>
        <v>0</v>
      </c>
    </row>
    <row r="2" spans="1:14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  <c r="G2" s="1">
        <v>100</v>
      </c>
      <c r="H2" s="33">
        <f>AVERAGE(B22:D22)</f>
        <v>8.333333333333332E-6</v>
      </c>
      <c r="I2" s="3"/>
      <c r="J2" s="4">
        <v>100</v>
      </c>
      <c r="K2" s="29">
        <f>AVERAGE(B13:D13)</f>
        <v>3.0000000000000008E-5</v>
      </c>
      <c r="L2" s="3"/>
      <c r="M2" s="6">
        <v>100</v>
      </c>
      <c r="N2" s="25">
        <f>AVERAGE(B4:D4)</f>
        <v>3.1333333333333334E-5</v>
      </c>
    </row>
    <row r="3" spans="1:14" x14ac:dyDescent="0.25">
      <c r="A3" s="23">
        <v>10</v>
      </c>
      <c r="B3" s="25">
        <v>0</v>
      </c>
      <c r="C3" s="25">
        <v>0</v>
      </c>
      <c r="D3" s="25">
        <v>0</v>
      </c>
      <c r="E3" s="25">
        <f t="shared" ref="E3:E8" si="0">AVERAGE(B3:D3)</f>
        <v>0</v>
      </c>
      <c r="G3" s="1">
        <v>1000</v>
      </c>
      <c r="H3" s="33">
        <f>AVERAGE(B23:D23)</f>
        <v>4.6333333333333339E-5</v>
      </c>
      <c r="I3" s="3"/>
      <c r="J3" s="4">
        <v>1000</v>
      </c>
      <c r="K3" s="29">
        <f>AVERAGE(B14:D14)</f>
        <v>1.2053333333333332E-3</v>
      </c>
      <c r="L3" s="3"/>
      <c r="M3" s="6">
        <v>1000</v>
      </c>
      <c r="N3" s="25">
        <f>AVERAGE(B5:D5)</f>
        <v>1.6099999999999998E-4</v>
      </c>
    </row>
    <row r="4" spans="1:14" x14ac:dyDescent="0.25">
      <c r="A4" s="23">
        <v>100</v>
      </c>
      <c r="B4" s="25">
        <v>2.9E-5</v>
      </c>
      <c r="C4" s="25">
        <v>3.3000000000000003E-5</v>
      </c>
      <c r="D4" s="25">
        <v>3.2000000000000005E-5</v>
      </c>
      <c r="E4" s="25">
        <f t="shared" si="0"/>
        <v>3.1333333333333334E-5</v>
      </c>
      <c r="G4" s="1">
        <v>10000</v>
      </c>
      <c r="H4" s="33">
        <f>AVERAGE(B24:D24)</f>
        <v>5.8166666666666664E-4</v>
      </c>
      <c r="I4" s="3"/>
      <c r="J4" s="4">
        <v>10000</v>
      </c>
      <c r="K4" s="29">
        <f>AVERAGE(B15:D15)</f>
        <v>0.11436266666666667</v>
      </c>
      <c r="L4" s="3"/>
      <c r="M4" s="6">
        <v>10000</v>
      </c>
      <c r="N4" s="25">
        <f>AVERAGE(B6:D6)</f>
        <v>9.2359999999999994E-3</v>
      </c>
    </row>
    <row r="5" spans="1:14" x14ac:dyDescent="0.25">
      <c r="A5" s="23">
        <v>1000</v>
      </c>
      <c r="B5" s="25">
        <v>1.6099999999999998E-4</v>
      </c>
      <c r="C5" s="25">
        <v>1.64E-4</v>
      </c>
      <c r="D5" s="25">
        <v>1.5799999999999999E-4</v>
      </c>
      <c r="E5" s="25">
        <f t="shared" si="0"/>
        <v>1.6099999999999998E-4</v>
      </c>
      <c r="G5" s="1">
        <v>100000</v>
      </c>
      <c r="H5" s="33">
        <f>AVERAGE(B25:D25)</f>
        <v>6.8063333333333335E-3</v>
      </c>
      <c r="I5" s="3"/>
      <c r="J5" s="4">
        <v>100000</v>
      </c>
      <c r="K5" s="29">
        <f>AVERAGE(B16:D16)</f>
        <v>11.409191</v>
      </c>
      <c r="L5" s="3"/>
      <c r="M5" s="6">
        <v>100000</v>
      </c>
      <c r="N5" s="25">
        <f>AVERAGE(B7:D7)</f>
        <v>3.9418886666666668</v>
      </c>
    </row>
    <row r="6" spans="1:14" x14ac:dyDescent="0.25">
      <c r="A6" s="23">
        <v>10000</v>
      </c>
      <c r="B6" s="25">
        <v>9.1959999999999993E-3</v>
      </c>
      <c r="C6" s="25">
        <v>9.271999999999999E-3</v>
      </c>
      <c r="D6" s="25">
        <v>9.2399999999999999E-3</v>
      </c>
      <c r="E6" s="25">
        <f t="shared" si="0"/>
        <v>9.2359999999999994E-3</v>
      </c>
      <c r="G6" s="1">
        <v>500000</v>
      </c>
      <c r="H6" s="33">
        <f>AVERAGE(B26:D26)</f>
        <v>4.0545666666666667E-2</v>
      </c>
      <c r="I6" s="3"/>
      <c r="J6" s="4">
        <v>500000</v>
      </c>
      <c r="K6" s="29">
        <f>AVERAGE(B17:D17)</f>
        <v>283.64467066666668</v>
      </c>
      <c r="L6" s="3"/>
      <c r="M6" s="6">
        <v>500000</v>
      </c>
      <c r="N6" s="25">
        <f>AVERAGE(B8:D8)</f>
        <v>65.531062333333338</v>
      </c>
    </row>
    <row r="7" spans="1:14" x14ac:dyDescent="0.25">
      <c r="A7" s="23">
        <v>100000</v>
      </c>
      <c r="B7" s="25">
        <v>3.9459599999999999</v>
      </c>
      <c r="C7" s="25">
        <v>3.953662</v>
      </c>
      <c r="D7" s="25">
        <v>3.9260440000000001</v>
      </c>
      <c r="E7" s="25">
        <f t="shared" si="0"/>
        <v>3.9418886666666668</v>
      </c>
      <c r="G7" s="1">
        <v>1000000</v>
      </c>
      <c r="H7" s="2">
        <f xml:space="preserve"> 0.00000008*(1000000) - 0.0003</f>
        <v>7.9700000000000007E-2</v>
      </c>
      <c r="I7" s="3"/>
      <c r="J7" s="4">
        <v>1000000</v>
      </c>
      <c r="K7" s="8">
        <f xml:space="preserve"> 0.0001*(1000000) - 1.8463</f>
        <v>98.153700000000001</v>
      </c>
      <c r="L7" s="3"/>
      <c r="M7" s="6">
        <v>1000000</v>
      </c>
      <c r="N7" s="9">
        <f xml:space="preserve"> 0.0006*(1000000) - 8.9231</f>
        <v>591.07690000000002</v>
      </c>
    </row>
    <row r="8" spans="1:14" x14ac:dyDescent="0.25">
      <c r="A8" s="23">
        <v>500000</v>
      </c>
      <c r="B8" s="26">
        <v>65.607173000000003</v>
      </c>
      <c r="C8" s="26">
        <v>65.357186999999996</v>
      </c>
      <c r="D8" s="26">
        <v>65.628827000000001</v>
      </c>
      <c r="E8" s="25">
        <f t="shared" si="0"/>
        <v>65.531062333333338</v>
      </c>
      <c r="G8" s="1">
        <v>10000000</v>
      </c>
      <c r="H8" s="2">
        <f xml:space="preserve"> 0.00000008*(10000000) - 0.0003</f>
        <v>0.79970000000000008</v>
      </c>
      <c r="I8" s="3"/>
      <c r="J8" s="4">
        <v>10000000</v>
      </c>
      <c r="K8" s="8">
        <f xml:space="preserve"> 0.0001*(10000000) - 1.8463</f>
        <v>998.15369999999996</v>
      </c>
      <c r="L8" s="3"/>
      <c r="M8" s="6">
        <v>10000000</v>
      </c>
      <c r="N8" s="9">
        <f xml:space="preserve"> 0.0006*(10000000) - 8.9231</f>
        <v>5991.0768999999991</v>
      </c>
    </row>
    <row r="9" spans="1:14" x14ac:dyDescent="0.25">
      <c r="A9" s="3"/>
      <c r="B9" s="3"/>
      <c r="C9" s="3"/>
      <c r="D9" s="3"/>
      <c r="E9" s="3"/>
      <c r="G9" s="1">
        <v>100000000</v>
      </c>
      <c r="H9" s="2">
        <f xml:space="preserve"> 0.00000008*(100000000) - 0.0003</f>
        <v>7.9996999999999998</v>
      </c>
      <c r="I9" s="3"/>
      <c r="J9" s="4">
        <v>100000000</v>
      </c>
      <c r="K9" s="8">
        <f xml:space="preserve"> 0.0001*(100000000) - 1.8463</f>
        <v>9998.1537000000008</v>
      </c>
      <c r="L9" s="3"/>
      <c r="M9" s="6">
        <v>100000000</v>
      </c>
      <c r="N9" s="9">
        <f xml:space="preserve"> 0.0006*(100000000) - 8.9231</f>
        <v>59991.076899999993</v>
      </c>
    </row>
    <row r="10" spans="1:14" x14ac:dyDescent="0.25">
      <c r="A10" s="27"/>
      <c r="B10" s="27"/>
      <c r="C10" s="27" t="s">
        <v>21</v>
      </c>
      <c r="D10" s="27"/>
      <c r="E10" s="28"/>
      <c r="G10" s="1">
        <v>500000000</v>
      </c>
      <c r="H10" s="10">
        <f xml:space="preserve"> 0.00000008*(500000000) - 0.0003</f>
        <v>39.999699999999997</v>
      </c>
      <c r="I10" s="3"/>
      <c r="J10" s="4">
        <v>500000000</v>
      </c>
      <c r="K10" s="11">
        <f xml:space="preserve"> 0.0001*(500000000) - 1.8463</f>
        <v>49998.153700000003</v>
      </c>
      <c r="L10" s="3"/>
      <c r="M10" s="6">
        <v>500000000</v>
      </c>
      <c r="N10" s="12">
        <f xml:space="preserve"> 0.0006*(500000000) - 8.9231</f>
        <v>299991.07689999999</v>
      </c>
    </row>
    <row r="11" spans="1:14" x14ac:dyDescent="0.25">
      <c r="A11" s="27"/>
      <c r="B11" s="27" t="s">
        <v>1</v>
      </c>
      <c r="C11" s="27" t="s">
        <v>2</v>
      </c>
      <c r="D11" s="27" t="s">
        <v>3</v>
      </c>
      <c r="E11" s="27" t="s">
        <v>4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7">
        <v>10</v>
      </c>
      <c r="B12" s="29">
        <v>0</v>
      </c>
      <c r="C12" s="29">
        <v>0</v>
      </c>
      <c r="D12" s="29">
        <v>0</v>
      </c>
      <c r="E12" s="29">
        <f t="shared" ref="E12:E17" si="1">AVERAGE(B12:D12)</f>
        <v>0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27">
        <v>100</v>
      </c>
      <c r="B13" s="29">
        <v>3.0000000000000004E-5</v>
      </c>
      <c r="C13" s="29">
        <v>3.0000000000000004E-5</v>
      </c>
      <c r="D13" s="29">
        <v>3.0000000000000004E-5</v>
      </c>
      <c r="E13" s="29">
        <f t="shared" si="1"/>
        <v>3.0000000000000008E-5</v>
      </c>
      <c r="G13" s="1"/>
      <c r="H13" s="41" t="s">
        <v>34</v>
      </c>
      <c r="I13" s="3"/>
      <c r="J13" s="4"/>
      <c r="K13" s="42" t="s">
        <v>35</v>
      </c>
      <c r="L13" s="3"/>
      <c r="M13" s="6"/>
      <c r="N13" s="15" t="s">
        <v>36</v>
      </c>
    </row>
    <row r="14" spans="1:14" x14ac:dyDescent="0.25">
      <c r="A14" s="27">
        <v>1000</v>
      </c>
      <c r="B14" s="29">
        <v>1.212E-3</v>
      </c>
      <c r="C14" s="29">
        <v>1.2019999999999999E-3</v>
      </c>
      <c r="D14" s="29">
        <v>1.2019999999999999E-3</v>
      </c>
      <c r="E14" s="29">
        <f t="shared" si="1"/>
        <v>1.2053333333333332E-3</v>
      </c>
      <c r="G14" s="1">
        <v>1000000</v>
      </c>
      <c r="H14" s="2">
        <f xml:space="preserve"> 0.00000008*(1000000) - 0.0003</f>
        <v>7.9700000000000007E-2</v>
      </c>
      <c r="I14" s="3"/>
      <c r="J14" s="4">
        <v>1000000</v>
      </c>
      <c r="K14" s="8">
        <f xml:space="preserve"> 0.0001*(1000000) - 1.8463</f>
        <v>98.153700000000001</v>
      </c>
      <c r="L14" s="3"/>
      <c r="M14" s="6">
        <v>1000000</v>
      </c>
      <c r="N14" s="9">
        <f xml:space="preserve"> 0.0006*(1000000) - 8.9231</f>
        <v>591.07690000000002</v>
      </c>
    </row>
    <row r="15" spans="1:14" x14ac:dyDescent="0.25">
      <c r="A15" s="27">
        <v>10000</v>
      </c>
      <c r="B15" s="29">
        <v>0.11377599999999999</v>
      </c>
      <c r="C15" s="29">
        <v>0.11498899999999999</v>
      </c>
      <c r="D15" s="29">
        <v>0.11432299999999999</v>
      </c>
      <c r="E15" s="29">
        <f t="shared" si="1"/>
        <v>0.11436266666666667</v>
      </c>
      <c r="G15" s="1">
        <v>10000000</v>
      </c>
      <c r="H15" s="2">
        <f xml:space="preserve"> 0.00000008*(10000000) - 0.0003</f>
        <v>0.79970000000000008</v>
      </c>
      <c r="I15" s="3"/>
      <c r="J15" s="4">
        <v>10000000</v>
      </c>
      <c r="K15" s="8">
        <f xml:space="preserve"> 0.0001*(10000000) - 1.8463</f>
        <v>998.15369999999996</v>
      </c>
      <c r="L15" s="3"/>
      <c r="M15" s="6">
        <v>10000000</v>
      </c>
      <c r="N15" s="9">
        <f xml:space="preserve"> 0.0006*(10000000) - 8.9231</f>
        <v>5991.0768999999991</v>
      </c>
    </row>
    <row r="16" spans="1:14" x14ac:dyDescent="0.25">
      <c r="A16" s="27">
        <v>100000</v>
      </c>
      <c r="B16" s="29">
        <v>11.390416</v>
      </c>
      <c r="C16" s="29">
        <v>11.504519</v>
      </c>
      <c r="D16" s="29">
        <v>11.332637999999999</v>
      </c>
      <c r="E16" s="29">
        <f t="shared" si="1"/>
        <v>11.409191</v>
      </c>
      <c r="G16" s="1">
        <v>100000000</v>
      </c>
      <c r="H16" s="2">
        <f xml:space="preserve"> 0.00000008*(100000000) - 0.0003</f>
        <v>7.9996999999999998</v>
      </c>
      <c r="I16" s="3"/>
      <c r="J16" s="4">
        <v>100000000</v>
      </c>
      <c r="K16" s="8">
        <f xml:space="preserve"> 0.0001*(100000000) - 1.8463</f>
        <v>9998.1537000000008</v>
      </c>
      <c r="L16" s="3"/>
      <c r="M16" s="6">
        <v>100000000</v>
      </c>
      <c r="N16" s="9">
        <f xml:space="preserve"> 0.0006*(100000000) - 8.9231</f>
        <v>59991.076899999993</v>
      </c>
    </row>
    <row r="17" spans="1:14" x14ac:dyDescent="0.25">
      <c r="A17" s="27">
        <v>500000</v>
      </c>
      <c r="B17" s="30">
        <v>284.56301400000001</v>
      </c>
      <c r="C17" s="30">
        <v>283.183898</v>
      </c>
      <c r="D17" s="30">
        <v>283.18709999999999</v>
      </c>
      <c r="E17" s="29">
        <f t="shared" si="1"/>
        <v>283.64467066666668</v>
      </c>
      <c r="G17" s="1">
        <v>500000000</v>
      </c>
      <c r="H17" s="10">
        <f xml:space="preserve"> 0.00000008*(500000000) - 0.0003</f>
        <v>39.999699999999997</v>
      </c>
      <c r="I17" s="3"/>
      <c r="J17" s="4">
        <v>500000000</v>
      </c>
      <c r="K17" s="11">
        <f xml:space="preserve"> 0.0001*(500000000) - 1.8463</f>
        <v>49998.153700000003</v>
      </c>
      <c r="L17" s="3"/>
      <c r="M17" s="6">
        <v>500000000</v>
      </c>
      <c r="N17" s="12">
        <f xml:space="preserve"> 0.0006*(500000000) - 8.9231</f>
        <v>299991.07689999999</v>
      </c>
    </row>
    <row r="18" spans="1:14" x14ac:dyDescent="0.25">
      <c r="A18" s="3"/>
      <c r="B18" s="3"/>
      <c r="C18" s="3"/>
      <c r="D18" s="3"/>
      <c r="E18" s="3"/>
    </row>
    <row r="19" spans="1:14" x14ac:dyDescent="0.25">
      <c r="A19" s="31"/>
      <c r="B19" s="31"/>
      <c r="C19" s="31" t="s">
        <v>22</v>
      </c>
      <c r="D19" s="31"/>
      <c r="E19" s="32"/>
    </row>
    <row r="20" spans="1:14" x14ac:dyDescent="0.25">
      <c r="A20" s="31"/>
      <c r="B20" s="31" t="s">
        <v>1</v>
      </c>
      <c r="C20" s="31" t="s">
        <v>2</v>
      </c>
      <c r="D20" s="31" t="s">
        <v>3</v>
      </c>
      <c r="E20" s="31" t="s">
        <v>4</v>
      </c>
    </row>
    <row r="21" spans="1:14" x14ac:dyDescent="0.25">
      <c r="A21" s="31">
        <v>10</v>
      </c>
      <c r="B21" s="33">
        <v>9.9999999999999995E-7</v>
      </c>
      <c r="C21" s="33">
        <v>9.9999999999999995E-7</v>
      </c>
      <c r="D21" s="33">
        <v>9.9999999999999995E-7</v>
      </c>
      <c r="E21" s="33">
        <f t="shared" ref="E21:E26" si="2">AVERAGE(B21:D21)</f>
        <v>9.9999999999999995E-7</v>
      </c>
    </row>
    <row r="22" spans="1:14" x14ac:dyDescent="0.25">
      <c r="A22" s="31">
        <v>100</v>
      </c>
      <c r="B22" s="33">
        <v>7.9999999999999996E-6</v>
      </c>
      <c r="C22" s="33">
        <v>9.0000000000000002E-6</v>
      </c>
      <c r="D22" s="33">
        <v>7.9999999999999996E-6</v>
      </c>
      <c r="E22" s="33">
        <f t="shared" si="2"/>
        <v>8.333333333333332E-6</v>
      </c>
    </row>
    <row r="23" spans="1:14" x14ac:dyDescent="0.25">
      <c r="A23" s="31">
        <v>1000</v>
      </c>
      <c r="B23" s="33">
        <v>4.7000000000000004E-5</v>
      </c>
      <c r="C23" s="33">
        <v>4.7000000000000004E-5</v>
      </c>
      <c r="D23" s="33">
        <v>4.5000000000000003E-5</v>
      </c>
      <c r="E23" s="33">
        <f t="shared" si="2"/>
        <v>4.6333333333333339E-5</v>
      </c>
    </row>
    <row r="24" spans="1:14" x14ac:dyDescent="0.25">
      <c r="A24" s="31">
        <v>10000</v>
      </c>
      <c r="B24" s="33">
        <v>5.6899999999999995E-4</v>
      </c>
      <c r="C24" s="33">
        <v>6.0700000000000001E-4</v>
      </c>
      <c r="D24" s="33">
        <v>5.6899999999999995E-4</v>
      </c>
      <c r="E24" s="33">
        <f t="shared" si="2"/>
        <v>5.8166666666666664E-4</v>
      </c>
    </row>
    <row r="25" spans="1:14" x14ac:dyDescent="0.25">
      <c r="A25" s="31">
        <v>100000</v>
      </c>
      <c r="B25" s="33">
        <v>6.8409999999999999E-3</v>
      </c>
      <c r="C25" s="33">
        <v>6.7869999999999996E-3</v>
      </c>
      <c r="D25" s="33">
        <v>6.7909999999999993E-3</v>
      </c>
      <c r="E25" s="33">
        <f t="shared" si="2"/>
        <v>6.8063333333333335E-3</v>
      </c>
    </row>
    <row r="26" spans="1:14" x14ac:dyDescent="0.25">
      <c r="A26" s="31">
        <v>500000</v>
      </c>
      <c r="B26" s="34">
        <v>4.0626999999999996E-2</v>
      </c>
      <c r="C26" s="34">
        <v>4.0486999999999995E-2</v>
      </c>
      <c r="D26" s="34">
        <v>4.0522999999999997E-2</v>
      </c>
      <c r="E26" s="33">
        <f t="shared" si="2"/>
        <v>4.0545666666666667E-2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ignoredErrors>
    <ignoredError sqref="E21:E26 E12:E17 E3:E8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E38"/>
  <sheetViews>
    <sheetView topLeftCell="A46" workbookViewId="0">
      <selection activeCell="E38" sqref="A1:E38"/>
    </sheetView>
  </sheetViews>
  <sheetFormatPr defaultRowHeight="15" x14ac:dyDescent="0.25"/>
  <cols>
    <col min="1" max="1" width="12.7109375" customWidth="1"/>
    <col min="2" max="2" width="16.5703125" customWidth="1"/>
    <col min="3" max="3" width="14.140625" customWidth="1"/>
    <col min="4" max="4" width="22.42578125" customWidth="1"/>
    <col min="5" max="5" width="15" customWidth="1"/>
  </cols>
  <sheetData>
    <row r="1" spans="1:5" x14ac:dyDescent="0.25">
      <c r="A1" s="23"/>
      <c r="B1" s="23"/>
      <c r="C1" s="23" t="s">
        <v>23</v>
      </c>
      <c r="D1" s="23"/>
      <c r="E1" s="24"/>
    </row>
    <row r="2" spans="1:5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</row>
    <row r="3" spans="1:5" x14ac:dyDescent="0.25">
      <c r="A3" s="23">
        <v>10</v>
      </c>
      <c r="B3" s="25">
        <v>0</v>
      </c>
      <c r="C3" s="25">
        <v>0</v>
      </c>
      <c r="D3" s="25">
        <v>0</v>
      </c>
      <c r="E3" s="25">
        <f t="shared" ref="E3:E12" si="0">AVERAGE(B3:D3)</f>
        <v>0</v>
      </c>
    </row>
    <row r="4" spans="1:5" x14ac:dyDescent="0.25">
      <c r="A4" s="23">
        <v>100</v>
      </c>
      <c r="B4" s="25">
        <v>1.44E-4</v>
      </c>
      <c r="C4" s="25">
        <v>1.44E-4</v>
      </c>
      <c r="D4" s="25">
        <v>1.4000000000000001E-4</v>
      </c>
      <c r="E4" s="25">
        <f t="shared" si="0"/>
        <v>1.4266666666666667E-4</v>
      </c>
    </row>
    <row r="5" spans="1:5" x14ac:dyDescent="0.25">
      <c r="A5" s="23">
        <v>1000</v>
      </c>
      <c r="B5" s="25">
        <v>1.5009999999999999E-3</v>
      </c>
      <c r="C5" s="25">
        <v>6.8599999999999998E-4</v>
      </c>
      <c r="D5" s="25">
        <v>6.5499999999999998E-4</v>
      </c>
      <c r="E5" s="25">
        <f t="shared" si="0"/>
        <v>9.4733333333333334E-4</v>
      </c>
    </row>
    <row r="6" spans="1:5" x14ac:dyDescent="0.25">
      <c r="A6" s="23">
        <v>10000</v>
      </c>
      <c r="B6" s="25">
        <v>7.0419999999999996E-3</v>
      </c>
      <c r="C6" s="25">
        <v>6.9549999999999994E-3</v>
      </c>
      <c r="D6" s="25">
        <v>6.581E-3</v>
      </c>
      <c r="E6" s="25">
        <f t="shared" si="0"/>
        <v>6.8593333333333327E-3</v>
      </c>
    </row>
    <row r="7" spans="1:5" x14ac:dyDescent="0.25">
      <c r="A7" s="23">
        <v>100000</v>
      </c>
      <c r="B7" s="25">
        <v>6.7674999999999999E-2</v>
      </c>
      <c r="C7" s="25">
        <v>6.7056999999999992E-2</v>
      </c>
      <c r="D7" s="25">
        <v>6.2434999999999997E-2</v>
      </c>
      <c r="E7" s="25">
        <f t="shared" si="0"/>
        <v>6.5722333333333327E-2</v>
      </c>
    </row>
    <row r="8" spans="1:5" x14ac:dyDescent="0.25">
      <c r="A8" s="23">
        <v>500000</v>
      </c>
      <c r="B8" s="26">
        <v>0.32539299999999999</v>
      </c>
      <c r="C8" s="26">
        <v>0.30287900000000001</v>
      </c>
      <c r="D8" s="26">
        <v>0.30189100000000002</v>
      </c>
      <c r="E8" s="25">
        <f t="shared" si="0"/>
        <v>0.31005433333333332</v>
      </c>
    </row>
    <row r="9" spans="1:5" x14ac:dyDescent="0.25">
      <c r="A9" s="23">
        <v>1000000</v>
      </c>
      <c r="B9" s="25">
        <v>0.66190899999999997</v>
      </c>
      <c r="C9" s="25">
        <v>0.60955799999999993</v>
      </c>
      <c r="D9" s="25">
        <v>0.61821000000000004</v>
      </c>
      <c r="E9" s="25">
        <f t="shared" si="0"/>
        <v>0.62989233333333328</v>
      </c>
    </row>
    <row r="10" spans="1:5" x14ac:dyDescent="0.25">
      <c r="A10" s="23">
        <v>10000000</v>
      </c>
      <c r="B10" s="25">
        <v>6.5451699999999997</v>
      </c>
      <c r="C10" s="25">
        <v>5.9219660000000003</v>
      </c>
      <c r="D10" s="25">
        <v>5.9040220000000003</v>
      </c>
      <c r="E10" s="25">
        <f t="shared" si="0"/>
        <v>6.1237193333333337</v>
      </c>
    </row>
    <row r="11" spans="1:5" x14ac:dyDescent="0.25">
      <c r="A11" s="23">
        <v>100000000</v>
      </c>
      <c r="B11" s="25">
        <v>60.267575000000001</v>
      </c>
      <c r="C11" s="25">
        <v>50.961194999999996</v>
      </c>
      <c r="D11" s="25">
        <v>50.719444000000003</v>
      </c>
      <c r="E11" s="25">
        <f t="shared" si="0"/>
        <v>53.982738000000005</v>
      </c>
    </row>
    <row r="12" spans="1:5" x14ac:dyDescent="0.25">
      <c r="A12" s="23">
        <v>500000000</v>
      </c>
      <c r="B12" s="26">
        <v>344.583934</v>
      </c>
      <c r="C12" s="26">
        <v>337.446324</v>
      </c>
      <c r="D12" s="26">
        <v>335.34616499999998</v>
      </c>
      <c r="E12" s="25">
        <f t="shared" si="0"/>
        <v>339.12547433333333</v>
      </c>
    </row>
    <row r="13" spans="1:5" x14ac:dyDescent="0.25">
      <c r="A13" s="3"/>
      <c r="B13" s="3"/>
      <c r="C13" s="3"/>
      <c r="D13" s="3"/>
      <c r="E13" s="3"/>
    </row>
    <row r="14" spans="1:5" x14ac:dyDescent="0.25">
      <c r="A14" s="27"/>
      <c r="B14" s="27"/>
      <c r="C14" s="27" t="s">
        <v>24</v>
      </c>
      <c r="D14" s="27"/>
      <c r="E14" s="28"/>
    </row>
    <row r="15" spans="1:5" x14ac:dyDescent="0.25">
      <c r="A15" s="27"/>
      <c r="B15" s="27" t="s">
        <v>1</v>
      </c>
      <c r="C15" s="27" t="s">
        <v>2</v>
      </c>
      <c r="D15" s="27" t="s">
        <v>3</v>
      </c>
      <c r="E15" s="27" t="s">
        <v>4</v>
      </c>
    </row>
    <row r="16" spans="1:5" x14ac:dyDescent="0.25">
      <c r="A16" s="27">
        <v>10</v>
      </c>
      <c r="B16" s="29">
        <v>0</v>
      </c>
      <c r="C16" s="29">
        <v>0</v>
      </c>
      <c r="D16" s="29">
        <v>0</v>
      </c>
      <c r="E16" s="29">
        <f t="shared" ref="E16:E25" si="1">AVERAGE(B16:D16)</f>
        <v>0</v>
      </c>
    </row>
    <row r="17" spans="1:5" x14ac:dyDescent="0.25">
      <c r="A17" s="27">
        <v>100</v>
      </c>
      <c r="B17" s="29">
        <v>1.03E-4</v>
      </c>
      <c r="C17" s="29">
        <v>1.37E-4</v>
      </c>
      <c r="D17" s="29">
        <v>1.4000000000000001E-4</v>
      </c>
      <c r="E17" s="29">
        <f t="shared" si="1"/>
        <v>1.2666666666666666E-4</v>
      </c>
    </row>
    <row r="18" spans="1:5" x14ac:dyDescent="0.25">
      <c r="A18" s="27">
        <v>1000</v>
      </c>
      <c r="B18" s="29">
        <v>8.5899999999999995E-4</v>
      </c>
      <c r="C18" s="29">
        <v>6.6799999999999997E-4</v>
      </c>
      <c r="D18" s="29">
        <v>6.4800000000000003E-4</v>
      </c>
      <c r="E18" s="29">
        <f t="shared" si="1"/>
        <v>7.2499999999999995E-4</v>
      </c>
    </row>
    <row r="19" spans="1:5" x14ac:dyDescent="0.25">
      <c r="A19" s="27">
        <v>10000</v>
      </c>
      <c r="B19" s="29">
        <v>5.1739999999999998E-3</v>
      </c>
      <c r="C19" s="29">
        <v>6.8079999999999998E-3</v>
      </c>
      <c r="D19" s="29">
        <v>6.7930000000000004E-3</v>
      </c>
      <c r="E19" s="29">
        <f t="shared" si="1"/>
        <v>6.2583333333333336E-3</v>
      </c>
    </row>
    <row r="20" spans="1:5" x14ac:dyDescent="0.25">
      <c r="A20" s="27">
        <v>100000</v>
      </c>
      <c r="B20" s="29">
        <v>5.5152E-2</v>
      </c>
      <c r="C20" s="29">
        <v>6.2120999999999996E-2</v>
      </c>
      <c r="D20" s="29">
        <v>6.7544999999999994E-2</v>
      </c>
      <c r="E20" s="29">
        <f t="shared" si="1"/>
        <v>6.1605999999999994E-2</v>
      </c>
    </row>
    <row r="21" spans="1:5" x14ac:dyDescent="0.25">
      <c r="A21" s="27">
        <v>500000</v>
      </c>
      <c r="B21" s="30">
        <v>0.276115</v>
      </c>
      <c r="C21" s="30">
        <v>0.32567699999999999</v>
      </c>
      <c r="D21" s="30">
        <v>0.33823500000000001</v>
      </c>
      <c r="E21" s="29">
        <f t="shared" si="1"/>
        <v>0.31334233333333333</v>
      </c>
    </row>
    <row r="22" spans="1:5" x14ac:dyDescent="0.25">
      <c r="A22" s="27">
        <v>1000000</v>
      </c>
      <c r="B22" s="29">
        <v>0.68908399999999992</v>
      </c>
      <c r="C22" s="29">
        <v>0.68804900000000002</v>
      </c>
      <c r="D22" s="29">
        <v>0.60709800000000003</v>
      </c>
      <c r="E22" s="29">
        <f t="shared" si="1"/>
        <v>0.66141033333333332</v>
      </c>
    </row>
    <row r="23" spans="1:5" x14ac:dyDescent="0.25">
      <c r="A23" s="27">
        <v>10000000</v>
      </c>
      <c r="B23" s="29">
        <v>6.7621839999999995</v>
      </c>
      <c r="C23" s="29">
        <v>6.2210460000000003</v>
      </c>
      <c r="D23" s="29">
        <v>5.9661039999999996</v>
      </c>
      <c r="E23" s="29">
        <f t="shared" si="1"/>
        <v>6.3164446666666665</v>
      </c>
    </row>
    <row r="24" spans="1:5" x14ac:dyDescent="0.25">
      <c r="A24" s="27">
        <v>100000000</v>
      </c>
      <c r="B24" s="29">
        <v>67.204361000000006</v>
      </c>
      <c r="C24" s="29">
        <v>67.202684000000005</v>
      </c>
      <c r="D24" s="29">
        <v>65.058578999999995</v>
      </c>
      <c r="E24" s="29">
        <f t="shared" si="1"/>
        <v>66.48854133333333</v>
      </c>
    </row>
    <row r="25" spans="1:5" x14ac:dyDescent="0.25">
      <c r="A25" s="27">
        <v>500000000</v>
      </c>
      <c r="B25" s="30">
        <v>344.01295499999998</v>
      </c>
      <c r="C25" s="30">
        <v>337.64693299999999</v>
      </c>
      <c r="D25" s="30">
        <v>337.81433500000003</v>
      </c>
      <c r="E25" s="29">
        <f t="shared" si="1"/>
        <v>339.82474099999996</v>
      </c>
    </row>
    <row r="26" spans="1:5" x14ac:dyDescent="0.25">
      <c r="A26" s="3"/>
      <c r="B26" s="3"/>
      <c r="C26" s="3"/>
      <c r="D26" s="3"/>
      <c r="E26" s="3"/>
    </row>
    <row r="27" spans="1:5" x14ac:dyDescent="0.25">
      <c r="A27" s="31"/>
      <c r="B27" s="31"/>
      <c r="C27" s="31" t="s">
        <v>25</v>
      </c>
      <c r="D27" s="31"/>
      <c r="E27" s="32"/>
    </row>
    <row r="28" spans="1:5" x14ac:dyDescent="0.25">
      <c r="A28" s="31"/>
      <c r="B28" s="31" t="s">
        <v>1</v>
      </c>
      <c r="C28" s="31" t="s">
        <v>2</v>
      </c>
      <c r="D28" s="31" t="s">
        <v>3</v>
      </c>
      <c r="E28" s="31" t="s">
        <v>4</v>
      </c>
    </row>
    <row r="29" spans="1:5" x14ac:dyDescent="0.25">
      <c r="A29" s="31">
        <v>10</v>
      </c>
      <c r="B29" s="33">
        <v>0</v>
      </c>
      <c r="C29" s="33">
        <v>1.7000000000000003E-5</v>
      </c>
      <c r="D29" s="33">
        <v>1.4E-5</v>
      </c>
      <c r="E29" s="33">
        <f t="shared" ref="E29:E38" si="2">AVERAGE(B29:D29)</f>
        <v>1.0333333333333333E-5</v>
      </c>
    </row>
    <row r="30" spans="1:5" x14ac:dyDescent="0.25">
      <c r="A30" s="31">
        <v>100</v>
      </c>
      <c r="B30" s="33">
        <v>1.0899999999999999E-4</v>
      </c>
      <c r="C30" s="33">
        <v>1.0899999999999999E-4</v>
      </c>
      <c r="D30" s="33">
        <v>9.800000000000001E-5</v>
      </c>
      <c r="E30" s="33">
        <f t="shared" si="2"/>
        <v>1.0533333333333332E-4</v>
      </c>
    </row>
    <row r="31" spans="1:5" x14ac:dyDescent="0.25">
      <c r="A31" s="31">
        <v>1000</v>
      </c>
      <c r="B31" s="33">
        <v>6.5299999999999993E-4</v>
      </c>
      <c r="C31" s="33">
        <v>6.6199999999999994E-4</v>
      </c>
      <c r="D31" s="33">
        <v>6.3199999999999997E-4</v>
      </c>
      <c r="E31" s="33">
        <f t="shared" si="2"/>
        <v>6.4899999999999995E-4</v>
      </c>
    </row>
    <row r="32" spans="1:5" x14ac:dyDescent="0.25">
      <c r="A32" s="31">
        <v>10000</v>
      </c>
      <c r="B32" s="33">
        <v>5.6409999999999993E-3</v>
      </c>
      <c r="C32" s="33">
        <v>5.7489999999999998E-3</v>
      </c>
      <c r="D32" s="33">
        <v>5.6959999999999997E-3</v>
      </c>
      <c r="E32" s="33">
        <f t="shared" si="2"/>
        <v>5.6953333333333326E-3</v>
      </c>
    </row>
    <row r="33" spans="1:5" x14ac:dyDescent="0.25">
      <c r="A33" s="31">
        <v>100000</v>
      </c>
      <c r="B33" s="33">
        <v>4.8812999999999995E-2</v>
      </c>
      <c r="C33" s="33">
        <v>4.9092999999999998E-2</v>
      </c>
      <c r="D33" s="33">
        <v>4.9088E-2</v>
      </c>
      <c r="E33" s="33">
        <f t="shared" si="2"/>
        <v>4.8997999999999993E-2</v>
      </c>
    </row>
    <row r="34" spans="1:5" x14ac:dyDescent="0.25">
      <c r="A34" s="31">
        <v>500000</v>
      </c>
      <c r="B34" s="34">
        <v>0.32999000000000001</v>
      </c>
      <c r="C34" s="34">
        <v>0.32905200000000001</v>
      </c>
      <c r="D34" s="34">
        <v>0.332812</v>
      </c>
      <c r="E34" s="33">
        <f t="shared" si="2"/>
        <v>0.33061800000000002</v>
      </c>
    </row>
    <row r="35" spans="1:5" x14ac:dyDescent="0.25">
      <c r="A35" s="31">
        <v>1000000</v>
      </c>
      <c r="B35" s="33">
        <v>0.66314399999999996</v>
      </c>
      <c r="C35" s="33">
        <v>0.67907099999999998</v>
      </c>
      <c r="D35" s="33">
        <v>0.68173099999999998</v>
      </c>
      <c r="E35" s="33">
        <f t="shared" si="2"/>
        <v>0.67464866666666667</v>
      </c>
    </row>
    <row r="36" spans="1:5" x14ac:dyDescent="0.25">
      <c r="A36" s="31">
        <v>10000000</v>
      </c>
      <c r="B36" s="33">
        <v>6.1207940000000001</v>
      </c>
      <c r="C36" s="33">
        <v>6.2761189999999996</v>
      </c>
      <c r="D36" s="33">
        <v>6.5514679999999998</v>
      </c>
      <c r="E36" s="33">
        <f t="shared" si="2"/>
        <v>6.3161269999999989</v>
      </c>
    </row>
    <row r="37" spans="1:5" x14ac:dyDescent="0.25">
      <c r="A37" s="31">
        <v>100000000</v>
      </c>
      <c r="B37" s="33">
        <v>51.861674999999998</v>
      </c>
      <c r="C37" s="33">
        <v>67.198929000000007</v>
      </c>
      <c r="D37" s="33">
        <v>68.158499000000006</v>
      </c>
      <c r="E37" s="33">
        <f t="shared" si="2"/>
        <v>62.406367666666675</v>
      </c>
    </row>
    <row r="38" spans="1:5" x14ac:dyDescent="0.25">
      <c r="A38" s="31">
        <v>500000000</v>
      </c>
      <c r="B38" s="34">
        <v>344.485071</v>
      </c>
      <c r="C38" s="34">
        <v>335.745878</v>
      </c>
      <c r="D38" s="34">
        <v>337.26102300000002</v>
      </c>
      <c r="E38" s="33">
        <f t="shared" si="2"/>
        <v>339.16399066666668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ignoredErrors>
    <ignoredError sqref="E29:E38 E16:E25 E3:E12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E38"/>
  <sheetViews>
    <sheetView tabSelected="1" topLeftCell="A31" workbookViewId="0">
      <selection activeCell="E38" sqref="A1:E38"/>
    </sheetView>
  </sheetViews>
  <sheetFormatPr defaultRowHeight="15" x14ac:dyDescent="0.25"/>
  <cols>
    <col min="1" max="1" width="17" customWidth="1"/>
    <col min="2" max="2" width="17.140625" customWidth="1"/>
    <col min="3" max="3" width="14.85546875" customWidth="1"/>
    <col min="4" max="4" width="16.5703125" customWidth="1"/>
    <col min="5" max="5" width="17.42578125" customWidth="1"/>
  </cols>
  <sheetData>
    <row r="1" spans="1:5" x14ac:dyDescent="0.25">
      <c r="A1" s="23"/>
      <c r="B1" s="23"/>
      <c r="C1" s="23" t="s">
        <v>26</v>
      </c>
      <c r="D1" s="23"/>
      <c r="E1" s="24"/>
    </row>
    <row r="2" spans="1:5" x14ac:dyDescent="0.25">
      <c r="A2" s="23"/>
      <c r="B2" s="23" t="s">
        <v>1</v>
      </c>
      <c r="C2" s="23" t="s">
        <v>2</v>
      </c>
      <c r="D2" s="23" t="s">
        <v>3</v>
      </c>
      <c r="E2" s="23" t="s">
        <v>4</v>
      </c>
    </row>
    <row r="3" spans="1:5" x14ac:dyDescent="0.25">
      <c r="A3" s="23">
        <v>10</v>
      </c>
      <c r="B3" s="25">
        <v>9.9999999999999995E-7</v>
      </c>
      <c r="C3" s="25">
        <v>0</v>
      </c>
      <c r="D3" s="25">
        <v>0</v>
      </c>
      <c r="E3" s="25">
        <f t="shared" ref="E3:E12" si="0">AVERAGE(B3:D3)</f>
        <v>3.333333333333333E-7</v>
      </c>
    </row>
    <row r="4" spans="1:5" x14ac:dyDescent="0.25">
      <c r="A4" s="23">
        <v>100</v>
      </c>
      <c r="B4" s="25">
        <v>2.8E-5</v>
      </c>
      <c r="C4" s="25">
        <v>3.1000000000000001E-5</v>
      </c>
      <c r="D4" s="25">
        <v>3.1000000000000001E-5</v>
      </c>
      <c r="E4" s="25">
        <f t="shared" si="0"/>
        <v>2.9999999999999997E-5</v>
      </c>
    </row>
    <row r="5" spans="1:5" x14ac:dyDescent="0.25">
      <c r="A5" s="23">
        <v>1000</v>
      </c>
      <c r="B5" s="25">
        <v>1.7899999999999999E-4</v>
      </c>
      <c r="C5" s="25">
        <v>1.9699999999999999E-4</v>
      </c>
      <c r="D5" s="25">
        <v>2.0000000000000001E-4</v>
      </c>
      <c r="E5" s="25">
        <f t="shared" si="0"/>
        <v>1.92E-4</v>
      </c>
    </row>
    <row r="6" spans="1:5" x14ac:dyDescent="0.25">
      <c r="A6" s="23">
        <v>10000</v>
      </c>
      <c r="B6" s="25">
        <v>2.258E-3</v>
      </c>
      <c r="C6" s="25">
        <v>2.447E-3</v>
      </c>
      <c r="D6" s="25">
        <v>2.5119999999999999E-3</v>
      </c>
      <c r="E6" s="25">
        <f t="shared" si="0"/>
        <v>2.4056666666666666E-3</v>
      </c>
    </row>
    <row r="7" spans="1:5" x14ac:dyDescent="0.25">
      <c r="A7" s="23">
        <v>100000</v>
      </c>
      <c r="B7" s="25">
        <v>2.8083E-2</v>
      </c>
      <c r="C7" s="25">
        <v>3.1831999999999999E-2</v>
      </c>
      <c r="D7" s="25">
        <v>3.2384000000000003E-2</v>
      </c>
      <c r="E7" s="25">
        <f t="shared" si="0"/>
        <v>3.076633333333333E-2</v>
      </c>
    </row>
    <row r="8" spans="1:5" x14ac:dyDescent="0.25">
      <c r="A8" s="23">
        <v>500000</v>
      </c>
      <c r="B8" s="26">
        <v>0.157082</v>
      </c>
      <c r="C8" s="26">
        <v>0.17337000000000002</v>
      </c>
      <c r="D8" s="26">
        <v>0.17987300000000001</v>
      </c>
      <c r="E8" s="25">
        <f t="shared" si="0"/>
        <v>0.17010833333333333</v>
      </c>
    </row>
    <row r="9" spans="1:5" x14ac:dyDescent="0.25">
      <c r="A9" s="23">
        <v>1000000</v>
      </c>
      <c r="B9" s="25">
        <v>0.31550299999999998</v>
      </c>
      <c r="C9" s="25">
        <v>0.34706000000000004</v>
      </c>
      <c r="D9" s="25">
        <v>0.35775099999999999</v>
      </c>
      <c r="E9" s="25">
        <f t="shared" si="0"/>
        <v>0.34010466666666667</v>
      </c>
    </row>
    <row r="10" spans="1:5" x14ac:dyDescent="0.25">
      <c r="A10" s="23">
        <v>10000000</v>
      </c>
      <c r="B10" s="25">
        <v>3.3391349999999997</v>
      </c>
      <c r="C10" s="25">
        <v>3.6708629999999998</v>
      </c>
      <c r="D10" s="25">
        <v>3.7409870000000001</v>
      </c>
      <c r="E10" s="25">
        <f t="shared" si="0"/>
        <v>3.5836616666666665</v>
      </c>
    </row>
    <row r="11" spans="1:5" x14ac:dyDescent="0.25">
      <c r="A11" s="23">
        <v>100000000</v>
      </c>
      <c r="B11" s="25">
        <v>37.014633000000003</v>
      </c>
      <c r="C11" s="25">
        <v>40.646275000000003</v>
      </c>
      <c r="D11" s="25">
        <v>41.196762999999997</v>
      </c>
      <c r="E11" s="25">
        <f t="shared" si="0"/>
        <v>39.61922366666667</v>
      </c>
    </row>
    <row r="12" spans="1:5" x14ac:dyDescent="0.25">
      <c r="A12" s="23">
        <v>500000000</v>
      </c>
      <c r="B12" s="26">
        <v>200.49693400000001</v>
      </c>
      <c r="C12" s="26">
        <v>215.39879999999999</v>
      </c>
      <c r="D12" s="26">
        <v>219.03779299999999</v>
      </c>
      <c r="E12" s="25">
        <f t="shared" si="0"/>
        <v>211.644509</v>
      </c>
    </row>
    <row r="13" spans="1:5" x14ac:dyDescent="0.25">
      <c r="A13" s="3"/>
      <c r="B13" s="3"/>
      <c r="C13" s="3"/>
      <c r="D13" s="3"/>
      <c r="E13" s="3"/>
    </row>
    <row r="14" spans="1:5" x14ac:dyDescent="0.25">
      <c r="A14" s="27"/>
      <c r="B14" s="27"/>
      <c r="C14" s="27" t="s">
        <v>27</v>
      </c>
      <c r="D14" s="27"/>
      <c r="E14" s="28"/>
    </row>
    <row r="15" spans="1:5" x14ac:dyDescent="0.25">
      <c r="A15" s="27"/>
      <c r="B15" s="27" t="s">
        <v>1</v>
      </c>
      <c r="C15" s="27" t="s">
        <v>2</v>
      </c>
      <c r="D15" s="27" t="s">
        <v>3</v>
      </c>
      <c r="E15" s="27" t="s">
        <v>4</v>
      </c>
    </row>
    <row r="16" spans="1:5" x14ac:dyDescent="0.25">
      <c r="A16" s="27">
        <v>10</v>
      </c>
      <c r="B16" s="29">
        <v>0</v>
      </c>
      <c r="C16" s="29">
        <v>0</v>
      </c>
      <c r="D16" s="29">
        <v>0</v>
      </c>
      <c r="E16" s="29">
        <f t="shared" ref="E16:E25" si="1">AVERAGE(B16:D16)</f>
        <v>0</v>
      </c>
    </row>
    <row r="17" spans="1:5" x14ac:dyDescent="0.25">
      <c r="A17" s="27">
        <v>100</v>
      </c>
      <c r="B17" s="29">
        <v>2.7000000000000002E-5</v>
      </c>
      <c r="C17" s="29">
        <v>3.0000000000000004E-5</v>
      </c>
      <c r="D17" s="29">
        <v>3.1000000000000001E-5</v>
      </c>
      <c r="E17" s="29">
        <f t="shared" si="1"/>
        <v>2.9333333333333333E-5</v>
      </c>
    </row>
    <row r="18" spans="1:5" x14ac:dyDescent="0.25">
      <c r="A18" s="27">
        <v>1000</v>
      </c>
      <c r="B18" s="29">
        <v>1.7899999999999999E-4</v>
      </c>
      <c r="C18" s="29">
        <v>1.9599999999999999E-4</v>
      </c>
      <c r="D18" s="29">
        <v>2.0100000000000001E-4</v>
      </c>
      <c r="E18" s="29">
        <f t="shared" si="1"/>
        <v>1.92E-4</v>
      </c>
    </row>
    <row r="19" spans="1:5" x14ac:dyDescent="0.25">
      <c r="A19" s="27">
        <v>10000</v>
      </c>
      <c r="B19" s="29">
        <v>2.2409999999999999E-3</v>
      </c>
      <c r="C19" s="29">
        <v>2.428E-3</v>
      </c>
      <c r="D19" s="29">
        <v>2.4979999999999998E-3</v>
      </c>
      <c r="E19" s="29">
        <f t="shared" si="1"/>
        <v>2.3890000000000001E-3</v>
      </c>
    </row>
    <row r="20" spans="1:5" x14ac:dyDescent="0.25">
      <c r="A20" s="27">
        <v>100000</v>
      </c>
      <c r="B20" s="29">
        <v>2.7612999999999999E-2</v>
      </c>
      <c r="C20" s="29">
        <v>3.1247999999999998E-2</v>
      </c>
      <c r="D20" s="29">
        <v>3.193E-2</v>
      </c>
      <c r="E20" s="29">
        <f t="shared" si="1"/>
        <v>3.0263666666666664E-2</v>
      </c>
    </row>
    <row r="21" spans="1:5" x14ac:dyDescent="0.25">
      <c r="A21" s="27">
        <v>500000</v>
      </c>
      <c r="B21" s="30">
        <v>0.155276</v>
      </c>
      <c r="C21" s="30">
        <v>0.171457</v>
      </c>
      <c r="D21" s="30">
        <v>0.17714199999999999</v>
      </c>
      <c r="E21" s="29">
        <f t="shared" si="1"/>
        <v>0.16795833333333332</v>
      </c>
    </row>
    <row r="22" spans="1:5" x14ac:dyDescent="0.25">
      <c r="A22" s="27">
        <v>1000000</v>
      </c>
      <c r="B22" s="29">
        <v>0.32485900000000001</v>
      </c>
      <c r="C22" s="29">
        <v>0.35879800000000001</v>
      </c>
      <c r="D22" s="29">
        <v>0.36758800000000003</v>
      </c>
      <c r="E22" s="29">
        <f t="shared" si="1"/>
        <v>0.35041499999999998</v>
      </c>
    </row>
    <row r="23" spans="1:5" x14ac:dyDescent="0.25">
      <c r="A23" s="27">
        <v>10000000</v>
      </c>
      <c r="B23" s="29">
        <v>3.7207859999999999</v>
      </c>
      <c r="C23" s="29">
        <v>4.1441879999999998</v>
      </c>
      <c r="D23" s="29">
        <v>4.2051080000000001</v>
      </c>
      <c r="E23" s="29">
        <f>AVERAGE(B23:D23)</f>
        <v>4.0233606666666661</v>
      </c>
    </row>
    <row r="24" spans="1:5" x14ac:dyDescent="0.25">
      <c r="A24" s="27">
        <v>100000000</v>
      </c>
      <c r="B24" s="29">
        <v>41.871378</v>
      </c>
      <c r="C24" s="29">
        <v>46.524414999999998</v>
      </c>
      <c r="D24" s="29">
        <v>46.831937000000003</v>
      </c>
      <c r="E24" s="29">
        <f t="shared" si="1"/>
        <v>45.07591</v>
      </c>
    </row>
    <row r="25" spans="1:5" x14ac:dyDescent="0.25">
      <c r="A25" s="27">
        <v>500000000</v>
      </c>
      <c r="B25" s="30">
        <v>227.45416900000001</v>
      </c>
      <c r="C25" s="30">
        <v>245.605907</v>
      </c>
      <c r="D25" s="30">
        <v>248.57096200000001</v>
      </c>
      <c r="E25" s="29">
        <f t="shared" si="1"/>
        <v>240.54367933333333</v>
      </c>
    </row>
    <row r="26" spans="1:5" x14ac:dyDescent="0.25">
      <c r="A26" s="3"/>
      <c r="B26" s="3"/>
      <c r="C26" s="3"/>
      <c r="D26" s="3"/>
      <c r="E26" s="3"/>
    </row>
    <row r="27" spans="1:5" x14ac:dyDescent="0.25">
      <c r="A27" s="31"/>
      <c r="B27" s="31"/>
      <c r="C27" s="31" t="s">
        <v>28</v>
      </c>
      <c r="D27" s="31"/>
      <c r="E27" s="32"/>
    </row>
    <row r="28" spans="1:5" x14ac:dyDescent="0.25">
      <c r="A28" s="31"/>
      <c r="B28" s="31" t="s">
        <v>1</v>
      </c>
      <c r="C28" s="31" t="s">
        <v>2</v>
      </c>
      <c r="D28" s="31" t="s">
        <v>3</v>
      </c>
      <c r="E28" s="31" t="s">
        <v>4</v>
      </c>
    </row>
    <row r="29" spans="1:5" x14ac:dyDescent="0.25">
      <c r="A29" s="31">
        <v>10</v>
      </c>
      <c r="B29" s="33">
        <v>1.9999999999999999E-6</v>
      </c>
      <c r="C29" s="33">
        <v>1.9999999999999999E-6</v>
      </c>
      <c r="D29" s="33">
        <v>1.9999999999999999E-6</v>
      </c>
      <c r="E29" s="33">
        <f t="shared" ref="E29:E38" si="2">AVERAGE(B29:D29)</f>
        <v>1.9999999999999999E-6</v>
      </c>
    </row>
    <row r="30" spans="1:5" x14ac:dyDescent="0.25">
      <c r="A30" s="31">
        <v>100</v>
      </c>
      <c r="B30" s="33">
        <v>6.9999999999999999E-6</v>
      </c>
      <c r="C30" s="33">
        <v>6.9999999999999999E-6</v>
      </c>
      <c r="D30" s="33">
        <v>6.9999999999999999E-6</v>
      </c>
      <c r="E30" s="33">
        <f t="shared" si="2"/>
        <v>6.9999999999999999E-6</v>
      </c>
    </row>
    <row r="31" spans="1:5" x14ac:dyDescent="0.25">
      <c r="A31" s="31">
        <v>1000</v>
      </c>
      <c r="B31" s="33">
        <v>1.8E-5</v>
      </c>
      <c r="C31" s="33">
        <v>1.8E-5</v>
      </c>
      <c r="D31" s="33">
        <v>2.0000000000000002E-5</v>
      </c>
      <c r="E31" s="33">
        <f t="shared" si="2"/>
        <v>1.8666666666666669E-5</v>
      </c>
    </row>
    <row r="32" spans="1:5" x14ac:dyDescent="0.25">
      <c r="A32" s="31">
        <v>10000</v>
      </c>
      <c r="B32" s="33">
        <v>1.6000000000000001E-4</v>
      </c>
      <c r="C32" s="33">
        <v>1.63E-4</v>
      </c>
      <c r="D32" s="33">
        <v>1.85E-4</v>
      </c>
      <c r="E32" s="33">
        <f t="shared" si="2"/>
        <v>1.6933333333333332E-4</v>
      </c>
    </row>
    <row r="33" spans="1:5" x14ac:dyDescent="0.25">
      <c r="A33" s="31">
        <v>100000</v>
      </c>
      <c r="B33" s="33">
        <v>1.5700000000000002E-3</v>
      </c>
      <c r="C33" s="33">
        <v>1.5889999999999999E-3</v>
      </c>
      <c r="D33" s="33">
        <v>1.7700000000000001E-3</v>
      </c>
      <c r="E33" s="33">
        <f t="shared" si="2"/>
        <v>1.6430000000000001E-3</v>
      </c>
    </row>
    <row r="34" spans="1:5" x14ac:dyDescent="0.25">
      <c r="A34" s="31">
        <v>500000</v>
      </c>
      <c r="B34" s="34">
        <v>8.0809999999999996E-3</v>
      </c>
      <c r="C34" s="34">
        <v>7.9319999999999998E-3</v>
      </c>
      <c r="D34" s="34">
        <v>8.822E-3</v>
      </c>
      <c r="E34" s="33">
        <f t="shared" si="2"/>
        <v>8.2783333333333337E-3</v>
      </c>
    </row>
    <row r="35" spans="1:5" x14ac:dyDescent="0.25">
      <c r="A35" s="31">
        <v>1000000</v>
      </c>
      <c r="B35" s="33">
        <v>0.31578299999999998</v>
      </c>
      <c r="C35" s="33">
        <v>0.33600199999999997</v>
      </c>
      <c r="D35" s="33">
        <v>0.34111799999999998</v>
      </c>
      <c r="E35" s="33">
        <f t="shared" si="2"/>
        <v>0.3309676666666666</v>
      </c>
    </row>
    <row r="36" spans="1:5" x14ac:dyDescent="0.25">
      <c r="A36" s="31">
        <v>10000000</v>
      </c>
      <c r="B36" s="33">
        <v>3.160237</v>
      </c>
      <c r="C36" s="33">
        <v>3.7955410000000001</v>
      </c>
      <c r="D36" s="33">
        <v>3.8934280000000001</v>
      </c>
      <c r="E36" s="33">
        <f t="shared" si="2"/>
        <v>3.6164020000000003</v>
      </c>
    </row>
    <row r="37" spans="1:5" x14ac:dyDescent="0.25">
      <c r="A37" s="31">
        <v>100000000</v>
      </c>
      <c r="B37" s="33">
        <v>42.605949000000003</v>
      </c>
      <c r="C37" s="33">
        <v>42.385548</v>
      </c>
      <c r="D37" s="33">
        <v>43.150129999999997</v>
      </c>
      <c r="E37" s="33">
        <f t="shared" si="2"/>
        <v>42.713875666666667</v>
      </c>
    </row>
    <row r="38" spans="1:5" x14ac:dyDescent="0.25">
      <c r="A38" s="31">
        <v>500000000</v>
      </c>
      <c r="B38" s="34">
        <v>344.485071</v>
      </c>
      <c r="C38" s="34">
        <v>228.789897</v>
      </c>
      <c r="D38" s="34">
        <v>231.76406</v>
      </c>
      <c r="E38" s="33">
        <f t="shared" si="2"/>
        <v>268.34634266666666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ignoredErrors>
    <ignoredError sqref="E29:E38 E16:E25 E3:E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BubbleSort</vt:lpstr>
      <vt:lpstr>BubbleSort (MELHORADO)</vt:lpstr>
      <vt:lpstr>InsertionSort</vt:lpstr>
      <vt:lpstr>MergeSort</vt:lpstr>
      <vt:lpstr>QuickSort (MEDIANA)</vt:lpstr>
      <vt:lpstr>QuickSort (PRIMEIRO)</vt:lpstr>
      <vt:lpstr>QuickSort(ALEATORIO)</vt:lpstr>
      <vt:lpstr>HeapSort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Correia Salazar</dc:creator>
  <cp:lastModifiedBy>Douglas Correia Salazar</cp:lastModifiedBy>
  <dcterms:created xsi:type="dcterms:W3CDTF">2014-10-01T18:02:40Z</dcterms:created>
  <dcterms:modified xsi:type="dcterms:W3CDTF">2014-10-01T23:33:30Z</dcterms:modified>
</cp:coreProperties>
</file>