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scila" sheetId="1" r:id="rId4"/>
    <sheet state="visible" name="Elder" sheetId="2" r:id="rId5"/>
    <sheet state="visible" name="Everton" sheetId="3" r:id="rId6"/>
    <sheet state="visible" name="Lucas" sheetId="4" r:id="rId7"/>
    <sheet state="visible" name="Marcelo" sheetId="5" r:id="rId8"/>
    <sheet state="visible" name="Total" sheetId="6" r:id="rId9"/>
  </sheets>
  <definedNames/>
  <calcPr/>
  <extLst>
    <ext uri="GoogleSheetsCustomDataVersion2">
      <go:sheetsCustomData xmlns:go="http://customooxmlschemas.google.com/" r:id="rId10" roundtripDataChecksum="uimGTJiFNdSC1bkoBdicyhx3Rrf235cAGuNORbs0RlA="/>
    </ext>
  </extLst>
</workbook>
</file>

<file path=xl/sharedStrings.xml><?xml version="1.0" encoding="utf-8"?>
<sst xmlns="http://schemas.openxmlformats.org/spreadsheetml/2006/main" count="4211" uniqueCount="139">
  <si>
    <t>Planejamento Carro Pipa</t>
  </si>
  <si>
    <t>1 dia  Segunda-feira</t>
  </si>
  <si>
    <t>Cidades</t>
  </si>
  <si>
    <t>Habitantes</t>
  </si>
  <si>
    <t>Reservatório</t>
  </si>
  <si>
    <t>Total autonomia de água em dias</t>
  </si>
  <si>
    <t>Reservatório adicionado em litros</t>
  </si>
  <si>
    <t>Intervalo autonomia de água</t>
  </si>
  <si>
    <t>Sobra de água em litros</t>
  </si>
  <si>
    <t xml:space="preserve">Total  </t>
  </si>
  <si>
    <t>Tracupá</t>
  </si>
  <si>
    <t>Percurso</t>
  </si>
  <si>
    <t>Tempo gasto em minutos</t>
  </si>
  <si>
    <t>Total que sobrou horas</t>
  </si>
  <si>
    <t>Valor total gasto nessa rota</t>
  </si>
  <si>
    <t>Distrito de Jorrinho</t>
  </si>
  <si>
    <t>Poço - Tracupá (C1)</t>
  </si>
  <si>
    <t>20 minutos é de abastecimento equivale a 0,3m</t>
  </si>
  <si>
    <t>Arapuã</t>
  </si>
  <si>
    <t>Tracupá - Distritito de Jorrinho (C1)</t>
  </si>
  <si>
    <t>10 minutos de água equivale a 0,16</t>
  </si>
  <si>
    <t>Lagoa da Onça</t>
  </si>
  <si>
    <t>Distritito de Jorrinho  - Poço (C1)</t>
  </si>
  <si>
    <t>Rio do Peixe</t>
  </si>
  <si>
    <t>Poço -  Distritito de Jorrinho  (C1)</t>
  </si>
  <si>
    <t>Lagoa do Boi</t>
  </si>
  <si>
    <t xml:space="preserve">Distritito de Jorrinho - Arapuã (C1) </t>
  </si>
  <si>
    <t>Barreira</t>
  </si>
  <si>
    <t>Arapuã - Rio do Peixe (C1)</t>
  </si>
  <si>
    <t>Rio do Peixe - Poço (C1)</t>
  </si>
  <si>
    <t>Poço - Lagoa da Onça (C1)</t>
  </si>
  <si>
    <t>Lagoa da Onça - Lagoa do Boi (C1)</t>
  </si>
  <si>
    <t>Lagoa do Boi - Poço (C1)</t>
  </si>
  <si>
    <t>Poço - Barreira (C1)</t>
  </si>
  <si>
    <t>Barreira - Poço (C1) (5200)</t>
  </si>
  <si>
    <t/>
  </si>
  <si>
    <t>Total Gasto do frete</t>
  </si>
  <si>
    <t>Total gasto de Água Sanitária</t>
  </si>
  <si>
    <t>Total de Água Sanitária</t>
  </si>
  <si>
    <t>2 dia  Terça-Feira</t>
  </si>
  <si>
    <t>3 dia  Quarta-feira</t>
  </si>
  <si>
    <t>4 dia Quinta-Feira</t>
  </si>
  <si>
    <t>5 dia  Sexta-feira</t>
  </si>
  <si>
    <t>6 dia  Sábado</t>
  </si>
  <si>
    <t>7 dia Domingo</t>
  </si>
  <si>
    <t>8 dia  Segunda-Feira</t>
  </si>
  <si>
    <t>9 dia  Terça-Feira</t>
  </si>
  <si>
    <t>10 dia  Quarta-Feira</t>
  </si>
  <si>
    <t>11 dia  Quinta-feira</t>
  </si>
  <si>
    <t>12 dia Sexta-feira</t>
  </si>
  <si>
    <t>13 dia Sábado</t>
  </si>
  <si>
    <t>14 dia  Domingo</t>
  </si>
  <si>
    <t>15 dia Segunda-feira</t>
  </si>
  <si>
    <t>16 dia Terça-Feira</t>
  </si>
  <si>
    <t>17 dia  Quarta-Feira</t>
  </si>
  <si>
    <t>18 dia  Quinta-feira</t>
  </si>
  <si>
    <t>19 dia  Sexta-feira</t>
  </si>
  <si>
    <t>20 dia Sábado</t>
  </si>
  <si>
    <t>21 dia  Domingo</t>
  </si>
  <si>
    <t>22 dia  Segunda-feira</t>
  </si>
  <si>
    <t>23 dia Terça-feira</t>
  </si>
  <si>
    <t>24 dia  Quarta-feira</t>
  </si>
  <si>
    <t>25 dia  Quinta-feira</t>
  </si>
  <si>
    <t>26 dia  Sexta-feira</t>
  </si>
  <si>
    <t>27 dia  Sábado</t>
  </si>
  <si>
    <t>28 dia Domingo</t>
  </si>
  <si>
    <t>29 dia  Segunda-feira</t>
  </si>
  <si>
    <t>30 dia  Terça-feira</t>
  </si>
  <si>
    <t>Total a pagar do frete:</t>
  </si>
  <si>
    <t>Bomba</t>
  </si>
  <si>
    <t>Rua da Palha</t>
  </si>
  <si>
    <t>Poço - Bomba (C2)</t>
  </si>
  <si>
    <t>Ribeira I</t>
  </si>
  <si>
    <t>Bomba - Rua da Palha (C2)</t>
  </si>
  <si>
    <t>Ribeira II</t>
  </si>
  <si>
    <t>Rua da Palha - Poço (C2)</t>
  </si>
  <si>
    <t>Palmeira</t>
  </si>
  <si>
    <t>Poço - Rua da Palha (C2)</t>
  </si>
  <si>
    <t>Bela Vista</t>
  </si>
  <si>
    <t>Rua da Palha - Ribeira I (C2)</t>
  </si>
  <si>
    <t>Ribeira I - Ribeira II (C2)</t>
  </si>
  <si>
    <t>O caminho de Barreira pra Palmeira, é o que sobrou de água na rota de Prisicila no dia 1</t>
  </si>
  <si>
    <t>Ribeira II - Palmeira (C2)</t>
  </si>
  <si>
    <t>Palmeira - Poço (C2)</t>
  </si>
  <si>
    <t>Poço - Palmeira (C2)</t>
  </si>
  <si>
    <t xml:space="preserve">Palmeira - Bela Vista (C2) </t>
  </si>
  <si>
    <t>Campo do Eloí</t>
  </si>
  <si>
    <t xml:space="preserve">Alto Grande </t>
  </si>
  <si>
    <t>Poço - Campo de Eloí (C3)</t>
  </si>
  <si>
    <t>Pau Darco</t>
  </si>
  <si>
    <t>Campo de Eloí - Alto Grande (C3)</t>
  </si>
  <si>
    <t>Lagoa da Laje</t>
  </si>
  <si>
    <t>Alto Grande - Pau Darco (C3)</t>
  </si>
  <si>
    <t>Pau Darco - Poço (C3)</t>
  </si>
  <si>
    <t>Poço - Pau Darco (C3)</t>
  </si>
  <si>
    <t>Pau Darco - Lagoa da Laje (C3) (2800)</t>
  </si>
  <si>
    <t>Lagoa Nova Laje - Poço (C3)</t>
  </si>
  <si>
    <t>Em negrito é significa que é o último horário que o carro parou</t>
  </si>
  <si>
    <t>Miranda</t>
  </si>
  <si>
    <t xml:space="preserve">Aracatu </t>
  </si>
  <si>
    <t xml:space="preserve">Poço - Areal C4) </t>
  </si>
  <si>
    <t>Areal</t>
  </si>
  <si>
    <t xml:space="preserve">Areal  - Poço (C4) </t>
  </si>
  <si>
    <t>Campo Grande</t>
  </si>
  <si>
    <t>Areal - Campo Grande (C4)</t>
  </si>
  <si>
    <t>Campo Grande - Areal (C4)</t>
  </si>
  <si>
    <t>Areal - Aracatu (C4)</t>
  </si>
  <si>
    <t>Aracatu - Miranda (C4)</t>
  </si>
  <si>
    <t>Miranda - Poço (C4)</t>
  </si>
  <si>
    <t>Bela Vista - Miranda (C2)</t>
  </si>
  <si>
    <t>Miranda - Poço (C2)</t>
  </si>
  <si>
    <t>Resina</t>
  </si>
  <si>
    <t>Caldeirão</t>
  </si>
  <si>
    <t>Poço - Nazaré (C1)</t>
  </si>
  <si>
    <t>Lagoa Nova Lajedo</t>
  </si>
  <si>
    <t>Nazaré - Lagoa Rural (C1)</t>
  </si>
  <si>
    <t>Tinguí</t>
  </si>
  <si>
    <t>Lagoa Rural - Poço (C1) (por dentro)</t>
  </si>
  <si>
    <t xml:space="preserve">Lagoa Rural </t>
  </si>
  <si>
    <t>Poço - Poço do Capim (C5) (por fora)</t>
  </si>
  <si>
    <t>Poço Grande</t>
  </si>
  <si>
    <t>Poço do Capim - Poço Grande (C5)</t>
  </si>
  <si>
    <t xml:space="preserve">Poço do Capim </t>
  </si>
  <si>
    <t>Poço Grande - Resina (C5)</t>
  </si>
  <si>
    <t xml:space="preserve">Lagoa Escura </t>
  </si>
  <si>
    <t>Resina - Poço (C5)</t>
  </si>
  <si>
    <t>Nazaré</t>
  </si>
  <si>
    <t>Poço - Caldeirão (C5)</t>
  </si>
  <si>
    <t>Caldeirão - Poço (C5)</t>
  </si>
  <si>
    <t>Poço - Tinguí (C5)</t>
  </si>
  <si>
    <t>Tinguí - Lagoa Nova Lajedo (C5)</t>
  </si>
  <si>
    <t>Lagoa Nova Lajedo - Poço (C5)</t>
  </si>
  <si>
    <t>Poço - Resina (C5)</t>
  </si>
  <si>
    <t>Resina - Lagoa Nova Lajedo (C5)</t>
  </si>
  <si>
    <t>Poço - Lagoa Nova Lajedo (C5)</t>
  </si>
  <si>
    <t>Lagoa Nova Lajedo - Lagoa Escura (C5)</t>
  </si>
  <si>
    <t>Lagoa Escura - Poço (C5) (Por fora) (1400)</t>
  </si>
  <si>
    <t>Preço total do frete</t>
  </si>
  <si>
    <t>Quantidade final de água sanitária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</si>
</sst>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-416]&quot; &quot;#,##0.00;[Red]&quot;-&quot;[$R$-416]&quot; &quot;#,##0.00"/>
    <numFmt numFmtId="165" formatCode="0.0"/>
    <numFmt numFmtId="166" formatCode="&quot;R$&quot;\ #,##0.00"/>
  </numFmts>
  <fonts count="16">
    <font>
      <sz val="10.0"/>
      <color theme="1"/>
      <name val="Liberation Sans"/>
      <scheme val="minor"/>
    </font>
    <font>
      <sz val="28.0"/>
      <color theme="1"/>
      <name val="Liberation Sans"/>
    </font>
    <font/>
    <font>
      <b/>
      <sz val="14.0"/>
      <color theme="1"/>
      <name val="Liberation Sans"/>
    </font>
    <font>
      <sz val="10.0"/>
      <color theme="1"/>
      <name val="Liberation Sans"/>
    </font>
    <font>
      <b/>
      <sz val="14.0"/>
      <color rgb="FFFFFFFF"/>
      <name val="Liberation Sans"/>
    </font>
    <font>
      <b/>
      <sz val="14.0"/>
      <color rgb="FFFFFFFF"/>
      <name val="Liberation Serif"/>
    </font>
    <font>
      <b/>
      <sz val="14.0"/>
      <color theme="1"/>
      <name val="Liberation Serif"/>
    </font>
    <font>
      <b/>
      <sz val="10.0"/>
      <color theme="1"/>
      <name val="Liberation Sans"/>
    </font>
    <font>
      <sz val="14.0"/>
      <color theme="1"/>
      <name val="Arial"/>
    </font>
    <font>
      <sz val="10.0"/>
      <color theme="1"/>
      <name val="Arial"/>
    </font>
    <font>
      <sz val="14.0"/>
      <color theme="1"/>
      <name val="Liberation Sans"/>
    </font>
    <font>
      <color theme="1"/>
      <name val="Liberation Sans"/>
      <scheme val="minor"/>
    </font>
    <font>
      <color theme="1"/>
      <name val="Arial"/>
    </font>
    <font>
      <sz val="20.0"/>
      <color theme="1"/>
      <name val="Liberation Sans"/>
    </font>
    <font>
      <sz val="18.0"/>
      <color theme="1"/>
      <name val="Liberation Sans"/>
    </font>
  </fonts>
  <fills count="3">
    <fill>
      <patternFill patternType="none"/>
    </fill>
    <fill>
      <patternFill patternType="lightGray"/>
    </fill>
    <fill>
      <patternFill patternType="solid">
        <fgColor rgb="FF158466"/>
        <bgColor rgb="FF158466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4" fillId="2" fontId="5" numFmtId="0" xfId="0" applyAlignment="1" applyBorder="1" applyFont="1">
      <alignment horizontal="center"/>
    </xf>
    <xf borderId="4" fillId="2" fontId="6" numFmtId="0" xfId="0" applyAlignment="1" applyBorder="1" applyFont="1">
      <alignment horizontal="center"/>
    </xf>
    <xf borderId="4" fillId="2" fontId="5" numFmtId="0" xfId="0" applyBorder="1" applyFont="1"/>
    <xf borderId="4" fillId="2" fontId="7" numFmtId="0" xfId="0" applyBorder="1" applyFont="1"/>
    <xf borderId="4" fillId="2" fontId="3" numFmtId="0" xfId="0" applyBorder="1" applyFont="1"/>
    <xf borderId="1" fillId="2" fontId="8" numFmtId="0" xfId="0" applyAlignment="1" applyBorder="1" applyFont="1">
      <alignment horizontal="center" vertical="center"/>
    </xf>
    <xf borderId="0" fillId="0" fontId="9" numFmtId="0" xfId="0" applyFont="1"/>
    <xf borderId="0" fillId="0" fontId="10" numFmtId="0" xfId="0" applyFont="1"/>
    <xf borderId="0" fillId="0" fontId="4" numFmtId="4" xfId="0" applyFont="1" applyNumberFormat="1"/>
    <xf borderId="0" fillId="0" fontId="4" numFmtId="3" xfId="0" applyFont="1" applyNumberFormat="1"/>
    <xf borderId="4" fillId="2" fontId="8" numFmtId="0" xfId="0" applyBorder="1" applyFont="1"/>
    <xf borderId="0" fillId="0" fontId="4" numFmtId="2" xfId="0" applyFont="1" applyNumberFormat="1"/>
    <xf borderId="0" fillId="0" fontId="4" numFmtId="164" xfId="0" applyFont="1" applyNumberFormat="1"/>
    <xf borderId="0" fillId="0" fontId="10" numFmtId="0" xfId="0" applyAlignment="1" applyFont="1">
      <alignment readingOrder="0"/>
    </xf>
    <xf borderId="0" fillId="0" fontId="4" numFmtId="0" xfId="0" applyFont="1"/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/>
    </xf>
    <xf borderId="0" fillId="0" fontId="11" numFmtId="0" xfId="0" applyFont="1"/>
    <xf borderId="0" fillId="0" fontId="8" numFmtId="2" xfId="0" applyFont="1" applyNumberFormat="1"/>
    <xf quotePrefix="1" borderId="0" fillId="0" fontId="11" numFmtId="0" xfId="0" applyFont="1"/>
    <xf borderId="0" fillId="0" fontId="8" numFmtId="0" xfId="0" applyFont="1"/>
    <xf borderId="0" fillId="0" fontId="10" numFmtId="3" xfId="0" applyFont="1" applyNumberFormat="1"/>
    <xf borderId="0" fillId="0" fontId="12" numFmtId="0" xfId="0" applyFont="1"/>
    <xf borderId="0" fillId="0" fontId="11" numFmtId="164" xfId="0" applyFont="1" applyNumberFormat="1"/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Font="1"/>
    <xf borderId="0" fillId="0" fontId="7" numFmtId="0" xfId="0" applyFont="1"/>
    <xf borderId="0" fillId="0" fontId="3" numFmtId="0" xfId="0" applyFont="1"/>
    <xf borderId="0" fillId="0" fontId="8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0" numFmtId="4" xfId="0" applyFont="1" applyNumberFormat="1"/>
    <xf borderId="0" fillId="0" fontId="4" numFmtId="165" xfId="0" applyFont="1" applyNumberFormat="1"/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/>
    </xf>
    <xf borderId="0" fillId="0" fontId="15" numFmtId="0" xfId="0" applyAlignment="1" applyFont="1">
      <alignment horizontal="left" vertical="top"/>
    </xf>
    <xf borderId="0" fillId="0" fontId="15" numFmtId="2" xfId="0" applyAlignment="1" applyFont="1" applyNumberFormat="1">
      <alignment horizontal="left" vertical="top"/>
    </xf>
    <xf borderId="0" fillId="0" fontId="15" numFmtId="166" xfId="0" applyAlignment="1" applyFont="1" applyNumberFormat="1">
      <alignment horizontal="left"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Tota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4" displayName="Table_1" name="Table_1" id="1">
  <tableColumns count="2">
    <tableColumn name="Preço total do frete" id="1"/>
    <tableColumn name="Quantidade final de água sanitária" id="2"/>
  </tableColumns>
  <tableStyleInfo name="Tota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24.57"/>
    <col customWidth="1" min="3" max="3" width="17.71"/>
    <col customWidth="1" min="4" max="4" width="18.57"/>
    <col customWidth="1" min="5" max="5" width="42.0"/>
    <col customWidth="1" min="6" max="6" width="47.86"/>
    <col customWidth="1" min="7" max="7" width="37.57"/>
    <col customWidth="1" min="8" max="8" width="40.29"/>
    <col customWidth="1" min="9" max="9" width="18.0"/>
    <col customWidth="1" min="10" max="10" width="37.71"/>
    <col customWidth="1" min="11" max="11" width="25.29"/>
    <col customWidth="1" min="12" max="12" width="23.71"/>
    <col customWidth="1" min="13" max="13" width="36.57"/>
    <col customWidth="1" min="14" max="19" width="12.14"/>
    <col customWidth="1" min="20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12.75" customHeight="1"/>
    <row r="3" ht="12.75" customHeight="1"/>
    <row r="4" ht="12.75" customHeight="1"/>
    <row r="5" ht="12.75" customHeight="1">
      <c r="A5" s="4" t="s">
        <v>1</v>
      </c>
      <c r="B5" s="5"/>
      <c r="C5" s="5"/>
      <c r="D5" s="5"/>
      <c r="E5" s="5"/>
    </row>
    <row r="6" ht="21.75" customHeight="1">
      <c r="B6" s="6" t="s">
        <v>2</v>
      </c>
      <c r="C6" s="6" t="s">
        <v>3</v>
      </c>
      <c r="D6" s="6" t="s">
        <v>4</v>
      </c>
      <c r="E6" s="7" t="s">
        <v>5</v>
      </c>
      <c r="F6" s="8" t="s">
        <v>6</v>
      </c>
      <c r="G6" s="9" t="s">
        <v>7</v>
      </c>
      <c r="H6" s="10" t="s">
        <v>8</v>
      </c>
      <c r="J6" s="11" t="s">
        <v>9</v>
      </c>
      <c r="K6" s="2"/>
      <c r="L6" s="2"/>
      <c r="M6" s="3"/>
    </row>
    <row r="7" ht="12.75" customHeight="1"/>
    <row r="8">
      <c r="B8" s="12" t="s">
        <v>10</v>
      </c>
      <c r="C8" s="13">
        <v>120.0</v>
      </c>
      <c r="D8" s="13">
        <v>20000.0</v>
      </c>
      <c r="E8" s="14">
        <f t="shared" ref="E8:E14" si="1">D8/(C8*20)</f>
        <v>8.333333333</v>
      </c>
      <c r="F8" s="13">
        <f> 4800</f>
        <v>4800</v>
      </c>
      <c r="G8" s="14">
        <f t="shared" ref="G8:G14" si="2">F8/(C8*20)</f>
        <v>2</v>
      </c>
      <c r="H8" s="15">
        <f t="shared" ref="H8:H14" si="3">F8-(20*C8)</f>
        <v>2400</v>
      </c>
      <c r="J8" s="16" t="s">
        <v>11</v>
      </c>
      <c r="K8" s="16" t="s">
        <v>12</v>
      </c>
      <c r="L8" s="16" t="s">
        <v>13</v>
      </c>
      <c r="M8" s="16" t="s">
        <v>14</v>
      </c>
    </row>
    <row r="9">
      <c r="B9" s="12" t="s">
        <v>15</v>
      </c>
      <c r="C9" s="13">
        <v>200.0</v>
      </c>
      <c r="D9" s="13">
        <v>20000.0</v>
      </c>
      <c r="E9" s="14">
        <f t="shared" si="1"/>
        <v>5</v>
      </c>
      <c r="F9" s="13">
        <f>5200 + 2800</f>
        <v>8000</v>
      </c>
      <c r="G9" s="14">
        <f t="shared" si="2"/>
        <v>2</v>
      </c>
      <c r="H9" s="15">
        <f t="shared" si="3"/>
        <v>4000</v>
      </c>
      <c r="J9" s="13" t="s">
        <v>16</v>
      </c>
      <c r="K9" s="13">
        <v>7.0</v>
      </c>
      <c r="L9" s="17">
        <f>11-(K9/60) - 0.3 - 0.16</f>
        <v>10.42333333</v>
      </c>
      <c r="M9" s="18">
        <f t="shared" ref="M9:M22" si="4">7.5*K9</f>
        <v>52.5</v>
      </c>
      <c r="O9" s="13" t="s">
        <v>17</v>
      </c>
    </row>
    <row r="10">
      <c r="B10" s="12" t="s">
        <v>18</v>
      </c>
      <c r="C10" s="13">
        <v>150.0</v>
      </c>
      <c r="D10" s="13">
        <v>10000.0</v>
      </c>
      <c r="E10" s="14">
        <f t="shared" si="1"/>
        <v>3.333333333</v>
      </c>
      <c r="F10" s="13">
        <v>6000.0</v>
      </c>
      <c r="G10" s="14">
        <f t="shared" si="2"/>
        <v>2</v>
      </c>
      <c r="H10" s="15">
        <f t="shared" si="3"/>
        <v>3000</v>
      </c>
      <c r="J10" s="13" t="s">
        <v>19</v>
      </c>
      <c r="K10" s="19">
        <v>7.0</v>
      </c>
      <c r="L10" s="17">
        <f>L9-(K10/60) - 0.16</f>
        <v>10.14666667</v>
      </c>
      <c r="M10" s="18">
        <f t="shared" si="4"/>
        <v>52.5</v>
      </c>
      <c r="O10" s="13" t="s">
        <v>20</v>
      </c>
    </row>
    <row r="11">
      <c r="B11" s="12" t="s">
        <v>21</v>
      </c>
      <c r="C11" s="13">
        <v>100.0</v>
      </c>
      <c r="D11" s="13">
        <v>10000.0</v>
      </c>
      <c r="E11" s="14">
        <f t="shared" si="1"/>
        <v>5</v>
      </c>
      <c r="F11" s="13">
        <v>4000.0</v>
      </c>
      <c r="G11" s="14">
        <f t="shared" si="2"/>
        <v>2</v>
      </c>
      <c r="H11" s="15">
        <f t="shared" si="3"/>
        <v>2000</v>
      </c>
      <c r="J11" s="13" t="s">
        <v>22</v>
      </c>
      <c r="K11" s="13">
        <v>14.0</v>
      </c>
      <c r="L11" s="17">
        <f>L10-(K11/60)</f>
        <v>9.913333333</v>
      </c>
      <c r="M11" s="18">
        <f t="shared" si="4"/>
        <v>105</v>
      </c>
    </row>
    <row r="12">
      <c r="B12" s="12" t="s">
        <v>23</v>
      </c>
      <c r="C12" s="13">
        <v>160.0</v>
      </c>
      <c r="D12" s="20">
        <v>10000.0</v>
      </c>
      <c r="E12" s="14">
        <f t="shared" si="1"/>
        <v>3.125</v>
      </c>
      <c r="F12" s="13">
        <f>1200 + 5200</f>
        <v>6400</v>
      </c>
      <c r="G12" s="14">
        <f t="shared" si="2"/>
        <v>2</v>
      </c>
      <c r="H12" s="15">
        <f t="shared" si="3"/>
        <v>3200</v>
      </c>
      <c r="J12" s="13" t="s">
        <v>24</v>
      </c>
      <c r="K12" s="13">
        <v>14.0</v>
      </c>
      <c r="L12" s="17">
        <f>L11-(K12/60) - 0.3 - 0.16</f>
        <v>9.22</v>
      </c>
      <c r="M12" s="18">
        <f t="shared" si="4"/>
        <v>105</v>
      </c>
    </row>
    <row r="13">
      <c r="B13" s="12" t="s">
        <v>25</v>
      </c>
      <c r="C13" s="13">
        <v>150.0</v>
      </c>
      <c r="D13" s="13">
        <v>20000.0</v>
      </c>
      <c r="E13" s="14">
        <f t="shared" si="1"/>
        <v>6.666666667</v>
      </c>
      <c r="F13" s="13">
        <f>6000</f>
        <v>6000</v>
      </c>
      <c r="G13" s="14">
        <f t="shared" si="2"/>
        <v>2</v>
      </c>
      <c r="H13" s="15">
        <f t="shared" si="3"/>
        <v>3000</v>
      </c>
      <c r="J13" s="13" t="s">
        <v>26</v>
      </c>
      <c r="K13" s="13">
        <v>15.0</v>
      </c>
      <c r="L13" s="17">
        <f t="shared" ref="L13:L14" si="5">L12-(K13/60) - 0.16</f>
        <v>8.81</v>
      </c>
      <c r="M13" s="18">
        <f t="shared" si="4"/>
        <v>112.5</v>
      </c>
    </row>
    <row r="14">
      <c r="B14" s="12" t="s">
        <v>27</v>
      </c>
      <c r="C14" s="13">
        <v>120.0</v>
      </c>
      <c r="D14" s="13">
        <v>15000.0</v>
      </c>
      <c r="E14" s="14">
        <f t="shared" si="1"/>
        <v>6.25</v>
      </c>
      <c r="F14" s="13">
        <v>4800.0</v>
      </c>
      <c r="G14" s="14">
        <f t="shared" si="2"/>
        <v>2</v>
      </c>
      <c r="H14" s="15">
        <f t="shared" si="3"/>
        <v>2400</v>
      </c>
      <c r="J14" s="13" t="s">
        <v>28</v>
      </c>
      <c r="K14" s="13">
        <v>3.0</v>
      </c>
      <c r="L14" s="17">
        <f t="shared" si="5"/>
        <v>8.6</v>
      </c>
      <c r="M14" s="18">
        <f t="shared" si="4"/>
        <v>22.5</v>
      </c>
    </row>
    <row r="15">
      <c r="J15" s="19" t="s">
        <v>29</v>
      </c>
      <c r="K15" s="13">
        <v>18.0</v>
      </c>
      <c r="L15" s="17">
        <f>L14-(K15/60) </f>
        <v>8.3</v>
      </c>
      <c r="M15" s="18">
        <f t="shared" si="4"/>
        <v>135</v>
      </c>
    </row>
    <row r="16">
      <c r="A16" s="21"/>
      <c r="B16" s="5"/>
      <c r="C16" s="5"/>
      <c r="D16" s="5"/>
      <c r="E16" s="5"/>
      <c r="J16" s="19" t="s">
        <v>30</v>
      </c>
      <c r="K16" s="19">
        <v>20.5</v>
      </c>
      <c r="L16" s="17">
        <f>L15-(K16/60) - 0.3 - 0.16</f>
        <v>7.498333333</v>
      </c>
      <c r="M16" s="18">
        <f t="shared" si="4"/>
        <v>153.75</v>
      </c>
    </row>
    <row r="17">
      <c r="B17" s="22"/>
      <c r="C17" s="22"/>
      <c r="D17" s="22"/>
      <c r="E17" s="22"/>
      <c r="F17" s="23"/>
      <c r="G17" s="23"/>
      <c r="J17" s="13" t="s">
        <v>31</v>
      </c>
      <c r="K17" s="13">
        <v>2.5</v>
      </c>
      <c r="L17" s="17">
        <f>L16-(K17/60) - 0.16</f>
        <v>7.296666667</v>
      </c>
      <c r="M17" s="18">
        <f t="shared" si="4"/>
        <v>18.75</v>
      </c>
    </row>
    <row r="18">
      <c r="J18" s="13" t="s">
        <v>32</v>
      </c>
      <c r="K18" s="13">
        <v>23.0</v>
      </c>
      <c r="L18" s="17">
        <f>L17-(K18/60)</f>
        <v>6.913333333</v>
      </c>
      <c r="M18" s="18">
        <f t="shared" si="4"/>
        <v>172.5</v>
      </c>
    </row>
    <row r="19">
      <c r="B19" s="23"/>
      <c r="J19" s="19" t="s">
        <v>33</v>
      </c>
      <c r="K19" s="19">
        <v>30.0</v>
      </c>
      <c r="L19" s="17">
        <f>L18-(K19/60) - 0.3 - 0.16</f>
        <v>5.953333333</v>
      </c>
      <c r="M19" s="18">
        <f t="shared" si="4"/>
        <v>225</v>
      </c>
    </row>
    <row r="20">
      <c r="B20" s="23"/>
      <c r="J20" s="19" t="s">
        <v>34</v>
      </c>
      <c r="K20" s="19">
        <v>30.0</v>
      </c>
      <c r="L20" s="24">
        <f>L19-(K20/60) </f>
        <v>5.453333333</v>
      </c>
      <c r="M20" s="18">
        <f t="shared" si="4"/>
        <v>225</v>
      </c>
    </row>
    <row r="21">
      <c r="B21" s="25" t="s">
        <v>35</v>
      </c>
      <c r="J21" s="13"/>
      <c r="K21" s="13"/>
      <c r="L21" s="17"/>
      <c r="M21" s="18">
        <f t="shared" si="4"/>
        <v>0</v>
      </c>
    </row>
    <row r="22">
      <c r="A22" s="21"/>
      <c r="B22" s="5"/>
      <c r="C22" s="5"/>
      <c r="D22" s="5"/>
      <c r="E22" s="5"/>
      <c r="J22" s="13"/>
      <c r="K22" s="13"/>
      <c r="L22" s="17"/>
      <c r="M22" s="18">
        <f t="shared" si="4"/>
        <v>0</v>
      </c>
    </row>
    <row r="23">
      <c r="B23" s="22"/>
      <c r="C23" s="22"/>
      <c r="D23" s="22"/>
      <c r="E23" s="22"/>
      <c r="F23" s="23"/>
      <c r="G23" s="23"/>
      <c r="H23" s="23"/>
    </row>
    <row r="24">
      <c r="J24" s="26" t="s">
        <v>36</v>
      </c>
      <c r="K24" s="18">
        <f>SUM(M9:M22)</f>
        <v>1380</v>
      </c>
    </row>
    <row r="25">
      <c r="B25" s="23"/>
      <c r="J25" s="26" t="s">
        <v>37</v>
      </c>
      <c r="K25" s="17">
        <f>SUM(F8:F14)/10000</f>
        <v>4</v>
      </c>
    </row>
    <row r="26">
      <c r="B26" s="23"/>
      <c r="J26" s="26" t="s">
        <v>38</v>
      </c>
      <c r="K26" s="17">
        <f>240-K25</f>
        <v>236</v>
      </c>
    </row>
    <row r="27">
      <c r="A27" s="4" t="s">
        <v>39</v>
      </c>
      <c r="B27" s="5"/>
      <c r="C27" s="5"/>
      <c r="D27" s="5"/>
      <c r="E27" s="5"/>
    </row>
    <row r="28">
      <c r="B28" s="6" t="s">
        <v>2</v>
      </c>
      <c r="C28" s="6" t="s">
        <v>3</v>
      </c>
      <c r="D28" s="6" t="s">
        <v>4</v>
      </c>
      <c r="E28" s="7" t="s">
        <v>5</v>
      </c>
      <c r="F28" s="8" t="s">
        <v>6</v>
      </c>
      <c r="G28" s="9" t="s">
        <v>7</v>
      </c>
      <c r="H28" s="10" t="s">
        <v>8</v>
      </c>
      <c r="J28" s="11" t="s">
        <v>9</v>
      </c>
      <c r="K28" s="2"/>
      <c r="L28" s="2"/>
      <c r="M28" s="3"/>
    </row>
    <row r="30">
      <c r="B30" s="12" t="s">
        <v>10</v>
      </c>
      <c r="C30" s="13">
        <v>120.0</v>
      </c>
      <c r="D30" s="13">
        <v>20000.0</v>
      </c>
      <c r="E30" s="14">
        <f t="shared" ref="E30:E36" si="6">D30/(C30*20)</f>
        <v>8.333333333</v>
      </c>
      <c r="F30" s="27">
        <f t="shared" ref="F30:F36" si="7"> H8</f>
        <v>2400</v>
      </c>
      <c r="G30" s="14">
        <f t="shared" ref="G30:G36" si="8">F30/(C30*20)</f>
        <v>1</v>
      </c>
      <c r="H30" s="15">
        <f t="shared" ref="H30:H36" si="9"> F30-(20*C30)</f>
        <v>0</v>
      </c>
      <c r="J30" s="16" t="s">
        <v>11</v>
      </c>
      <c r="K30" s="16" t="s">
        <v>12</v>
      </c>
      <c r="L30" s="16" t="s">
        <v>13</v>
      </c>
      <c r="M30" s="16" t="s">
        <v>14</v>
      </c>
    </row>
    <row r="31">
      <c r="B31" s="12" t="s">
        <v>15</v>
      </c>
      <c r="C31" s="13">
        <v>200.0</v>
      </c>
      <c r="D31" s="13">
        <v>20000.0</v>
      </c>
      <c r="E31" s="14">
        <f t="shared" si="6"/>
        <v>5</v>
      </c>
      <c r="F31" s="27">
        <f t="shared" si="7"/>
        <v>4000</v>
      </c>
      <c r="G31" s="14">
        <f t="shared" si="8"/>
        <v>1</v>
      </c>
      <c r="H31" s="15">
        <f t="shared" si="9"/>
        <v>0</v>
      </c>
      <c r="J31" s="13"/>
      <c r="K31" s="13"/>
      <c r="L31" s="17">
        <f>11-(K31/60) - 0.16 - 0.3</f>
        <v>10.54</v>
      </c>
      <c r="M31" s="18">
        <f t="shared" ref="M31:M40" si="10">7.5*K31</f>
        <v>0</v>
      </c>
    </row>
    <row r="32">
      <c r="B32" s="12" t="s">
        <v>18</v>
      </c>
      <c r="C32" s="13">
        <v>150.0</v>
      </c>
      <c r="D32" s="13">
        <v>10000.0</v>
      </c>
      <c r="E32" s="14">
        <f t="shared" si="6"/>
        <v>3.333333333</v>
      </c>
      <c r="F32" s="27">
        <f t="shared" si="7"/>
        <v>3000</v>
      </c>
      <c r="G32" s="14">
        <f t="shared" si="8"/>
        <v>1</v>
      </c>
      <c r="H32" s="15">
        <f t="shared" si="9"/>
        <v>0</v>
      </c>
      <c r="J32" s="13"/>
      <c r="K32" s="13"/>
      <c r="L32" s="17">
        <f t="shared" ref="L32:L40" si="11">L31-(K32/60) - 0.16</f>
        <v>10.38</v>
      </c>
      <c r="M32" s="18">
        <f t="shared" si="10"/>
        <v>0</v>
      </c>
    </row>
    <row r="33">
      <c r="B33" s="12" t="s">
        <v>21</v>
      </c>
      <c r="C33" s="13">
        <v>100.0</v>
      </c>
      <c r="D33" s="13">
        <v>10000.0</v>
      </c>
      <c r="E33" s="14">
        <f t="shared" si="6"/>
        <v>5</v>
      </c>
      <c r="F33" s="27">
        <f t="shared" si="7"/>
        <v>2000</v>
      </c>
      <c r="G33" s="14">
        <f t="shared" si="8"/>
        <v>1</v>
      </c>
      <c r="H33" s="15">
        <f t="shared" si="9"/>
        <v>0</v>
      </c>
      <c r="J33" s="13"/>
      <c r="K33" s="13"/>
      <c r="L33" s="17">
        <f t="shared" si="11"/>
        <v>10.22</v>
      </c>
      <c r="M33" s="18">
        <f t="shared" si="10"/>
        <v>0</v>
      </c>
    </row>
    <row r="34">
      <c r="B34" s="12" t="s">
        <v>23</v>
      </c>
      <c r="C34" s="13">
        <v>160.0</v>
      </c>
      <c r="D34" s="20">
        <v>10000.0</v>
      </c>
      <c r="E34" s="14">
        <f t="shared" si="6"/>
        <v>3.125</v>
      </c>
      <c r="F34" s="27">
        <f t="shared" si="7"/>
        <v>3200</v>
      </c>
      <c r="G34" s="14">
        <f t="shared" si="8"/>
        <v>1</v>
      </c>
      <c r="H34" s="15">
        <f t="shared" si="9"/>
        <v>0</v>
      </c>
      <c r="J34" s="13"/>
      <c r="K34" s="13"/>
      <c r="L34" s="17">
        <f t="shared" si="11"/>
        <v>10.06</v>
      </c>
      <c r="M34" s="18">
        <f t="shared" si="10"/>
        <v>0</v>
      </c>
    </row>
    <row r="35">
      <c r="B35" s="12" t="s">
        <v>25</v>
      </c>
      <c r="C35" s="13">
        <v>150.0</v>
      </c>
      <c r="D35" s="13">
        <v>20000.0</v>
      </c>
      <c r="E35" s="14">
        <f t="shared" si="6"/>
        <v>6.666666667</v>
      </c>
      <c r="F35" s="27">
        <f t="shared" si="7"/>
        <v>3000</v>
      </c>
      <c r="G35" s="14">
        <f t="shared" si="8"/>
        <v>1</v>
      </c>
      <c r="H35" s="15">
        <f t="shared" si="9"/>
        <v>0</v>
      </c>
      <c r="J35" s="13"/>
      <c r="K35" s="13"/>
      <c r="L35" s="17">
        <f t="shared" si="11"/>
        <v>9.9</v>
      </c>
      <c r="M35" s="18">
        <f t="shared" si="10"/>
        <v>0</v>
      </c>
    </row>
    <row r="36">
      <c r="B36" s="12" t="s">
        <v>27</v>
      </c>
      <c r="C36" s="13">
        <v>120.0</v>
      </c>
      <c r="D36" s="13">
        <v>15000.0</v>
      </c>
      <c r="E36" s="14">
        <f t="shared" si="6"/>
        <v>6.25</v>
      </c>
      <c r="F36" s="27">
        <f t="shared" si="7"/>
        <v>2400</v>
      </c>
      <c r="G36" s="14">
        <f t="shared" si="8"/>
        <v>1</v>
      </c>
      <c r="H36" s="15">
        <f t="shared" si="9"/>
        <v>0</v>
      </c>
      <c r="J36" s="13"/>
      <c r="K36" s="13"/>
      <c r="L36" s="17">
        <f t="shared" si="11"/>
        <v>9.74</v>
      </c>
      <c r="M36" s="18">
        <f t="shared" si="10"/>
        <v>0</v>
      </c>
    </row>
    <row r="37">
      <c r="J37" s="13"/>
      <c r="K37" s="13"/>
      <c r="L37" s="17">
        <f t="shared" si="11"/>
        <v>9.58</v>
      </c>
      <c r="M37" s="18">
        <f t="shared" si="10"/>
        <v>0</v>
      </c>
    </row>
    <row r="38">
      <c r="A38" s="21"/>
      <c r="B38" s="5"/>
      <c r="C38" s="5"/>
      <c r="D38" s="5"/>
      <c r="E38" s="5"/>
      <c r="J38" s="13"/>
      <c r="K38" s="13"/>
      <c r="L38" s="17">
        <f t="shared" si="11"/>
        <v>9.42</v>
      </c>
      <c r="M38" s="18">
        <f t="shared" si="10"/>
        <v>0</v>
      </c>
    </row>
    <row r="39">
      <c r="B39" s="22"/>
      <c r="C39" s="22"/>
      <c r="D39" s="22"/>
      <c r="E39" s="22"/>
      <c r="F39" s="23"/>
      <c r="G39" s="23"/>
      <c r="J39" s="13"/>
      <c r="K39" s="13"/>
      <c r="L39" s="17">
        <f t="shared" si="11"/>
        <v>9.26</v>
      </c>
      <c r="M39" s="18">
        <f t="shared" si="10"/>
        <v>0</v>
      </c>
    </row>
    <row r="40">
      <c r="J40" s="13"/>
      <c r="K40" s="13"/>
      <c r="L40" s="17">
        <f t="shared" si="11"/>
        <v>9.1</v>
      </c>
      <c r="M40" s="18">
        <f t="shared" si="10"/>
        <v>0</v>
      </c>
    </row>
    <row r="41">
      <c r="B41" s="23"/>
      <c r="J41" s="13"/>
    </row>
    <row r="42">
      <c r="B42" s="23"/>
      <c r="J42" s="13"/>
    </row>
    <row r="43">
      <c r="B43" s="23"/>
      <c r="J43" s="13"/>
    </row>
    <row r="44">
      <c r="A44" s="21"/>
      <c r="B44" s="5"/>
      <c r="C44" s="5"/>
      <c r="D44" s="5"/>
      <c r="E44" s="5"/>
      <c r="J44" s="13"/>
    </row>
    <row r="45">
      <c r="B45" s="22"/>
      <c r="C45" s="22"/>
      <c r="D45" s="22"/>
      <c r="E45" s="22"/>
      <c r="F45" s="23"/>
      <c r="G45" s="23"/>
      <c r="H45" s="23"/>
    </row>
    <row r="46">
      <c r="J46" s="26" t="s">
        <v>36</v>
      </c>
      <c r="K46" s="18">
        <f>SUM(M31:M44)</f>
        <v>0</v>
      </c>
    </row>
    <row r="47">
      <c r="B47" s="23"/>
      <c r="J47" s="26" t="s">
        <v>37</v>
      </c>
      <c r="K47" s="20">
        <f>(SUM(F30:F36)-SUM(H8:H14))/10000</f>
        <v>0</v>
      </c>
    </row>
    <row r="48">
      <c r="B48" s="23"/>
      <c r="J48" s="26" t="s">
        <v>38</v>
      </c>
      <c r="K48" s="17">
        <f>K26-K47</f>
        <v>236</v>
      </c>
    </row>
    <row r="50">
      <c r="A50" s="4" t="s">
        <v>40</v>
      </c>
      <c r="B50" s="5"/>
      <c r="C50" s="5"/>
      <c r="D50" s="5"/>
      <c r="E50" s="5"/>
    </row>
    <row r="51">
      <c r="B51" s="6" t="s">
        <v>2</v>
      </c>
      <c r="C51" s="6" t="s">
        <v>3</v>
      </c>
      <c r="D51" s="6" t="s">
        <v>4</v>
      </c>
      <c r="E51" s="7" t="s">
        <v>5</v>
      </c>
      <c r="F51" s="8" t="s">
        <v>6</v>
      </c>
      <c r="G51" s="9" t="s">
        <v>7</v>
      </c>
      <c r="H51" s="10" t="s">
        <v>8</v>
      </c>
      <c r="J51" s="11" t="s">
        <v>9</v>
      </c>
      <c r="K51" s="2"/>
      <c r="L51" s="2"/>
      <c r="M51" s="3"/>
    </row>
    <row r="53">
      <c r="B53" s="12" t="s">
        <v>10</v>
      </c>
      <c r="C53" s="13">
        <v>120.0</v>
      </c>
      <c r="D53" s="13">
        <v>20000.0</v>
      </c>
      <c r="E53" s="14">
        <f t="shared" ref="E53:E59" si="12">D53/(C53*20)</f>
        <v>8.333333333</v>
      </c>
      <c r="F53" s="27">
        <f t="shared" ref="F53:F59" si="13"> H30 + F8</f>
        <v>4800</v>
      </c>
      <c r="G53" s="14">
        <f t="shared" ref="G53:G59" si="14">F53/(C53*20)</f>
        <v>2</v>
      </c>
      <c r="H53" s="15">
        <f t="shared" ref="H53:H59" si="15">F53-(20*C53)</f>
        <v>2400</v>
      </c>
      <c r="J53" s="16" t="s">
        <v>11</v>
      </c>
      <c r="K53" s="16" t="s">
        <v>12</v>
      </c>
      <c r="L53" s="16" t="s">
        <v>13</v>
      </c>
      <c r="M53" s="16" t="s">
        <v>14</v>
      </c>
    </row>
    <row r="54">
      <c r="B54" s="12" t="s">
        <v>15</v>
      </c>
      <c r="C54" s="13">
        <v>200.0</v>
      </c>
      <c r="D54" s="13">
        <v>20000.0</v>
      </c>
      <c r="E54" s="14">
        <f t="shared" si="12"/>
        <v>5</v>
      </c>
      <c r="F54" s="27">
        <f t="shared" si="13"/>
        <v>8000</v>
      </c>
      <c r="G54" s="14">
        <f t="shared" si="14"/>
        <v>2</v>
      </c>
      <c r="H54" s="15">
        <f t="shared" si="15"/>
        <v>4000</v>
      </c>
      <c r="J54" s="13" t="s">
        <v>16</v>
      </c>
      <c r="K54" s="13">
        <v>7.0</v>
      </c>
      <c r="L54" s="17">
        <f>11-(K54/60) - 0.3 - 0.16</f>
        <v>10.42333333</v>
      </c>
      <c r="M54" s="18">
        <f t="shared" ref="M54:M67" si="16">7.5*K54</f>
        <v>52.5</v>
      </c>
    </row>
    <row r="55">
      <c r="B55" s="12" t="s">
        <v>18</v>
      </c>
      <c r="C55" s="13">
        <v>150.0</v>
      </c>
      <c r="D55" s="13">
        <v>10000.0</v>
      </c>
      <c r="E55" s="14">
        <f t="shared" si="12"/>
        <v>3.333333333</v>
      </c>
      <c r="F55" s="27">
        <f t="shared" si="13"/>
        <v>6000</v>
      </c>
      <c r="G55" s="14">
        <f t="shared" si="14"/>
        <v>2</v>
      </c>
      <c r="H55" s="15">
        <f t="shared" si="15"/>
        <v>3000</v>
      </c>
      <c r="J55" s="13" t="s">
        <v>19</v>
      </c>
      <c r="K55" s="19">
        <v>7.0</v>
      </c>
      <c r="L55" s="17">
        <f>L54-(K55/60) - 0.16</f>
        <v>10.14666667</v>
      </c>
      <c r="M55" s="18">
        <f t="shared" si="16"/>
        <v>52.5</v>
      </c>
    </row>
    <row r="56">
      <c r="B56" s="12" t="s">
        <v>21</v>
      </c>
      <c r="C56" s="13">
        <v>100.0</v>
      </c>
      <c r="D56" s="13">
        <v>10000.0</v>
      </c>
      <c r="E56" s="14">
        <f t="shared" si="12"/>
        <v>5</v>
      </c>
      <c r="F56" s="27">
        <f t="shared" si="13"/>
        <v>4000</v>
      </c>
      <c r="G56" s="14">
        <f t="shared" si="14"/>
        <v>2</v>
      </c>
      <c r="H56" s="15">
        <f t="shared" si="15"/>
        <v>2000</v>
      </c>
      <c r="J56" s="13" t="s">
        <v>22</v>
      </c>
      <c r="K56" s="13">
        <v>14.0</v>
      </c>
      <c r="L56" s="17">
        <f>L55-(K56/60)</f>
        <v>9.913333333</v>
      </c>
      <c r="M56" s="18">
        <f t="shared" si="16"/>
        <v>105</v>
      </c>
    </row>
    <row r="57">
      <c r="B57" s="12" t="s">
        <v>23</v>
      </c>
      <c r="C57" s="13">
        <v>160.0</v>
      </c>
      <c r="D57" s="20">
        <v>10000.0</v>
      </c>
      <c r="E57" s="14">
        <f t="shared" si="12"/>
        <v>3.125</v>
      </c>
      <c r="F57" s="27">
        <f t="shared" si="13"/>
        <v>6400</v>
      </c>
      <c r="G57" s="14">
        <f t="shared" si="14"/>
        <v>2</v>
      </c>
      <c r="H57" s="15">
        <f t="shared" si="15"/>
        <v>3200</v>
      </c>
      <c r="J57" s="13" t="s">
        <v>24</v>
      </c>
      <c r="K57" s="13">
        <v>14.0</v>
      </c>
      <c r="L57" s="17">
        <f>L56-(K57/60) - 0.3 - 0.16</f>
        <v>9.22</v>
      </c>
      <c r="M57" s="18">
        <f t="shared" si="16"/>
        <v>105</v>
      </c>
    </row>
    <row r="58">
      <c r="B58" s="12" t="s">
        <v>25</v>
      </c>
      <c r="C58" s="13">
        <v>150.0</v>
      </c>
      <c r="D58" s="13">
        <v>20000.0</v>
      </c>
      <c r="E58" s="14">
        <f t="shared" si="12"/>
        <v>6.666666667</v>
      </c>
      <c r="F58" s="27">
        <f t="shared" si="13"/>
        <v>6000</v>
      </c>
      <c r="G58" s="14">
        <f t="shared" si="14"/>
        <v>2</v>
      </c>
      <c r="H58" s="15">
        <f t="shared" si="15"/>
        <v>3000</v>
      </c>
      <c r="J58" s="13" t="s">
        <v>26</v>
      </c>
      <c r="K58" s="13">
        <v>15.0</v>
      </c>
      <c r="L58" s="17">
        <f t="shared" ref="L58:L59" si="17">L57-(K58/60) - 0.16</f>
        <v>8.81</v>
      </c>
      <c r="M58" s="18">
        <f t="shared" si="16"/>
        <v>112.5</v>
      </c>
    </row>
    <row r="59">
      <c r="B59" s="12" t="s">
        <v>27</v>
      </c>
      <c r="C59" s="13">
        <v>120.0</v>
      </c>
      <c r="D59" s="13">
        <v>15000.0</v>
      </c>
      <c r="E59" s="14">
        <f t="shared" si="12"/>
        <v>6.25</v>
      </c>
      <c r="F59" s="27">
        <f t="shared" si="13"/>
        <v>4800</v>
      </c>
      <c r="G59" s="14">
        <f t="shared" si="14"/>
        <v>2</v>
      </c>
      <c r="H59" s="15">
        <f t="shared" si="15"/>
        <v>2400</v>
      </c>
      <c r="J59" s="13" t="s">
        <v>28</v>
      </c>
      <c r="K59" s="13">
        <v>3.0</v>
      </c>
      <c r="L59" s="17">
        <f t="shared" si="17"/>
        <v>8.6</v>
      </c>
      <c r="M59" s="18">
        <f t="shared" si="16"/>
        <v>22.5</v>
      </c>
    </row>
    <row r="60">
      <c r="J60" s="19" t="s">
        <v>29</v>
      </c>
      <c r="K60" s="13">
        <v>18.0</v>
      </c>
      <c r="L60" s="17">
        <f>L59-(K60/60) </f>
        <v>8.3</v>
      </c>
      <c r="M60" s="18">
        <f t="shared" si="16"/>
        <v>135</v>
      </c>
    </row>
    <row r="61">
      <c r="A61" s="21"/>
      <c r="B61" s="5"/>
      <c r="C61" s="5"/>
      <c r="D61" s="5"/>
      <c r="E61" s="5"/>
      <c r="J61" s="19" t="s">
        <v>30</v>
      </c>
      <c r="K61" s="19">
        <v>20.5</v>
      </c>
      <c r="L61" s="17">
        <f>L60-(K61/60) - 0.3 - 0.16</f>
        <v>7.498333333</v>
      </c>
      <c r="M61" s="18">
        <f t="shared" si="16"/>
        <v>153.75</v>
      </c>
    </row>
    <row r="62">
      <c r="B62" s="22"/>
      <c r="C62" s="22"/>
      <c r="D62" s="22"/>
      <c r="E62" s="22"/>
      <c r="F62" s="23"/>
      <c r="G62" s="23"/>
      <c r="J62" s="13" t="s">
        <v>31</v>
      </c>
      <c r="K62" s="13">
        <v>2.5</v>
      </c>
      <c r="L62" s="17">
        <f>L61-(K62/60) - 0.16</f>
        <v>7.296666667</v>
      </c>
      <c r="M62" s="18">
        <f t="shared" si="16"/>
        <v>18.75</v>
      </c>
    </row>
    <row r="63">
      <c r="J63" s="13" t="s">
        <v>32</v>
      </c>
      <c r="K63" s="13">
        <v>23.0</v>
      </c>
      <c r="L63" s="17">
        <f>L62-(K63/60)</f>
        <v>6.913333333</v>
      </c>
      <c r="M63" s="18">
        <f t="shared" si="16"/>
        <v>172.5</v>
      </c>
    </row>
    <row r="64">
      <c r="B64" s="23"/>
      <c r="J64" s="19" t="s">
        <v>33</v>
      </c>
      <c r="K64" s="19">
        <v>30.0</v>
      </c>
      <c r="L64" s="17">
        <f>L63-(K64/60) - 0.3 - 0.16</f>
        <v>5.953333333</v>
      </c>
      <c r="M64" s="18">
        <f t="shared" si="16"/>
        <v>225</v>
      </c>
    </row>
    <row r="65">
      <c r="B65" s="23"/>
      <c r="J65" s="19" t="s">
        <v>34</v>
      </c>
      <c r="K65" s="19">
        <v>30.0</v>
      </c>
      <c r="L65" s="24">
        <f>L64-(K65/60) </f>
        <v>5.453333333</v>
      </c>
      <c r="M65" s="18">
        <f t="shared" si="16"/>
        <v>225</v>
      </c>
    </row>
    <row r="66">
      <c r="B66" s="23"/>
      <c r="J66" s="13"/>
      <c r="K66" s="13"/>
      <c r="L66" s="17"/>
      <c r="M66" s="18">
        <f t="shared" si="16"/>
        <v>0</v>
      </c>
    </row>
    <row r="67">
      <c r="A67" s="21"/>
      <c r="B67" s="5"/>
      <c r="C67" s="5"/>
      <c r="D67" s="5"/>
      <c r="E67" s="5"/>
      <c r="J67" s="13"/>
      <c r="K67" s="13"/>
      <c r="L67" s="17"/>
      <c r="M67" s="18">
        <f t="shared" si="16"/>
        <v>0</v>
      </c>
    </row>
    <row r="68">
      <c r="B68" s="22"/>
      <c r="C68" s="22"/>
      <c r="D68" s="22"/>
      <c r="E68" s="22"/>
      <c r="F68" s="23"/>
      <c r="G68" s="23"/>
      <c r="H68" s="23"/>
    </row>
    <row r="69">
      <c r="J69" s="26" t="s">
        <v>36</v>
      </c>
      <c r="K69" s="18">
        <f>SUM(M54:M67)</f>
        <v>1380</v>
      </c>
    </row>
    <row r="70">
      <c r="B70" s="23"/>
      <c r="J70" s="26" t="s">
        <v>37</v>
      </c>
      <c r="K70" s="20">
        <f>(SUM(F53:F59)-SUM(H30:H36))/10000</f>
        <v>4</v>
      </c>
    </row>
    <row r="71">
      <c r="B71" s="23"/>
      <c r="J71" s="26" t="s">
        <v>38</v>
      </c>
      <c r="K71" s="17">
        <f>K48-K70</f>
        <v>232</v>
      </c>
    </row>
    <row r="72">
      <c r="A72" s="4" t="s">
        <v>41</v>
      </c>
      <c r="B72" s="5"/>
      <c r="C72" s="5"/>
      <c r="D72" s="5"/>
      <c r="E72" s="5"/>
    </row>
    <row r="73">
      <c r="B73" s="6" t="s">
        <v>2</v>
      </c>
      <c r="C73" s="6" t="s">
        <v>3</v>
      </c>
      <c r="D73" s="6" t="s">
        <v>4</v>
      </c>
      <c r="E73" s="7" t="s">
        <v>5</v>
      </c>
      <c r="F73" s="8" t="s">
        <v>6</v>
      </c>
      <c r="G73" s="9" t="s">
        <v>7</v>
      </c>
      <c r="H73" s="10" t="s">
        <v>8</v>
      </c>
      <c r="J73" s="11" t="s">
        <v>9</v>
      </c>
      <c r="K73" s="2"/>
      <c r="L73" s="2"/>
      <c r="M73" s="3"/>
    </row>
    <row r="75">
      <c r="B75" s="12" t="s">
        <v>10</v>
      </c>
      <c r="C75" s="13">
        <v>120.0</v>
      </c>
      <c r="D75" s="13">
        <v>20000.0</v>
      </c>
      <c r="E75" s="14">
        <f t="shared" ref="E75:E81" si="18">D75/(C75*20)</f>
        <v>8.333333333</v>
      </c>
      <c r="F75" s="27">
        <f t="shared" ref="F75:F81" si="19">H53</f>
        <v>2400</v>
      </c>
      <c r="G75" s="14">
        <f t="shared" ref="G75:G81" si="20">F75/(C75*20)</f>
        <v>1</v>
      </c>
      <c r="H75" s="14">
        <f t="shared" ref="H75:H81" si="21">F75-(20*C75)</f>
        <v>0</v>
      </c>
      <c r="J75" s="16" t="s">
        <v>11</v>
      </c>
      <c r="K75" s="16" t="s">
        <v>12</v>
      </c>
      <c r="L75" s="16" t="s">
        <v>13</v>
      </c>
      <c r="M75" s="16" t="s">
        <v>14</v>
      </c>
    </row>
    <row r="76">
      <c r="B76" s="12" t="s">
        <v>15</v>
      </c>
      <c r="C76" s="13">
        <v>200.0</v>
      </c>
      <c r="D76" s="13">
        <v>20000.0</v>
      </c>
      <c r="E76" s="14">
        <f t="shared" si="18"/>
        <v>5</v>
      </c>
      <c r="F76" s="27">
        <f t="shared" si="19"/>
        <v>4000</v>
      </c>
      <c r="G76" s="14">
        <f t="shared" si="20"/>
        <v>1</v>
      </c>
      <c r="H76" s="14">
        <f t="shared" si="21"/>
        <v>0</v>
      </c>
      <c r="J76" s="20"/>
      <c r="K76" s="13"/>
      <c r="L76" s="17">
        <f>11-(K76/60) - 0.16 - 0.3</f>
        <v>10.54</v>
      </c>
      <c r="M76" s="18">
        <f t="shared" ref="M76:M83" si="22">7.5*K76</f>
        <v>0</v>
      </c>
    </row>
    <row r="77">
      <c r="B77" s="12" t="s">
        <v>18</v>
      </c>
      <c r="C77" s="13">
        <v>150.0</v>
      </c>
      <c r="D77" s="13">
        <v>10000.0</v>
      </c>
      <c r="E77" s="14">
        <f t="shared" si="18"/>
        <v>3.333333333</v>
      </c>
      <c r="F77" s="27">
        <f t="shared" si="19"/>
        <v>3000</v>
      </c>
      <c r="G77" s="14">
        <f t="shared" si="20"/>
        <v>1</v>
      </c>
      <c r="H77" s="14">
        <f t="shared" si="21"/>
        <v>0</v>
      </c>
      <c r="J77" s="13"/>
      <c r="K77" s="13"/>
      <c r="L77" s="17">
        <f>L76-(K77/60) - 0.16</f>
        <v>10.38</v>
      </c>
      <c r="M77" s="18">
        <f t="shared" si="22"/>
        <v>0</v>
      </c>
    </row>
    <row r="78">
      <c r="B78" s="12" t="s">
        <v>21</v>
      </c>
      <c r="C78" s="13">
        <v>100.0</v>
      </c>
      <c r="D78" s="13">
        <v>10000.0</v>
      </c>
      <c r="E78" s="14">
        <f t="shared" si="18"/>
        <v>5</v>
      </c>
      <c r="F78" s="27">
        <f t="shared" si="19"/>
        <v>2000</v>
      </c>
      <c r="G78" s="14">
        <f t="shared" si="20"/>
        <v>1</v>
      </c>
      <c r="H78" s="14">
        <f t="shared" si="21"/>
        <v>0</v>
      </c>
      <c r="J78" s="13"/>
      <c r="K78" s="13"/>
      <c r="L78" s="17">
        <f>L77-(K78/60)</f>
        <v>10.38</v>
      </c>
      <c r="M78" s="18">
        <f t="shared" si="22"/>
        <v>0</v>
      </c>
    </row>
    <row r="79">
      <c r="B79" s="12" t="s">
        <v>23</v>
      </c>
      <c r="C79" s="13">
        <v>160.0</v>
      </c>
      <c r="D79" s="20">
        <v>10000.0</v>
      </c>
      <c r="E79" s="14">
        <f t="shared" si="18"/>
        <v>3.125</v>
      </c>
      <c r="F79" s="27">
        <f t="shared" si="19"/>
        <v>3200</v>
      </c>
      <c r="G79" s="14">
        <f t="shared" si="20"/>
        <v>1</v>
      </c>
      <c r="H79" s="14">
        <f t="shared" si="21"/>
        <v>0</v>
      </c>
      <c r="J79" s="13"/>
      <c r="K79" s="13"/>
      <c r="L79" s="17">
        <f>L78-(K79/60)  - 0.16 - 0.3</f>
        <v>9.92</v>
      </c>
      <c r="M79" s="18">
        <f t="shared" si="22"/>
        <v>0</v>
      </c>
    </row>
    <row r="80">
      <c r="B80" s="12" t="s">
        <v>25</v>
      </c>
      <c r="C80" s="13">
        <v>150.0</v>
      </c>
      <c r="D80" s="13">
        <v>20000.0</v>
      </c>
      <c r="E80" s="14">
        <f t="shared" si="18"/>
        <v>6.666666667</v>
      </c>
      <c r="F80" s="27">
        <f t="shared" si="19"/>
        <v>3000</v>
      </c>
      <c r="G80" s="14">
        <f t="shared" si="20"/>
        <v>1</v>
      </c>
      <c r="H80" s="14">
        <f t="shared" si="21"/>
        <v>0</v>
      </c>
      <c r="J80" s="13"/>
      <c r="K80" s="13"/>
      <c r="L80" s="17">
        <f>L79-(K80/60) - 0.16</f>
        <v>9.76</v>
      </c>
      <c r="M80" s="18">
        <f t="shared" si="22"/>
        <v>0</v>
      </c>
    </row>
    <row r="81">
      <c r="B81" s="12" t="s">
        <v>27</v>
      </c>
      <c r="C81" s="13">
        <v>120.0</v>
      </c>
      <c r="D81" s="13">
        <v>15000.0</v>
      </c>
      <c r="E81" s="14">
        <f t="shared" si="18"/>
        <v>6.25</v>
      </c>
      <c r="F81" s="27">
        <f t="shared" si="19"/>
        <v>2400</v>
      </c>
      <c r="G81" s="14">
        <f t="shared" si="20"/>
        <v>1</v>
      </c>
      <c r="H81" s="14">
        <f t="shared" si="21"/>
        <v>0</v>
      </c>
      <c r="J81" s="13"/>
      <c r="K81" s="13"/>
      <c r="L81" s="17">
        <f>L80-(K81/60)</f>
        <v>9.76</v>
      </c>
      <c r="M81" s="18">
        <f t="shared" si="22"/>
        <v>0</v>
      </c>
    </row>
    <row r="82">
      <c r="F82" s="20"/>
      <c r="J82" s="13"/>
      <c r="K82" s="13"/>
      <c r="L82" s="17">
        <f>L81-(K82/60)  - 0.16 - 0.3</f>
        <v>9.3</v>
      </c>
      <c r="M82" s="18">
        <f t="shared" si="22"/>
        <v>0</v>
      </c>
    </row>
    <row r="83">
      <c r="A83" s="21"/>
      <c r="B83" s="5"/>
      <c r="C83" s="5"/>
      <c r="D83" s="5"/>
      <c r="E83" s="5"/>
      <c r="J83" s="13"/>
      <c r="K83" s="13"/>
      <c r="L83" s="17">
        <f>L82-(K83/60) - 0.16</f>
        <v>9.14</v>
      </c>
      <c r="M83" s="18">
        <f t="shared" si="22"/>
        <v>0</v>
      </c>
    </row>
    <row r="84">
      <c r="B84" s="22"/>
      <c r="C84" s="22"/>
      <c r="D84" s="22"/>
      <c r="E84" s="22"/>
      <c r="F84" s="23"/>
      <c r="G84" s="23"/>
      <c r="J84" s="13"/>
      <c r="K84" s="13"/>
      <c r="L84" s="17">
        <f>L83-(K84/60)</f>
        <v>9.14</v>
      </c>
    </row>
    <row r="86">
      <c r="B86" s="23"/>
    </row>
    <row r="87">
      <c r="B87" s="23"/>
    </row>
    <row r="88">
      <c r="B88" s="23"/>
    </row>
    <row r="89">
      <c r="A89" s="21"/>
      <c r="B89" s="5"/>
      <c r="C89" s="5"/>
      <c r="D89" s="5"/>
      <c r="E89" s="5"/>
    </row>
    <row r="90">
      <c r="B90" s="22"/>
      <c r="C90" s="22"/>
      <c r="D90" s="22"/>
      <c r="E90" s="22"/>
      <c r="F90" s="23"/>
      <c r="G90" s="23"/>
      <c r="H90" s="23"/>
    </row>
    <row r="91">
      <c r="J91" s="26" t="s">
        <v>36</v>
      </c>
      <c r="K91" s="18">
        <f>SUM(M76:M89)</f>
        <v>0</v>
      </c>
    </row>
    <row r="92">
      <c r="B92" s="23"/>
      <c r="J92" s="26" t="s">
        <v>37</v>
      </c>
      <c r="K92" s="20">
        <f>(SUM(F75:F81)-SUM(H53:H59))/10000</f>
        <v>0</v>
      </c>
    </row>
    <row r="93">
      <c r="B93" s="23"/>
      <c r="J93" s="26" t="s">
        <v>38</v>
      </c>
      <c r="K93" s="17">
        <f>K71-K92</f>
        <v>232</v>
      </c>
    </row>
    <row r="96">
      <c r="A96" s="4" t="s">
        <v>42</v>
      </c>
      <c r="B96" s="5"/>
      <c r="C96" s="5"/>
      <c r="D96" s="5"/>
      <c r="E96" s="5"/>
    </row>
    <row r="97">
      <c r="B97" s="6" t="s">
        <v>2</v>
      </c>
      <c r="C97" s="6" t="s">
        <v>3</v>
      </c>
      <c r="D97" s="6" t="s">
        <v>4</v>
      </c>
      <c r="E97" s="7" t="s">
        <v>5</v>
      </c>
      <c r="F97" s="8" t="s">
        <v>6</v>
      </c>
      <c r="G97" s="9" t="s">
        <v>7</v>
      </c>
      <c r="H97" s="10" t="s">
        <v>8</v>
      </c>
      <c r="J97" s="11" t="s">
        <v>9</v>
      </c>
      <c r="K97" s="2"/>
      <c r="L97" s="2"/>
      <c r="M97" s="3"/>
    </row>
    <row r="99">
      <c r="B99" s="12" t="s">
        <v>10</v>
      </c>
      <c r="C99" s="13">
        <v>120.0</v>
      </c>
      <c r="D99" s="13">
        <v>20000.0</v>
      </c>
      <c r="E99" s="14">
        <f t="shared" ref="E99:E105" si="23">D99/(C99*20)</f>
        <v>8.333333333</v>
      </c>
      <c r="F99" s="27">
        <f t="shared" ref="F99:F105" si="24">H75 + F8</f>
        <v>4800</v>
      </c>
      <c r="G99" s="14">
        <f t="shared" ref="G99:G105" si="25">F99/(C99*20)</f>
        <v>2</v>
      </c>
      <c r="H99" s="14">
        <f t="shared" ref="H99:H105" si="26">F99-(20*C99)</f>
        <v>2400</v>
      </c>
      <c r="J99" s="16" t="s">
        <v>11</v>
      </c>
      <c r="K99" s="16" t="s">
        <v>12</v>
      </c>
      <c r="L99" s="16" t="s">
        <v>13</v>
      </c>
      <c r="M99" s="16" t="s">
        <v>14</v>
      </c>
    </row>
    <row r="100">
      <c r="B100" s="12" t="s">
        <v>15</v>
      </c>
      <c r="C100" s="13">
        <v>200.0</v>
      </c>
      <c r="D100" s="13">
        <v>20000.0</v>
      </c>
      <c r="E100" s="14">
        <f t="shared" si="23"/>
        <v>5</v>
      </c>
      <c r="F100" s="27">
        <f t="shared" si="24"/>
        <v>8000</v>
      </c>
      <c r="G100" s="14">
        <f t="shared" si="25"/>
        <v>2</v>
      </c>
      <c r="H100" s="14">
        <f t="shared" si="26"/>
        <v>4000</v>
      </c>
      <c r="J100" s="13" t="s">
        <v>16</v>
      </c>
      <c r="K100" s="13">
        <v>7.0</v>
      </c>
      <c r="L100" s="17">
        <f>11-(K100/60) - 0.3 - 0.16</f>
        <v>10.42333333</v>
      </c>
      <c r="M100" s="18">
        <f t="shared" ref="M100:M113" si="27">7.5*K100</f>
        <v>52.5</v>
      </c>
    </row>
    <row r="101">
      <c r="B101" s="12" t="s">
        <v>18</v>
      </c>
      <c r="C101" s="13">
        <v>150.0</v>
      </c>
      <c r="D101" s="13">
        <v>10000.0</v>
      </c>
      <c r="E101" s="14">
        <f t="shared" si="23"/>
        <v>3.333333333</v>
      </c>
      <c r="F101" s="27">
        <f t="shared" si="24"/>
        <v>6000</v>
      </c>
      <c r="G101" s="14">
        <f t="shared" si="25"/>
        <v>2</v>
      </c>
      <c r="H101" s="14">
        <f t="shared" si="26"/>
        <v>3000</v>
      </c>
      <c r="J101" s="13" t="s">
        <v>19</v>
      </c>
      <c r="K101" s="19">
        <v>7.0</v>
      </c>
      <c r="L101" s="17">
        <f>L100-(K101/60) - 0.16</f>
        <v>10.14666667</v>
      </c>
      <c r="M101" s="18">
        <f t="shared" si="27"/>
        <v>52.5</v>
      </c>
    </row>
    <row r="102">
      <c r="B102" s="12" t="s">
        <v>21</v>
      </c>
      <c r="C102" s="13">
        <v>100.0</v>
      </c>
      <c r="D102" s="13">
        <v>10000.0</v>
      </c>
      <c r="E102" s="14">
        <f t="shared" si="23"/>
        <v>5</v>
      </c>
      <c r="F102" s="27">
        <f t="shared" si="24"/>
        <v>4000</v>
      </c>
      <c r="G102" s="14">
        <f t="shared" si="25"/>
        <v>2</v>
      </c>
      <c r="H102" s="14">
        <f t="shared" si="26"/>
        <v>2000</v>
      </c>
      <c r="J102" s="13" t="s">
        <v>22</v>
      </c>
      <c r="K102" s="13">
        <v>14.0</v>
      </c>
      <c r="L102" s="17">
        <f>L101-(K102/60)</f>
        <v>9.913333333</v>
      </c>
      <c r="M102" s="18">
        <f t="shared" si="27"/>
        <v>105</v>
      </c>
    </row>
    <row r="103">
      <c r="B103" s="12" t="s">
        <v>23</v>
      </c>
      <c r="C103" s="13">
        <v>160.0</v>
      </c>
      <c r="D103" s="20">
        <v>10000.0</v>
      </c>
      <c r="E103" s="14">
        <f t="shared" si="23"/>
        <v>3.125</v>
      </c>
      <c r="F103" s="27">
        <f t="shared" si="24"/>
        <v>6400</v>
      </c>
      <c r="G103" s="14">
        <f t="shared" si="25"/>
        <v>2</v>
      </c>
      <c r="H103" s="14">
        <f t="shared" si="26"/>
        <v>3200</v>
      </c>
      <c r="J103" s="13" t="s">
        <v>24</v>
      </c>
      <c r="K103" s="13">
        <v>14.0</v>
      </c>
      <c r="L103" s="17">
        <f>L102-(K103/60) - 0.3 - 0.16</f>
        <v>9.22</v>
      </c>
      <c r="M103" s="18">
        <f t="shared" si="27"/>
        <v>105</v>
      </c>
    </row>
    <row r="104">
      <c r="B104" s="12" t="s">
        <v>25</v>
      </c>
      <c r="C104" s="13">
        <v>150.0</v>
      </c>
      <c r="D104" s="13">
        <v>20000.0</v>
      </c>
      <c r="E104" s="14">
        <f t="shared" si="23"/>
        <v>6.666666667</v>
      </c>
      <c r="F104" s="27">
        <f t="shared" si="24"/>
        <v>6000</v>
      </c>
      <c r="G104" s="14">
        <f t="shared" si="25"/>
        <v>2</v>
      </c>
      <c r="H104" s="14">
        <f t="shared" si="26"/>
        <v>3000</v>
      </c>
      <c r="J104" s="13" t="s">
        <v>26</v>
      </c>
      <c r="K104" s="13">
        <v>15.0</v>
      </c>
      <c r="L104" s="17">
        <f t="shared" ref="L104:L105" si="28">L103-(K104/60) - 0.16</f>
        <v>8.81</v>
      </c>
      <c r="M104" s="18">
        <f t="shared" si="27"/>
        <v>112.5</v>
      </c>
    </row>
    <row r="105">
      <c r="B105" s="12" t="s">
        <v>27</v>
      </c>
      <c r="C105" s="13">
        <v>120.0</v>
      </c>
      <c r="D105" s="13">
        <v>15000.0</v>
      </c>
      <c r="E105" s="14">
        <f t="shared" si="23"/>
        <v>6.25</v>
      </c>
      <c r="F105" s="27">
        <f t="shared" si="24"/>
        <v>4800</v>
      </c>
      <c r="G105" s="14">
        <f t="shared" si="25"/>
        <v>2</v>
      </c>
      <c r="H105" s="14">
        <f t="shared" si="26"/>
        <v>2400</v>
      </c>
      <c r="J105" s="13" t="s">
        <v>28</v>
      </c>
      <c r="K105" s="13">
        <v>3.0</v>
      </c>
      <c r="L105" s="17">
        <f t="shared" si="28"/>
        <v>8.6</v>
      </c>
      <c r="M105" s="18">
        <f t="shared" si="27"/>
        <v>22.5</v>
      </c>
    </row>
    <row r="106">
      <c r="J106" s="19" t="s">
        <v>29</v>
      </c>
      <c r="K106" s="13">
        <v>18.0</v>
      </c>
      <c r="L106" s="17">
        <f>L105-(K106/60) </f>
        <v>8.3</v>
      </c>
      <c r="M106" s="18">
        <f t="shared" si="27"/>
        <v>135</v>
      </c>
    </row>
    <row r="107">
      <c r="A107" s="21"/>
      <c r="B107" s="5"/>
      <c r="C107" s="5"/>
      <c r="D107" s="5"/>
      <c r="E107" s="5"/>
      <c r="J107" s="19" t="s">
        <v>30</v>
      </c>
      <c r="K107" s="19">
        <v>20.5</v>
      </c>
      <c r="L107" s="17">
        <f>L106-(K107/60) - 0.3 - 0.16</f>
        <v>7.498333333</v>
      </c>
      <c r="M107" s="18">
        <f t="shared" si="27"/>
        <v>153.75</v>
      </c>
    </row>
    <row r="108">
      <c r="B108" s="22"/>
      <c r="C108" s="22"/>
      <c r="D108" s="22"/>
      <c r="E108" s="22"/>
      <c r="F108" s="23"/>
      <c r="G108" s="23"/>
      <c r="J108" s="13" t="s">
        <v>31</v>
      </c>
      <c r="K108" s="13">
        <v>2.5</v>
      </c>
      <c r="L108" s="17">
        <f>L107-(K108/60) - 0.16</f>
        <v>7.296666667</v>
      </c>
      <c r="M108" s="18">
        <f t="shared" si="27"/>
        <v>18.75</v>
      </c>
    </row>
    <row r="109">
      <c r="J109" s="13" t="s">
        <v>32</v>
      </c>
      <c r="K109" s="13">
        <v>23.0</v>
      </c>
      <c r="L109" s="17">
        <f>L108-(K109/60)</f>
        <v>6.913333333</v>
      </c>
      <c r="M109" s="18">
        <f t="shared" si="27"/>
        <v>172.5</v>
      </c>
    </row>
    <row r="110">
      <c r="B110" s="23"/>
      <c r="J110" s="19" t="s">
        <v>33</v>
      </c>
      <c r="K110" s="19">
        <v>30.0</v>
      </c>
      <c r="L110" s="17">
        <f>L109-(K110/60) - 0.3 - 0.16</f>
        <v>5.953333333</v>
      </c>
      <c r="M110" s="18">
        <f t="shared" si="27"/>
        <v>225</v>
      </c>
    </row>
    <row r="111">
      <c r="B111" s="23"/>
      <c r="J111" s="19" t="s">
        <v>34</v>
      </c>
      <c r="K111" s="19">
        <v>30.0</v>
      </c>
      <c r="L111" s="24">
        <f>L110-(K111/60) </f>
        <v>5.453333333</v>
      </c>
      <c r="M111" s="18">
        <f t="shared" si="27"/>
        <v>225</v>
      </c>
    </row>
    <row r="112">
      <c r="B112" s="23"/>
      <c r="J112" s="13"/>
      <c r="K112" s="13"/>
      <c r="L112" s="17"/>
      <c r="M112" s="18">
        <f t="shared" si="27"/>
        <v>0</v>
      </c>
    </row>
    <row r="113">
      <c r="A113" s="21"/>
      <c r="B113" s="5"/>
      <c r="C113" s="5"/>
      <c r="D113" s="5"/>
      <c r="E113" s="5"/>
      <c r="J113" s="13"/>
      <c r="K113" s="13"/>
      <c r="L113" s="17"/>
      <c r="M113" s="18">
        <f t="shared" si="27"/>
        <v>0</v>
      </c>
    </row>
    <row r="114">
      <c r="B114" s="22"/>
      <c r="C114" s="22"/>
      <c r="D114" s="22"/>
      <c r="E114" s="22"/>
      <c r="F114" s="23"/>
      <c r="G114" s="23"/>
      <c r="H114" s="23"/>
    </row>
    <row r="115">
      <c r="J115" s="26" t="s">
        <v>36</v>
      </c>
      <c r="K115" s="18">
        <f>SUM(M100:M113)</f>
        <v>1380</v>
      </c>
    </row>
    <row r="116">
      <c r="B116" s="23"/>
      <c r="J116" s="26" t="s">
        <v>37</v>
      </c>
      <c r="K116" s="20">
        <f>(SUM(F99:F105)-SUM(H75:H81))/10000</f>
        <v>4</v>
      </c>
    </row>
    <row r="117">
      <c r="B117" s="23"/>
      <c r="J117" s="26" t="s">
        <v>38</v>
      </c>
      <c r="K117" s="17">
        <f>K93-K116</f>
        <v>228</v>
      </c>
    </row>
    <row r="120">
      <c r="A120" s="4" t="s">
        <v>43</v>
      </c>
      <c r="B120" s="5"/>
      <c r="C120" s="5"/>
      <c r="D120" s="5"/>
      <c r="E120" s="5"/>
    </row>
    <row r="121">
      <c r="B121" s="6" t="s">
        <v>2</v>
      </c>
      <c r="C121" s="6" t="s">
        <v>3</v>
      </c>
      <c r="D121" s="6" t="s">
        <v>4</v>
      </c>
      <c r="E121" s="7" t="s">
        <v>5</v>
      </c>
      <c r="F121" s="8" t="s">
        <v>6</v>
      </c>
      <c r="G121" s="9" t="s">
        <v>7</v>
      </c>
      <c r="H121" s="10" t="s">
        <v>8</v>
      </c>
      <c r="J121" s="11" t="s">
        <v>9</v>
      </c>
      <c r="K121" s="2"/>
      <c r="L121" s="2"/>
      <c r="M121" s="3"/>
    </row>
    <row r="123">
      <c r="B123" s="12" t="s">
        <v>10</v>
      </c>
      <c r="C123" s="13">
        <v>120.0</v>
      </c>
      <c r="D123" s="13">
        <v>20000.0</v>
      </c>
      <c r="E123" s="14">
        <f t="shared" ref="E123:E129" si="29">D123/(C123*20)</f>
        <v>8.333333333</v>
      </c>
      <c r="F123" s="14">
        <f t="shared" ref="F123:F129" si="30">H99 + F8</f>
        <v>7200</v>
      </c>
      <c r="G123" s="14">
        <f t="shared" ref="G123:G129" si="31">F123/(C123*20)</f>
        <v>3</v>
      </c>
      <c r="H123" s="14">
        <f t="shared" ref="H123:H129" si="32">F123-(20*C123)</f>
        <v>4800</v>
      </c>
      <c r="J123" s="16" t="s">
        <v>11</v>
      </c>
      <c r="K123" s="16" t="s">
        <v>12</v>
      </c>
      <c r="L123" s="16" t="s">
        <v>13</v>
      </c>
      <c r="M123" s="16" t="s">
        <v>14</v>
      </c>
    </row>
    <row r="124">
      <c r="B124" s="12" t="s">
        <v>15</v>
      </c>
      <c r="C124" s="13">
        <v>200.0</v>
      </c>
      <c r="D124" s="13">
        <v>20000.0</v>
      </c>
      <c r="E124" s="14">
        <f t="shared" si="29"/>
        <v>5</v>
      </c>
      <c r="F124" s="14">
        <f t="shared" si="30"/>
        <v>12000</v>
      </c>
      <c r="G124" s="14">
        <f t="shared" si="31"/>
        <v>3</v>
      </c>
      <c r="H124" s="14">
        <f t="shared" si="32"/>
        <v>8000</v>
      </c>
      <c r="J124" s="13" t="s">
        <v>16</v>
      </c>
      <c r="K124" s="13">
        <v>7.0</v>
      </c>
      <c r="L124" s="17">
        <f>11-(K124/60) - 0.3 - 0.16</f>
        <v>10.42333333</v>
      </c>
      <c r="M124" s="18">
        <f t="shared" ref="M124:M137" si="33">7.5*K124</f>
        <v>52.5</v>
      </c>
    </row>
    <row r="125">
      <c r="B125" s="12" t="s">
        <v>18</v>
      </c>
      <c r="C125" s="13">
        <v>150.0</v>
      </c>
      <c r="D125" s="13">
        <v>10000.0</v>
      </c>
      <c r="E125" s="14">
        <f t="shared" si="29"/>
        <v>3.333333333</v>
      </c>
      <c r="F125" s="14">
        <f t="shared" si="30"/>
        <v>9000</v>
      </c>
      <c r="G125" s="14">
        <f t="shared" si="31"/>
        <v>3</v>
      </c>
      <c r="H125" s="14">
        <f t="shared" si="32"/>
        <v>6000</v>
      </c>
      <c r="J125" s="13" t="s">
        <v>19</v>
      </c>
      <c r="K125" s="19">
        <v>7.0</v>
      </c>
      <c r="L125" s="17">
        <f>L124-(K125/60) - 0.16</f>
        <v>10.14666667</v>
      </c>
      <c r="M125" s="18">
        <f t="shared" si="33"/>
        <v>52.5</v>
      </c>
    </row>
    <row r="126">
      <c r="B126" s="12" t="s">
        <v>21</v>
      </c>
      <c r="C126" s="13">
        <v>100.0</v>
      </c>
      <c r="D126" s="13">
        <v>10000.0</v>
      </c>
      <c r="E126" s="14">
        <f t="shared" si="29"/>
        <v>5</v>
      </c>
      <c r="F126" s="14">
        <f t="shared" si="30"/>
        <v>6000</v>
      </c>
      <c r="G126" s="14">
        <f t="shared" si="31"/>
        <v>3</v>
      </c>
      <c r="H126" s="14">
        <f t="shared" si="32"/>
        <v>4000</v>
      </c>
      <c r="J126" s="13" t="s">
        <v>22</v>
      </c>
      <c r="K126" s="13">
        <v>14.0</v>
      </c>
      <c r="L126" s="17">
        <f>L125-(K126/60)</f>
        <v>9.913333333</v>
      </c>
      <c r="M126" s="18">
        <f t="shared" si="33"/>
        <v>105</v>
      </c>
    </row>
    <row r="127">
      <c r="B127" s="12" t="s">
        <v>23</v>
      </c>
      <c r="C127" s="13">
        <v>160.0</v>
      </c>
      <c r="D127" s="20">
        <v>10000.0</v>
      </c>
      <c r="E127" s="14">
        <f t="shared" si="29"/>
        <v>3.125</v>
      </c>
      <c r="F127" s="14">
        <f t="shared" si="30"/>
        <v>9600</v>
      </c>
      <c r="G127" s="14">
        <f t="shared" si="31"/>
        <v>3</v>
      </c>
      <c r="H127" s="14">
        <f t="shared" si="32"/>
        <v>6400</v>
      </c>
      <c r="J127" s="13" t="s">
        <v>24</v>
      </c>
      <c r="K127" s="13">
        <v>14.0</v>
      </c>
      <c r="L127" s="17">
        <f>L126-(K127/60) - 0.3 - 0.16</f>
        <v>9.22</v>
      </c>
      <c r="M127" s="18">
        <f t="shared" si="33"/>
        <v>105</v>
      </c>
    </row>
    <row r="128">
      <c r="B128" s="12" t="s">
        <v>25</v>
      </c>
      <c r="C128" s="13">
        <v>150.0</v>
      </c>
      <c r="D128" s="13">
        <v>20000.0</v>
      </c>
      <c r="E128" s="14">
        <f t="shared" si="29"/>
        <v>6.666666667</v>
      </c>
      <c r="F128" s="14">
        <f t="shared" si="30"/>
        <v>9000</v>
      </c>
      <c r="G128" s="14">
        <f t="shared" si="31"/>
        <v>3</v>
      </c>
      <c r="H128" s="14">
        <f t="shared" si="32"/>
        <v>6000</v>
      </c>
      <c r="J128" s="13" t="s">
        <v>26</v>
      </c>
      <c r="K128" s="13">
        <v>15.0</v>
      </c>
      <c r="L128" s="17">
        <f t="shared" ref="L128:L129" si="34">L127-(K128/60) - 0.16</f>
        <v>8.81</v>
      </c>
      <c r="M128" s="18">
        <f t="shared" si="33"/>
        <v>112.5</v>
      </c>
    </row>
    <row r="129">
      <c r="B129" s="12" t="s">
        <v>27</v>
      </c>
      <c r="C129" s="13">
        <v>120.0</v>
      </c>
      <c r="D129" s="13">
        <v>15000.0</v>
      </c>
      <c r="E129" s="14">
        <f t="shared" si="29"/>
        <v>6.25</v>
      </c>
      <c r="F129" s="14">
        <f t="shared" si="30"/>
        <v>7200</v>
      </c>
      <c r="G129" s="14">
        <f t="shared" si="31"/>
        <v>3</v>
      </c>
      <c r="H129" s="14">
        <f t="shared" si="32"/>
        <v>4800</v>
      </c>
      <c r="J129" s="13" t="s">
        <v>28</v>
      </c>
      <c r="K129" s="13">
        <v>3.0</v>
      </c>
      <c r="L129" s="17">
        <f t="shared" si="34"/>
        <v>8.6</v>
      </c>
      <c r="M129" s="18">
        <f t="shared" si="33"/>
        <v>22.5</v>
      </c>
    </row>
    <row r="130">
      <c r="J130" s="19" t="s">
        <v>29</v>
      </c>
      <c r="K130" s="13">
        <v>18.0</v>
      </c>
      <c r="L130" s="17">
        <f>L129-(K130/60) </f>
        <v>8.3</v>
      </c>
      <c r="M130" s="18">
        <f t="shared" si="33"/>
        <v>135</v>
      </c>
    </row>
    <row r="131">
      <c r="A131" s="21"/>
      <c r="B131" s="5"/>
      <c r="C131" s="5"/>
      <c r="D131" s="5"/>
      <c r="E131" s="5"/>
      <c r="J131" s="19" t="s">
        <v>30</v>
      </c>
      <c r="K131" s="19">
        <v>20.5</v>
      </c>
      <c r="L131" s="17">
        <f>L130-(K131/60) - 0.3 - 0.16</f>
        <v>7.498333333</v>
      </c>
      <c r="M131" s="18">
        <f t="shared" si="33"/>
        <v>153.75</v>
      </c>
    </row>
    <row r="132">
      <c r="B132" s="22"/>
      <c r="C132" s="22"/>
      <c r="D132" s="22"/>
      <c r="E132" s="22"/>
      <c r="F132" s="23"/>
      <c r="G132" s="23"/>
      <c r="J132" s="13" t="s">
        <v>31</v>
      </c>
      <c r="K132" s="13">
        <v>2.5</v>
      </c>
      <c r="L132" s="17">
        <f>L131-(K132/60) - 0.16</f>
        <v>7.296666667</v>
      </c>
      <c r="M132" s="18">
        <f t="shared" si="33"/>
        <v>18.75</v>
      </c>
    </row>
    <row r="133">
      <c r="J133" s="13" t="s">
        <v>32</v>
      </c>
      <c r="K133" s="13">
        <v>23.0</v>
      </c>
      <c r="L133" s="17">
        <f>L132-(K133/60)</f>
        <v>6.913333333</v>
      </c>
      <c r="M133" s="18">
        <f t="shared" si="33"/>
        <v>172.5</v>
      </c>
    </row>
    <row r="134">
      <c r="B134" s="23"/>
      <c r="J134" s="19" t="s">
        <v>33</v>
      </c>
      <c r="K134" s="19">
        <v>30.0</v>
      </c>
      <c r="L134" s="17">
        <f>L133-(K134/60) - 0.3 - 0.16</f>
        <v>5.953333333</v>
      </c>
      <c r="M134" s="18">
        <f t="shared" si="33"/>
        <v>225</v>
      </c>
    </row>
    <row r="135">
      <c r="B135" s="23"/>
      <c r="J135" s="19" t="s">
        <v>34</v>
      </c>
      <c r="K135" s="19">
        <v>30.0</v>
      </c>
      <c r="L135" s="24">
        <f>L134-(K135/60) </f>
        <v>5.453333333</v>
      </c>
      <c r="M135" s="18">
        <f t="shared" si="33"/>
        <v>225</v>
      </c>
    </row>
    <row r="136">
      <c r="B136" s="23"/>
      <c r="J136" s="13"/>
      <c r="K136" s="13"/>
      <c r="L136" s="17"/>
      <c r="M136" s="18">
        <f t="shared" si="33"/>
        <v>0</v>
      </c>
    </row>
    <row r="137">
      <c r="A137" s="21"/>
      <c r="B137" s="5"/>
      <c r="C137" s="5"/>
      <c r="D137" s="5"/>
      <c r="E137" s="5"/>
      <c r="J137" s="13"/>
      <c r="K137" s="13"/>
      <c r="L137" s="17"/>
      <c r="M137" s="18">
        <f t="shared" si="33"/>
        <v>0</v>
      </c>
    </row>
    <row r="138">
      <c r="B138" s="22"/>
      <c r="C138" s="22"/>
      <c r="D138" s="22"/>
      <c r="E138" s="22"/>
      <c r="F138" s="23"/>
      <c r="G138" s="23"/>
      <c r="H138" s="23"/>
    </row>
    <row r="139">
      <c r="J139" s="26" t="s">
        <v>36</v>
      </c>
      <c r="K139" s="18">
        <f>SUM(M124:M137)</f>
        <v>1380</v>
      </c>
    </row>
    <row r="140">
      <c r="B140" s="23"/>
      <c r="J140" s="26" t="s">
        <v>37</v>
      </c>
      <c r="K140" s="20">
        <f>(SUM(F123:F129)-SUM(H99:H105))/10000</f>
        <v>4</v>
      </c>
    </row>
    <row r="141">
      <c r="B141" s="23"/>
      <c r="J141" s="26" t="s">
        <v>38</v>
      </c>
      <c r="K141" s="17">
        <f>K117-K140</f>
        <v>224</v>
      </c>
    </row>
    <row r="143">
      <c r="A143" s="4" t="s">
        <v>44</v>
      </c>
      <c r="B143" s="5"/>
      <c r="C143" s="5"/>
      <c r="D143" s="5"/>
      <c r="E143" s="5"/>
    </row>
    <row r="144">
      <c r="B144" s="6" t="s">
        <v>2</v>
      </c>
      <c r="C144" s="6" t="s">
        <v>3</v>
      </c>
      <c r="D144" s="6" t="s">
        <v>4</v>
      </c>
      <c r="E144" s="7" t="s">
        <v>5</v>
      </c>
      <c r="F144" s="8" t="s">
        <v>6</v>
      </c>
      <c r="G144" s="9" t="s">
        <v>7</v>
      </c>
      <c r="H144" s="10" t="s">
        <v>8</v>
      </c>
      <c r="J144" s="11" t="s">
        <v>9</v>
      </c>
      <c r="K144" s="2"/>
      <c r="L144" s="2"/>
      <c r="M144" s="3"/>
    </row>
    <row r="146">
      <c r="B146" s="12" t="s">
        <v>10</v>
      </c>
      <c r="C146" s="13">
        <v>120.0</v>
      </c>
      <c r="D146" s="13">
        <v>20000.0</v>
      </c>
      <c r="E146" s="14">
        <f t="shared" ref="E146:E152" si="35">D146/(C146*20)</f>
        <v>8.333333333</v>
      </c>
      <c r="F146" s="14">
        <f t="shared" ref="F146:F152" si="36">H123</f>
        <v>4800</v>
      </c>
      <c r="G146" s="14">
        <f t="shared" ref="G146:G152" si="37">F146/(C146*20)</f>
        <v>2</v>
      </c>
      <c r="H146" s="14">
        <f t="shared" ref="H146:H152" si="38">F146-(20*C146)</f>
        <v>2400</v>
      </c>
      <c r="J146" s="16" t="s">
        <v>11</v>
      </c>
      <c r="K146" s="16" t="s">
        <v>12</v>
      </c>
      <c r="L146" s="16" t="s">
        <v>13</v>
      </c>
      <c r="M146" s="16" t="s">
        <v>14</v>
      </c>
    </row>
    <row r="147">
      <c r="B147" s="12" t="s">
        <v>15</v>
      </c>
      <c r="C147" s="13">
        <v>200.0</v>
      </c>
      <c r="D147" s="13">
        <v>20000.0</v>
      </c>
      <c r="E147" s="14">
        <f t="shared" si="35"/>
        <v>5</v>
      </c>
      <c r="F147" s="14">
        <f t="shared" si="36"/>
        <v>8000</v>
      </c>
      <c r="G147" s="14">
        <f t="shared" si="37"/>
        <v>2</v>
      </c>
      <c r="H147" s="14">
        <f t="shared" si="38"/>
        <v>4000</v>
      </c>
      <c r="L147" s="20">
        <f t="shared" ref="L147:L154" si="39">11-(K147/60)</f>
        <v>11</v>
      </c>
      <c r="M147" s="18">
        <f t="shared" ref="M147:M154" si="40">7.5*K147</f>
        <v>0</v>
      </c>
    </row>
    <row r="148">
      <c r="B148" s="12" t="s">
        <v>18</v>
      </c>
      <c r="C148" s="13">
        <v>150.0</v>
      </c>
      <c r="D148" s="13">
        <v>10000.0</v>
      </c>
      <c r="E148" s="14">
        <f t="shared" si="35"/>
        <v>3.333333333</v>
      </c>
      <c r="F148" s="14">
        <f t="shared" si="36"/>
        <v>6000</v>
      </c>
      <c r="G148" s="14">
        <f t="shared" si="37"/>
        <v>2</v>
      </c>
      <c r="H148" s="14">
        <f t="shared" si="38"/>
        <v>3000</v>
      </c>
      <c r="L148" s="20">
        <f t="shared" si="39"/>
        <v>11</v>
      </c>
      <c r="M148" s="18">
        <f t="shared" si="40"/>
        <v>0</v>
      </c>
    </row>
    <row r="149">
      <c r="B149" s="12" t="s">
        <v>21</v>
      </c>
      <c r="C149" s="13">
        <v>100.0</v>
      </c>
      <c r="D149" s="13">
        <v>10000.0</v>
      </c>
      <c r="E149" s="14">
        <f t="shared" si="35"/>
        <v>5</v>
      </c>
      <c r="F149" s="14">
        <f t="shared" si="36"/>
        <v>4000</v>
      </c>
      <c r="G149" s="14">
        <f t="shared" si="37"/>
        <v>2</v>
      </c>
      <c r="H149" s="14">
        <f t="shared" si="38"/>
        <v>2000</v>
      </c>
      <c r="L149" s="20">
        <f t="shared" si="39"/>
        <v>11</v>
      </c>
      <c r="M149" s="18">
        <f t="shared" si="40"/>
        <v>0</v>
      </c>
    </row>
    <row r="150">
      <c r="B150" s="12" t="s">
        <v>23</v>
      </c>
      <c r="C150" s="13">
        <v>160.0</v>
      </c>
      <c r="D150" s="20">
        <v>10000.0</v>
      </c>
      <c r="E150" s="14">
        <f t="shared" si="35"/>
        <v>3.125</v>
      </c>
      <c r="F150" s="14">
        <f t="shared" si="36"/>
        <v>6400</v>
      </c>
      <c r="G150" s="14">
        <f t="shared" si="37"/>
        <v>2</v>
      </c>
      <c r="H150" s="14">
        <f t="shared" si="38"/>
        <v>3200</v>
      </c>
      <c r="L150" s="20">
        <f t="shared" si="39"/>
        <v>11</v>
      </c>
      <c r="M150" s="18">
        <f t="shared" si="40"/>
        <v>0</v>
      </c>
    </row>
    <row r="151">
      <c r="B151" s="12" t="s">
        <v>25</v>
      </c>
      <c r="C151" s="13">
        <v>150.0</v>
      </c>
      <c r="D151" s="13">
        <v>20000.0</v>
      </c>
      <c r="E151" s="14">
        <f t="shared" si="35"/>
        <v>6.666666667</v>
      </c>
      <c r="F151" s="14">
        <f t="shared" si="36"/>
        <v>6000</v>
      </c>
      <c r="G151" s="14">
        <f t="shared" si="37"/>
        <v>2</v>
      </c>
      <c r="H151" s="14">
        <f t="shared" si="38"/>
        <v>3000</v>
      </c>
      <c r="L151" s="20">
        <f t="shared" si="39"/>
        <v>11</v>
      </c>
      <c r="M151" s="18">
        <f t="shared" si="40"/>
        <v>0</v>
      </c>
    </row>
    <row r="152">
      <c r="B152" s="12" t="s">
        <v>27</v>
      </c>
      <c r="C152" s="13">
        <v>120.0</v>
      </c>
      <c r="D152" s="13">
        <v>15000.0</v>
      </c>
      <c r="E152" s="14">
        <f t="shared" si="35"/>
        <v>6.25</v>
      </c>
      <c r="F152" s="14">
        <f t="shared" si="36"/>
        <v>4800</v>
      </c>
      <c r="G152" s="14">
        <f t="shared" si="37"/>
        <v>2</v>
      </c>
      <c r="H152" s="14">
        <f t="shared" si="38"/>
        <v>2400</v>
      </c>
      <c r="L152" s="20">
        <f t="shared" si="39"/>
        <v>11</v>
      </c>
      <c r="M152" s="18">
        <f t="shared" si="40"/>
        <v>0</v>
      </c>
    </row>
    <row r="153">
      <c r="L153" s="20">
        <f t="shared" si="39"/>
        <v>11</v>
      </c>
      <c r="M153" s="18">
        <f t="shared" si="40"/>
        <v>0</v>
      </c>
    </row>
    <row r="154">
      <c r="A154" s="21"/>
      <c r="B154" s="5"/>
      <c r="C154" s="5"/>
      <c r="D154" s="5"/>
      <c r="E154" s="5"/>
      <c r="L154" s="20">
        <f t="shared" si="39"/>
        <v>11</v>
      </c>
      <c r="M154" s="18">
        <f t="shared" si="40"/>
        <v>0</v>
      </c>
    </row>
    <row r="155">
      <c r="B155" s="22"/>
      <c r="C155" s="22"/>
      <c r="D155" s="22"/>
      <c r="E155" s="22"/>
      <c r="F155" s="23"/>
      <c r="G155" s="23"/>
    </row>
    <row r="157">
      <c r="B157" s="23"/>
    </row>
    <row r="158">
      <c r="B158" s="23"/>
    </row>
    <row r="159">
      <c r="B159" s="23"/>
    </row>
    <row r="160">
      <c r="A160" s="21"/>
      <c r="B160" s="5"/>
      <c r="C160" s="5"/>
      <c r="D160" s="5"/>
      <c r="E160" s="5"/>
    </row>
    <row r="161">
      <c r="B161" s="22"/>
      <c r="C161" s="22"/>
      <c r="D161" s="22"/>
      <c r="E161" s="22"/>
      <c r="F161" s="23"/>
      <c r="G161" s="23"/>
      <c r="H161" s="23"/>
    </row>
    <row r="162">
      <c r="J162" s="26" t="s">
        <v>36</v>
      </c>
      <c r="K162" s="18">
        <f>SUM(M147:M160)</f>
        <v>0</v>
      </c>
    </row>
    <row r="163">
      <c r="B163" s="23"/>
      <c r="J163" s="26" t="s">
        <v>37</v>
      </c>
      <c r="K163" s="20">
        <f>(SUM(F146:F152)-SUM(H123:H129))/10000</f>
        <v>0</v>
      </c>
    </row>
    <row r="164">
      <c r="B164" s="23"/>
      <c r="J164" s="26" t="s">
        <v>38</v>
      </c>
      <c r="K164" s="17">
        <f>K141-K163</f>
        <v>224</v>
      </c>
    </row>
    <row r="166">
      <c r="A166" s="4" t="s">
        <v>45</v>
      </c>
      <c r="B166" s="5"/>
      <c r="C166" s="5"/>
      <c r="D166" s="5"/>
      <c r="E166" s="5"/>
    </row>
    <row r="167">
      <c r="B167" s="6" t="s">
        <v>2</v>
      </c>
      <c r="C167" s="6" t="s">
        <v>3</v>
      </c>
      <c r="D167" s="6" t="s">
        <v>4</v>
      </c>
      <c r="E167" s="7" t="s">
        <v>5</v>
      </c>
      <c r="F167" s="8" t="s">
        <v>6</v>
      </c>
      <c r="G167" s="9" t="s">
        <v>7</v>
      </c>
      <c r="H167" s="10" t="s">
        <v>8</v>
      </c>
      <c r="J167" s="11" t="s">
        <v>9</v>
      </c>
      <c r="K167" s="2"/>
      <c r="L167" s="2"/>
      <c r="M167" s="3"/>
    </row>
    <row r="169">
      <c r="B169" s="12" t="s">
        <v>10</v>
      </c>
      <c r="C169" s="13">
        <v>120.0</v>
      </c>
      <c r="D169" s="13">
        <v>20000.0</v>
      </c>
      <c r="E169" s="14">
        <f t="shared" ref="E169:E175" si="41">D169/(C169*20)</f>
        <v>8.333333333</v>
      </c>
      <c r="F169" s="14">
        <f t="shared" ref="F169:F175" si="42">H146</f>
        <v>2400</v>
      </c>
      <c r="G169" s="14">
        <f t="shared" ref="G169:G175" si="43">F169/(C169*20)</f>
        <v>1</v>
      </c>
      <c r="H169" s="14">
        <f t="shared" ref="H169:H175" si="44">F169-(20*C169)</f>
        <v>0</v>
      </c>
      <c r="J169" s="16" t="s">
        <v>11</v>
      </c>
      <c r="K169" s="16" t="s">
        <v>12</v>
      </c>
      <c r="L169" s="16" t="s">
        <v>13</v>
      </c>
      <c r="M169" s="16" t="s">
        <v>14</v>
      </c>
    </row>
    <row r="170">
      <c r="B170" s="12" t="s">
        <v>15</v>
      </c>
      <c r="C170" s="13">
        <v>200.0</v>
      </c>
      <c r="D170" s="13">
        <v>20000.0</v>
      </c>
      <c r="E170" s="14">
        <f t="shared" si="41"/>
        <v>5</v>
      </c>
      <c r="F170" s="14">
        <f t="shared" si="42"/>
        <v>4000</v>
      </c>
      <c r="G170" s="14">
        <f t="shared" si="43"/>
        <v>1</v>
      </c>
      <c r="H170" s="14">
        <f t="shared" si="44"/>
        <v>0</v>
      </c>
      <c r="J170" s="13"/>
      <c r="K170" s="13"/>
      <c r="L170" s="17">
        <f>11-(K170/60) - 0.3 - 0.16</f>
        <v>10.54</v>
      </c>
      <c r="M170" s="18">
        <f t="shared" ref="M170:M181" si="45">7.5*K170</f>
        <v>0</v>
      </c>
    </row>
    <row r="171">
      <c r="B171" s="12" t="s">
        <v>18</v>
      </c>
      <c r="C171" s="13">
        <v>150.0</v>
      </c>
      <c r="D171" s="13">
        <v>10000.0</v>
      </c>
      <c r="E171" s="14">
        <f t="shared" si="41"/>
        <v>3.333333333</v>
      </c>
      <c r="F171" s="14">
        <f t="shared" si="42"/>
        <v>3000</v>
      </c>
      <c r="G171" s="14">
        <f t="shared" si="43"/>
        <v>1</v>
      </c>
      <c r="H171" s="14">
        <f t="shared" si="44"/>
        <v>0</v>
      </c>
      <c r="J171" s="13"/>
      <c r="K171" s="13"/>
      <c r="L171" s="17">
        <f t="shared" ref="L171:L176" si="46">L170-(K171/60) - 0.16</f>
        <v>10.38</v>
      </c>
      <c r="M171" s="18">
        <f t="shared" si="45"/>
        <v>0</v>
      </c>
    </row>
    <row r="172">
      <c r="B172" s="12" t="s">
        <v>21</v>
      </c>
      <c r="C172" s="13">
        <v>100.0</v>
      </c>
      <c r="D172" s="13">
        <v>10000.0</v>
      </c>
      <c r="E172" s="14">
        <f t="shared" si="41"/>
        <v>5</v>
      </c>
      <c r="F172" s="14">
        <f t="shared" si="42"/>
        <v>2000</v>
      </c>
      <c r="G172" s="14">
        <f t="shared" si="43"/>
        <v>1</v>
      </c>
      <c r="H172" s="14">
        <f t="shared" si="44"/>
        <v>0</v>
      </c>
      <c r="J172" s="13"/>
      <c r="K172" s="13"/>
      <c r="L172" s="17">
        <f t="shared" si="46"/>
        <v>10.22</v>
      </c>
      <c r="M172" s="18">
        <f t="shared" si="45"/>
        <v>0</v>
      </c>
    </row>
    <row r="173">
      <c r="B173" s="12" t="s">
        <v>23</v>
      </c>
      <c r="C173" s="13">
        <v>160.0</v>
      </c>
      <c r="D173" s="20">
        <v>10000.0</v>
      </c>
      <c r="E173" s="14">
        <f t="shared" si="41"/>
        <v>3.125</v>
      </c>
      <c r="F173" s="14">
        <f t="shared" si="42"/>
        <v>3200</v>
      </c>
      <c r="G173" s="14">
        <f t="shared" si="43"/>
        <v>1</v>
      </c>
      <c r="H173" s="14">
        <f t="shared" si="44"/>
        <v>0</v>
      </c>
      <c r="J173" s="13"/>
      <c r="K173" s="13"/>
      <c r="L173" s="17">
        <f t="shared" si="46"/>
        <v>10.06</v>
      </c>
      <c r="M173" s="18">
        <f t="shared" si="45"/>
        <v>0</v>
      </c>
    </row>
    <row r="174">
      <c r="B174" s="12" t="s">
        <v>25</v>
      </c>
      <c r="C174" s="13">
        <v>150.0</v>
      </c>
      <c r="D174" s="13">
        <v>20000.0</v>
      </c>
      <c r="E174" s="14">
        <f t="shared" si="41"/>
        <v>6.666666667</v>
      </c>
      <c r="F174" s="14">
        <f t="shared" si="42"/>
        <v>3000</v>
      </c>
      <c r="G174" s="14">
        <f t="shared" si="43"/>
        <v>1</v>
      </c>
      <c r="H174" s="14">
        <f t="shared" si="44"/>
        <v>0</v>
      </c>
      <c r="J174" s="13"/>
      <c r="K174" s="13"/>
      <c r="L174" s="17">
        <f t="shared" si="46"/>
        <v>9.9</v>
      </c>
      <c r="M174" s="18">
        <f t="shared" si="45"/>
        <v>0</v>
      </c>
    </row>
    <row r="175">
      <c r="B175" s="12" t="s">
        <v>27</v>
      </c>
      <c r="C175" s="13">
        <v>120.0</v>
      </c>
      <c r="D175" s="13">
        <v>15000.0</v>
      </c>
      <c r="E175" s="14">
        <f t="shared" si="41"/>
        <v>6.25</v>
      </c>
      <c r="F175" s="14">
        <f t="shared" si="42"/>
        <v>2400</v>
      </c>
      <c r="G175" s="14">
        <f t="shared" si="43"/>
        <v>1</v>
      </c>
      <c r="H175" s="14">
        <f t="shared" si="44"/>
        <v>0</v>
      </c>
      <c r="J175" s="13"/>
      <c r="K175" s="13"/>
      <c r="L175" s="17">
        <f t="shared" si="46"/>
        <v>9.74</v>
      </c>
      <c r="M175" s="18">
        <f t="shared" si="45"/>
        <v>0</v>
      </c>
    </row>
    <row r="176">
      <c r="J176" s="13"/>
      <c r="K176" s="13"/>
      <c r="L176" s="17">
        <f t="shared" si="46"/>
        <v>9.58</v>
      </c>
      <c r="M176" s="18">
        <f t="shared" si="45"/>
        <v>0</v>
      </c>
    </row>
    <row r="177">
      <c r="A177" s="21"/>
      <c r="B177" s="5"/>
      <c r="C177" s="5"/>
      <c r="D177" s="5"/>
      <c r="E177" s="5"/>
      <c r="J177" s="13"/>
      <c r="K177" s="13"/>
      <c r="L177" s="17">
        <f>L176-(K177/60)</f>
        <v>9.58</v>
      </c>
      <c r="M177" s="18">
        <f t="shared" si="45"/>
        <v>0</v>
      </c>
    </row>
    <row r="178">
      <c r="B178" s="22"/>
      <c r="C178" s="22"/>
      <c r="D178" s="22"/>
      <c r="E178" s="22"/>
      <c r="F178" s="23"/>
      <c r="G178" s="23"/>
      <c r="J178" s="13"/>
      <c r="K178" s="13"/>
      <c r="L178" s="17">
        <f>L177-(K178/60)  - 0.16 - 0.3</f>
        <v>9.12</v>
      </c>
      <c r="M178" s="18">
        <f t="shared" si="45"/>
        <v>0</v>
      </c>
    </row>
    <row r="179">
      <c r="J179" s="13"/>
      <c r="K179" s="13"/>
      <c r="L179" s="17">
        <f t="shared" ref="L179:L181" si="47">L178-(K179/60) - 0.16</f>
        <v>8.96</v>
      </c>
      <c r="M179" s="18">
        <f t="shared" si="45"/>
        <v>0</v>
      </c>
    </row>
    <row r="180">
      <c r="B180" s="23"/>
      <c r="J180" s="13"/>
      <c r="K180" s="13"/>
      <c r="L180" s="17">
        <f t="shared" si="47"/>
        <v>8.8</v>
      </c>
      <c r="M180" s="18">
        <f t="shared" si="45"/>
        <v>0</v>
      </c>
    </row>
    <row r="181">
      <c r="B181" s="23"/>
      <c r="J181" s="13"/>
      <c r="K181" s="13"/>
      <c r="L181" s="17">
        <f t="shared" si="47"/>
        <v>8.64</v>
      </c>
      <c r="M181" s="18">
        <f t="shared" si="45"/>
        <v>0</v>
      </c>
    </row>
    <row r="182">
      <c r="B182" s="23"/>
    </row>
    <row r="183">
      <c r="A183" s="21"/>
      <c r="B183" s="5"/>
      <c r="C183" s="5"/>
      <c r="D183" s="5"/>
      <c r="E183" s="5"/>
    </row>
    <row r="184">
      <c r="B184" s="22"/>
      <c r="C184" s="22"/>
      <c r="D184" s="22"/>
      <c r="E184" s="22"/>
      <c r="F184" s="23"/>
      <c r="G184" s="23"/>
      <c r="H184" s="23"/>
    </row>
    <row r="185">
      <c r="J185" s="26" t="s">
        <v>36</v>
      </c>
      <c r="K185" s="18">
        <f>SUM(M170:M183)</f>
        <v>0</v>
      </c>
    </row>
    <row r="186">
      <c r="B186" s="23"/>
      <c r="J186" s="26" t="s">
        <v>37</v>
      </c>
      <c r="K186" s="20">
        <f>(SUM(F169:F175)-SUM(H146:H152))/10000</f>
        <v>0</v>
      </c>
    </row>
    <row r="187">
      <c r="B187" s="23"/>
      <c r="J187" s="26" t="s">
        <v>38</v>
      </c>
      <c r="K187" s="17">
        <f>K164-K186</f>
        <v>224</v>
      </c>
    </row>
    <row r="189">
      <c r="A189" s="4" t="s">
        <v>46</v>
      </c>
      <c r="B189" s="5"/>
      <c r="C189" s="5"/>
      <c r="D189" s="5"/>
      <c r="E189" s="5"/>
    </row>
    <row r="190">
      <c r="B190" s="6" t="s">
        <v>2</v>
      </c>
      <c r="C190" s="6" t="s">
        <v>3</v>
      </c>
      <c r="D190" s="6" t="s">
        <v>4</v>
      </c>
      <c r="E190" s="7" t="s">
        <v>5</v>
      </c>
      <c r="F190" s="8" t="s">
        <v>6</v>
      </c>
      <c r="G190" s="9" t="s">
        <v>7</v>
      </c>
      <c r="H190" s="10" t="s">
        <v>8</v>
      </c>
      <c r="J190" s="11" t="s">
        <v>9</v>
      </c>
      <c r="K190" s="2"/>
      <c r="L190" s="2"/>
      <c r="M190" s="3"/>
    </row>
    <row r="192">
      <c r="B192" s="12" t="s">
        <v>10</v>
      </c>
      <c r="C192" s="13">
        <v>120.0</v>
      </c>
      <c r="D192" s="13">
        <v>20000.0</v>
      </c>
      <c r="E192" s="14">
        <f t="shared" ref="E192:E198" si="48">D192/(C192*20)</f>
        <v>8.333333333</v>
      </c>
      <c r="F192" s="14">
        <f t="shared" ref="F192:F198" si="49">H169 + F8</f>
        <v>4800</v>
      </c>
      <c r="G192" s="14">
        <f t="shared" ref="G192:G198" si="50">F192/(C192*20)</f>
        <v>2</v>
      </c>
      <c r="H192" s="14">
        <f t="shared" ref="H192:H198" si="51">F192-(20*C192)</f>
        <v>2400</v>
      </c>
      <c r="J192" s="16" t="s">
        <v>11</v>
      </c>
      <c r="K192" s="16" t="s">
        <v>12</v>
      </c>
      <c r="L192" s="16" t="s">
        <v>13</v>
      </c>
      <c r="M192" s="16" t="s">
        <v>14</v>
      </c>
    </row>
    <row r="193">
      <c r="B193" s="12" t="s">
        <v>15</v>
      </c>
      <c r="C193" s="13">
        <v>200.0</v>
      </c>
      <c r="D193" s="13">
        <v>20000.0</v>
      </c>
      <c r="E193" s="14">
        <f t="shared" si="48"/>
        <v>5</v>
      </c>
      <c r="F193" s="14">
        <f t="shared" si="49"/>
        <v>8000</v>
      </c>
      <c r="G193" s="14">
        <f t="shared" si="50"/>
        <v>2</v>
      </c>
      <c r="H193" s="14">
        <f t="shared" si="51"/>
        <v>4000</v>
      </c>
      <c r="J193" s="13" t="s">
        <v>16</v>
      </c>
      <c r="K193" s="13">
        <v>7.0</v>
      </c>
      <c r="L193" s="17">
        <f>11-(K193/60) - 0.3 - 0.16</f>
        <v>10.42333333</v>
      </c>
      <c r="M193" s="18">
        <f t="shared" ref="M193:M206" si="52">7.5*K193</f>
        <v>52.5</v>
      </c>
    </row>
    <row r="194">
      <c r="B194" s="12" t="s">
        <v>18</v>
      </c>
      <c r="C194" s="13">
        <v>150.0</v>
      </c>
      <c r="D194" s="13">
        <v>10000.0</v>
      </c>
      <c r="E194" s="14">
        <f t="shared" si="48"/>
        <v>3.333333333</v>
      </c>
      <c r="F194" s="14">
        <f t="shared" si="49"/>
        <v>6000</v>
      </c>
      <c r="G194" s="14">
        <f t="shared" si="50"/>
        <v>2</v>
      </c>
      <c r="H194" s="14">
        <f t="shared" si="51"/>
        <v>3000</v>
      </c>
      <c r="J194" s="13" t="s">
        <v>19</v>
      </c>
      <c r="K194" s="19">
        <v>7.0</v>
      </c>
      <c r="L194" s="17">
        <f>L193-(K194/60) - 0.16</f>
        <v>10.14666667</v>
      </c>
      <c r="M194" s="18">
        <f t="shared" si="52"/>
        <v>52.5</v>
      </c>
    </row>
    <row r="195">
      <c r="B195" s="12" t="s">
        <v>21</v>
      </c>
      <c r="C195" s="13">
        <v>100.0</v>
      </c>
      <c r="D195" s="13">
        <v>10000.0</v>
      </c>
      <c r="E195" s="14">
        <f t="shared" si="48"/>
        <v>5</v>
      </c>
      <c r="F195" s="14">
        <f t="shared" si="49"/>
        <v>4000</v>
      </c>
      <c r="G195" s="14">
        <f t="shared" si="50"/>
        <v>2</v>
      </c>
      <c r="H195" s="14">
        <f t="shared" si="51"/>
        <v>2000</v>
      </c>
      <c r="J195" s="13" t="s">
        <v>22</v>
      </c>
      <c r="K195" s="13">
        <v>14.0</v>
      </c>
      <c r="L195" s="17">
        <f>L194-(K195/60)</f>
        <v>9.913333333</v>
      </c>
      <c r="M195" s="18">
        <f t="shared" si="52"/>
        <v>105</v>
      </c>
    </row>
    <row r="196">
      <c r="B196" s="12" t="s">
        <v>23</v>
      </c>
      <c r="C196" s="13">
        <v>160.0</v>
      </c>
      <c r="D196" s="20">
        <v>10000.0</v>
      </c>
      <c r="E196" s="14">
        <f t="shared" si="48"/>
        <v>3.125</v>
      </c>
      <c r="F196" s="14">
        <f t="shared" si="49"/>
        <v>6400</v>
      </c>
      <c r="G196" s="14">
        <f t="shared" si="50"/>
        <v>2</v>
      </c>
      <c r="H196" s="14">
        <f t="shared" si="51"/>
        <v>3200</v>
      </c>
      <c r="J196" s="13" t="s">
        <v>24</v>
      </c>
      <c r="K196" s="13">
        <v>14.0</v>
      </c>
      <c r="L196" s="17">
        <f>L195-(K196/60) - 0.3 - 0.16</f>
        <v>9.22</v>
      </c>
      <c r="M196" s="18">
        <f t="shared" si="52"/>
        <v>105</v>
      </c>
    </row>
    <row r="197">
      <c r="B197" s="12" t="s">
        <v>25</v>
      </c>
      <c r="C197" s="13">
        <v>150.0</v>
      </c>
      <c r="D197" s="13">
        <v>20000.0</v>
      </c>
      <c r="E197" s="14">
        <f t="shared" si="48"/>
        <v>6.666666667</v>
      </c>
      <c r="F197" s="14">
        <f t="shared" si="49"/>
        <v>6000</v>
      </c>
      <c r="G197" s="14">
        <f t="shared" si="50"/>
        <v>2</v>
      </c>
      <c r="H197" s="14">
        <f t="shared" si="51"/>
        <v>3000</v>
      </c>
      <c r="J197" s="13" t="s">
        <v>26</v>
      </c>
      <c r="K197" s="13">
        <v>15.0</v>
      </c>
      <c r="L197" s="17">
        <f t="shared" ref="L197:L198" si="53">L196-(K197/60) - 0.16</f>
        <v>8.81</v>
      </c>
      <c r="M197" s="18">
        <f t="shared" si="52"/>
        <v>112.5</v>
      </c>
    </row>
    <row r="198">
      <c r="B198" s="12" t="s">
        <v>27</v>
      </c>
      <c r="C198" s="13">
        <v>120.0</v>
      </c>
      <c r="D198" s="13">
        <v>15000.0</v>
      </c>
      <c r="E198" s="14">
        <f t="shared" si="48"/>
        <v>6.25</v>
      </c>
      <c r="F198" s="14">
        <f t="shared" si="49"/>
        <v>4800</v>
      </c>
      <c r="G198" s="14">
        <f t="shared" si="50"/>
        <v>2</v>
      </c>
      <c r="H198" s="14">
        <f t="shared" si="51"/>
        <v>2400</v>
      </c>
      <c r="J198" s="13" t="s">
        <v>28</v>
      </c>
      <c r="K198" s="13">
        <v>3.0</v>
      </c>
      <c r="L198" s="17">
        <f t="shared" si="53"/>
        <v>8.6</v>
      </c>
      <c r="M198" s="18">
        <f t="shared" si="52"/>
        <v>22.5</v>
      </c>
    </row>
    <row r="199">
      <c r="J199" s="19" t="s">
        <v>29</v>
      </c>
      <c r="K199" s="13">
        <v>18.0</v>
      </c>
      <c r="L199" s="17">
        <f>L198-(K199/60) </f>
        <v>8.3</v>
      </c>
      <c r="M199" s="18">
        <f t="shared" si="52"/>
        <v>135</v>
      </c>
    </row>
    <row r="200">
      <c r="A200" s="21"/>
      <c r="B200" s="5"/>
      <c r="C200" s="5"/>
      <c r="D200" s="5"/>
      <c r="E200" s="5"/>
      <c r="J200" s="19" t="s">
        <v>30</v>
      </c>
      <c r="K200" s="19">
        <v>20.5</v>
      </c>
      <c r="L200" s="17">
        <f>L199-(K200/60) - 0.3 - 0.16</f>
        <v>7.498333333</v>
      </c>
      <c r="M200" s="18">
        <f t="shared" si="52"/>
        <v>153.75</v>
      </c>
    </row>
    <row r="201">
      <c r="B201" s="22"/>
      <c r="C201" s="22"/>
      <c r="D201" s="22"/>
      <c r="E201" s="22"/>
      <c r="F201" s="23"/>
      <c r="G201" s="23"/>
      <c r="J201" s="13" t="s">
        <v>31</v>
      </c>
      <c r="K201" s="13">
        <v>2.5</v>
      </c>
      <c r="L201" s="17">
        <f>L200-(K201/60) - 0.16</f>
        <v>7.296666667</v>
      </c>
      <c r="M201" s="18">
        <f t="shared" si="52"/>
        <v>18.75</v>
      </c>
    </row>
    <row r="202">
      <c r="J202" s="13" t="s">
        <v>32</v>
      </c>
      <c r="K202" s="13">
        <v>23.0</v>
      </c>
      <c r="L202" s="17">
        <f>L201-(K202/60)</f>
        <v>6.913333333</v>
      </c>
      <c r="M202" s="18">
        <f t="shared" si="52"/>
        <v>172.5</v>
      </c>
    </row>
    <row r="203">
      <c r="B203" s="23"/>
      <c r="J203" s="19" t="s">
        <v>33</v>
      </c>
      <c r="K203" s="19">
        <v>30.0</v>
      </c>
      <c r="L203" s="17">
        <f>L202-(K203/60) - 0.3 - 0.16</f>
        <v>5.953333333</v>
      </c>
      <c r="M203" s="18">
        <f t="shared" si="52"/>
        <v>225</v>
      </c>
    </row>
    <row r="204">
      <c r="B204" s="23"/>
      <c r="J204" s="19" t="s">
        <v>34</v>
      </c>
      <c r="K204" s="19">
        <v>30.0</v>
      </c>
      <c r="L204" s="24">
        <f>L203-(K204/60) </f>
        <v>5.453333333</v>
      </c>
      <c r="M204" s="18">
        <f t="shared" si="52"/>
        <v>225</v>
      </c>
    </row>
    <row r="205">
      <c r="B205" s="23"/>
      <c r="J205" s="13"/>
      <c r="K205" s="13"/>
      <c r="L205" s="17"/>
      <c r="M205" s="18">
        <f t="shared" si="52"/>
        <v>0</v>
      </c>
    </row>
    <row r="206">
      <c r="A206" s="21"/>
      <c r="B206" s="5"/>
      <c r="C206" s="5"/>
      <c r="D206" s="5"/>
      <c r="E206" s="5"/>
      <c r="J206" s="13"/>
      <c r="K206" s="13"/>
      <c r="L206" s="17"/>
      <c r="M206" s="18">
        <f t="shared" si="52"/>
        <v>0</v>
      </c>
    </row>
    <row r="207">
      <c r="B207" s="22"/>
      <c r="C207" s="22"/>
      <c r="D207" s="22"/>
      <c r="E207" s="22"/>
      <c r="F207" s="23"/>
      <c r="G207" s="23"/>
      <c r="H207" s="23"/>
    </row>
    <row r="208">
      <c r="J208" s="26" t="s">
        <v>36</v>
      </c>
      <c r="K208" s="18">
        <f>SUM(M193:M206)</f>
        <v>1380</v>
      </c>
    </row>
    <row r="209">
      <c r="B209" s="23"/>
      <c r="J209" s="26" t="s">
        <v>37</v>
      </c>
      <c r="K209" s="20">
        <f>(SUM(F192:F198)-SUM(H169:H175))/10000</f>
        <v>4</v>
      </c>
    </row>
    <row r="210">
      <c r="B210" s="23"/>
      <c r="J210" s="26" t="s">
        <v>38</v>
      </c>
      <c r="K210" s="17">
        <f>K187-K209</f>
        <v>220</v>
      </c>
    </row>
    <row r="211">
      <c r="B211" s="23"/>
    </row>
    <row r="212">
      <c r="A212" s="4" t="s">
        <v>47</v>
      </c>
      <c r="B212" s="5"/>
      <c r="C212" s="5"/>
      <c r="D212" s="5"/>
      <c r="E212" s="5"/>
    </row>
    <row r="213">
      <c r="B213" s="6" t="s">
        <v>2</v>
      </c>
      <c r="C213" s="6" t="s">
        <v>3</v>
      </c>
      <c r="D213" s="6" t="s">
        <v>4</v>
      </c>
      <c r="E213" s="7" t="s">
        <v>5</v>
      </c>
      <c r="F213" s="8" t="s">
        <v>6</v>
      </c>
      <c r="G213" s="9" t="s">
        <v>7</v>
      </c>
      <c r="H213" s="10" t="s">
        <v>8</v>
      </c>
      <c r="J213" s="11" t="s">
        <v>9</v>
      </c>
      <c r="K213" s="2"/>
      <c r="L213" s="2"/>
      <c r="M213" s="3"/>
    </row>
    <row r="215">
      <c r="B215" s="12" t="s">
        <v>10</v>
      </c>
      <c r="C215" s="13">
        <v>120.0</v>
      </c>
      <c r="D215" s="13">
        <v>20000.0</v>
      </c>
      <c r="E215" s="14">
        <f t="shared" ref="E215:E221" si="54">D215/(C215*20)</f>
        <v>8.333333333</v>
      </c>
      <c r="F215" s="14">
        <f t="shared" ref="F215:F221" si="55">H192</f>
        <v>2400</v>
      </c>
      <c r="G215" s="14">
        <f t="shared" ref="G215:G221" si="56">F215/(C215*20)</f>
        <v>1</v>
      </c>
      <c r="H215" s="14">
        <f t="shared" ref="H215:H221" si="57">F215-(20*C215)</f>
        <v>0</v>
      </c>
      <c r="J215" s="16" t="s">
        <v>11</v>
      </c>
      <c r="K215" s="16" t="s">
        <v>12</v>
      </c>
      <c r="L215" s="16" t="s">
        <v>13</v>
      </c>
      <c r="M215" s="16" t="s">
        <v>14</v>
      </c>
    </row>
    <row r="216">
      <c r="B216" s="12" t="s">
        <v>15</v>
      </c>
      <c r="C216" s="13">
        <v>200.0</v>
      </c>
      <c r="D216" s="13">
        <v>20000.0</v>
      </c>
      <c r="E216" s="14">
        <f t="shared" si="54"/>
        <v>5</v>
      </c>
      <c r="F216" s="14">
        <f t="shared" si="55"/>
        <v>4000</v>
      </c>
      <c r="G216" s="14">
        <f t="shared" si="56"/>
        <v>1</v>
      </c>
      <c r="H216" s="14">
        <f t="shared" si="57"/>
        <v>0</v>
      </c>
      <c r="J216" s="13"/>
      <c r="K216" s="13"/>
      <c r="L216" s="17">
        <f>11-(K216/60) - 0.3 - 0.16</f>
        <v>10.54</v>
      </c>
      <c r="M216" s="18">
        <f t="shared" ref="M216:M223" si="58">7.5*K216</f>
        <v>0</v>
      </c>
    </row>
    <row r="217">
      <c r="B217" s="12" t="s">
        <v>18</v>
      </c>
      <c r="C217" s="13">
        <v>150.0</v>
      </c>
      <c r="D217" s="13">
        <v>10000.0</v>
      </c>
      <c r="E217" s="14">
        <f t="shared" si="54"/>
        <v>3.333333333</v>
      </c>
      <c r="F217" s="14">
        <f t="shared" si="55"/>
        <v>3000</v>
      </c>
      <c r="G217" s="14">
        <f t="shared" si="56"/>
        <v>1</v>
      </c>
      <c r="H217" s="14">
        <f t="shared" si="57"/>
        <v>0</v>
      </c>
      <c r="J217" s="13"/>
      <c r="K217" s="13"/>
      <c r="L217" s="17">
        <f t="shared" ref="L217:L222" si="59">L216-(K217/60) - 0.16</f>
        <v>10.38</v>
      </c>
      <c r="M217" s="18">
        <f t="shared" si="58"/>
        <v>0</v>
      </c>
    </row>
    <row r="218">
      <c r="B218" s="12" t="s">
        <v>21</v>
      </c>
      <c r="C218" s="13">
        <v>100.0</v>
      </c>
      <c r="D218" s="13">
        <v>10000.0</v>
      </c>
      <c r="E218" s="14">
        <f t="shared" si="54"/>
        <v>5</v>
      </c>
      <c r="F218" s="14">
        <f t="shared" si="55"/>
        <v>2000</v>
      </c>
      <c r="G218" s="14">
        <f t="shared" si="56"/>
        <v>1</v>
      </c>
      <c r="H218" s="14">
        <f t="shared" si="57"/>
        <v>0</v>
      </c>
      <c r="J218" s="13"/>
      <c r="K218" s="13"/>
      <c r="L218" s="17">
        <f t="shared" si="59"/>
        <v>10.22</v>
      </c>
      <c r="M218" s="18">
        <f t="shared" si="58"/>
        <v>0</v>
      </c>
    </row>
    <row r="219">
      <c r="B219" s="12" t="s">
        <v>23</v>
      </c>
      <c r="C219" s="13">
        <v>160.0</v>
      </c>
      <c r="D219" s="20">
        <v>10000.0</v>
      </c>
      <c r="E219" s="14">
        <f t="shared" si="54"/>
        <v>3.125</v>
      </c>
      <c r="F219" s="14">
        <f t="shared" si="55"/>
        <v>3200</v>
      </c>
      <c r="G219" s="14">
        <f t="shared" si="56"/>
        <v>1</v>
      </c>
      <c r="H219" s="14">
        <f t="shared" si="57"/>
        <v>0</v>
      </c>
      <c r="J219" s="13"/>
      <c r="K219" s="13"/>
      <c r="L219" s="17">
        <f t="shared" si="59"/>
        <v>10.06</v>
      </c>
      <c r="M219" s="18">
        <f t="shared" si="58"/>
        <v>0</v>
      </c>
    </row>
    <row r="220">
      <c r="B220" s="12" t="s">
        <v>25</v>
      </c>
      <c r="C220" s="13">
        <v>150.0</v>
      </c>
      <c r="D220" s="13">
        <v>20000.0</v>
      </c>
      <c r="E220" s="14">
        <f t="shared" si="54"/>
        <v>6.666666667</v>
      </c>
      <c r="F220" s="14">
        <f t="shared" si="55"/>
        <v>3000</v>
      </c>
      <c r="G220" s="14">
        <f t="shared" si="56"/>
        <v>1</v>
      </c>
      <c r="H220" s="14">
        <f t="shared" si="57"/>
        <v>0</v>
      </c>
      <c r="J220" s="13"/>
      <c r="K220" s="13"/>
      <c r="L220" s="17">
        <f t="shared" si="59"/>
        <v>9.9</v>
      </c>
      <c r="M220" s="18">
        <f t="shared" si="58"/>
        <v>0</v>
      </c>
    </row>
    <row r="221">
      <c r="B221" s="12" t="s">
        <v>27</v>
      </c>
      <c r="C221" s="13">
        <v>120.0</v>
      </c>
      <c r="D221" s="13">
        <v>15000.0</v>
      </c>
      <c r="E221" s="14">
        <f t="shared" si="54"/>
        <v>6.25</v>
      </c>
      <c r="F221" s="14">
        <f t="shared" si="55"/>
        <v>2400</v>
      </c>
      <c r="G221" s="14">
        <f t="shared" si="56"/>
        <v>1</v>
      </c>
      <c r="H221" s="14">
        <f t="shared" si="57"/>
        <v>0</v>
      </c>
      <c r="J221" s="13"/>
      <c r="K221" s="13"/>
      <c r="L221" s="17">
        <f t="shared" si="59"/>
        <v>9.74</v>
      </c>
      <c r="M221" s="18">
        <f t="shared" si="58"/>
        <v>0</v>
      </c>
    </row>
    <row r="222">
      <c r="J222" s="13"/>
      <c r="K222" s="13"/>
      <c r="L222" s="17">
        <f t="shared" si="59"/>
        <v>9.58</v>
      </c>
      <c r="M222" s="18">
        <f t="shared" si="58"/>
        <v>0</v>
      </c>
    </row>
    <row r="223">
      <c r="A223" s="21"/>
      <c r="B223" s="5"/>
      <c r="C223" s="5"/>
      <c r="D223" s="5"/>
      <c r="E223" s="5"/>
      <c r="J223" s="13"/>
      <c r="K223" s="13"/>
      <c r="L223" s="17">
        <f>L222-(K223/60)</f>
        <v>9.58</v>
      </c>
      <c r="M223" s="18">
        <f t="shared" si="58"/>
        <v>0</v>
      </c>
    </row>
    <row r="224">
      <c r="B224" s="22"/>
      <c r="C224" s="22"/>
      <c r="D224" s="22"/>
      <c r="E224" s="22"/>
      <c r="F224" s="23"/>
      <c r="G224" s="23"/>
      <c r="J224" s="13"/>
      <c r="K224" s="13"/>
      <c r="L224" s="17">
        <f>L223-(K224/60)  - 0.16 - 0.3</f>
        <v>9.12</v>
      </c>
    </row>
    <row r="225">
      <c r="J225" s="13"/>
      <c r="K225" s="13"/>
      <c r="L225" s="17">
        <f>L224-(K225/60) - 0.16</f>
        <v>8.96</v>
      </c>
    </row>
    <row r="226">
      <c r="B226" s="23"/>
    </row>
    <row r="227">
      <c r="B227" s="23"/>
    </row>
    <row r="228">
      <c r="B228" s="23"/>
    </row>
    <row r="229">
      <c r="A229" s="21"/>
      <c r="B229" s="5"/>
      <c r="C229" s="5"/>
      <c r="D229" s="5"/>
      <c r="E229" s="5"/>
    </row>
    <row r="230">
      <c r="B230" s="22"/>
      <c r="C230" s="22"/>
      <c r="D230" s="22"/>
      <c r="E230" s="22"/>
      <c r="F230" s="23"/>
      <c r="G230" s="23"/>
      <c r="H230" s="23"/>
    </row>
    <row r="231">
      <c r="J231" s="26" t="s">
        <v>36</v>
      </c>
      <c r="K231" s="18">
        <f>SUM(M216:M229)</f>
        <v>0</v>
      </c>
    </row>
    <row r="232">
      <c r="B232" s="23"/>
      <c r="J232" s="26" t="s">
        <v>37</v>
      </c>
      <c r="K232" s="20">
        <f>(SUM(F215:F221)-SUM(H192:H198))/10000</f>
        <v>0</v>
      </c>
    </row>
    <row r="233">
      <c r="B233" s="23"/>
      <c r="J233" s="26" t="s">
        <v>38</v>
      </c>
      <c r="K233" s="17">
        <f>K210-K232</f>
        <v>220</v>
      </c>
    </row>
    <row r="234">
      <c r="A234" s="4" t="s">
        <v>48</v>
      </c>
      <c r="B234" s="5"/>
      <c r="C234" s="5"/>
      <c r="D234" s="5"/>
      <c r="E234" s="5"/>
    </row>
    <row r="235">
      <c r="B235" s="6" t="s">
        <v>2</v>
      </c>
      <c r="C235" s="6" t="s">
        <v>3</v>
      </c>
      <c r="D235" s="6" t="s">
        <v>4</v>
      </c>
      <c r="E235" s="7" t="s">
        <v>5</v>
      </c>
      <c r="F235" s="8" t="s">
        <v>6</v>
      </c>
      <c r="G235" s="9" t="s">
        <v>7</v>
      </c>
      <c r="H235" s="10" t="s">
        <v>8</v>
      </c>
      <c r="J235" s="11" t="s">
        <v>9</v>
      </c>
      <c r="K235" s="2"/>
      <c r="L235" s="2"/>
      <c r="M235" s="3"/>
    </row>
    <row r="237">
      <c r="B237" s="12" t="s">
        <v>10</v>
      </c>
      <c r="C237" s="13">
        <v>120.0</v>
      </c>
      <c r="D237" s="13">
        <v>20000.0</v>
      </c>
      <c r="E237" s="14">
        <f t="shared" ref="E237:E243" si="60">D237/(C237*20)</f>
        <v>8.333333333</v>
      </c>
      <c r="F237" s="14">
        <f t="shared" ref="F237:F243" si="61">H215 + F8</f>
        <v>4800</v>
      </c>
      <c r="G237" s="14">
        <f t="shared" ref="G237:G243" si="62">F237/(C237*20)</f>
        <v>2</v>
      </c>
      <c r="H237" s="14">
        <f t="shared" ref="H237:H243" si="63">F237-(20*C237)</f>
        <v>2400</v>
      </c>
      <c r="J237" s="16" t="s">
        <v>11</v>
      </c>
      <c r="K237" s="16" t="s">
        <v>12</v>
      </c>
      <c r="L237" s="16" t="s">
        <v>13</v>
      </c>
      <c r="M237" s="16" t="s">
        <v>14</v>
      </c>
    </row>
    <row r="238">
      <c r="B238" s="12" t="s">
        <v>15</v>
      </c>
      <c r="C238" s="13">
        <v>200.0</v>
      </c>
      <c r="D238" s="13">
        <v>20000.0</v>
      </c>
      <c r="E238" s="14">
        <f t="shared" si="60"/>
        <v>5</v>
      </c>
      <c r="F238" s="14">
        <f t="shared" si="61"/>
        <v>8000</v>
      </c>
      <c r="G238" s="14">
        <f t="shared" si="62"/>
        <v>2</v>
      </c>
      <c r="H238" s="14">
        <f t="shared" si="63"/>
        <v>4000</v>
      </c>
      <c r="J238" s="13" t="s">
        <v>16</v>
      </c>
      <c r="K238" s="13">
        <v>7.0</v>
      </c>
      <c r="L238" s="17">
        <f>11-(K238/60) - 0.3 - 0.16</f>
        <v>10.42333333</v>
      </c>
      <c r="M238" s="18">
        <f t="shared" ref="M238:M251" si="64">7.5*K238</f>
        <v>52.5</v>
      </c>
    </row>
    <row r="239">
      <c r="B239" s="12" t="s">
        <v>18</v>
      </c>
      <c r="C239" s="13">
        <v>150.0</v>
      </c>
      <c r="D239" s="13">
        <v>10000.0</v>
      </c>
      <c r="E239" s="14">
        <f t="shared" si="60"/>
        <v>3.333333333</v>
      </c>
      <c r="F239" s="14">
        <f t="shared" si="61"/>
        <v>6000</v>
      </c>
      <c r="G239" s="14">
        <f t="shared" si="62"/>
        <v>2</v>
      </c>
      <c r="H239" s="14">
        <f t="shared" si="63"/>
        <v>3000</v>
      </c>
      <c r="J239" s="13" t="s">
        <v>19</v>
      </c>
      <c r="K239" s="19">
        <v>7.0</v>
      </c>
      <c r="L239" s="17">
        <f>L238-(K239/60) - 0.16</f>
        <v>10.14666667</v>
      </c>
      <c r="M239" s="18">
        <f t="shared" si="64"/>
        <v>52.5</v>
      </c>
    </row>
    <row r="240">
      <c r="B240" s="12" t="s">
        <v>21</v>
      </c>
      <c r="C240" s="13">
        <v>100.0</v>
      </c>
      <c r="D240" s="13">
        <v>10000.0</v>
      </c>
      <c r="E240" s="14">
        <f t="shared" si="60"/>
        <v>5</v>
      </c>
      <c r="F240" s="14">
        <f t="shared" si="61"/>
        <v>4000</v>
      </c>
      <c r="G240" s="14">
        <f t="shared" si="62"/>
        <v>2</v>
      </c>
      <c r="H240" s="14">
        <f t="shared" si="63"/>
        <v>2000</v>
      </c>
      <c r="J240" s="13" t="s">
        <v>22</v>
      </c>
      <c r="K240" s="13">
        <v>14.0</v>
      </c>
      <c r="L240" s="17">
        <f>L239-(K240/60)</f>
        <v>9.913333333</v>
      </c>
      <c r="M240" s="18">
        <f t="shared" si="64"/>
        <v>105</v>
      </c>
    </row>
    <row r="241">
      <c r="B241" s="12" t="s">
        <v>23</v>
      </c>
      <c r="C241" s="13">
        <v>160.0</v>
      </c>
      <c r="D241" s="20">
        <v>10000.0</v>
      </c>
      <c r="E241" s="14">
        <f t="shared" si="60"/>
        <v>3.125</v>
      </c>
      <c r="F241" s="14">
        <f t="shared" si="61"/>
        <v>6400</v>
      </c>
      <c r="G241" s="14">
        <f t="shared" si="62"/>
        <v>2</v>
      </c>
      <c r="H241" s="14">
        <f t="shared" si="63"/>
        <v>3200</v>
      </c>
      <c r="J241" s="13" t="s">
        <v>24</v>
      </c>
      <c r="K241" s="13">
        <v>14.0</v>
      </c>
      <c r="L241" s="17">
        <f>L240-(K241/60) - 0.3 - 0.16</f>
        <v>9.22</v>
      </c>
      <c r="M241" s="18">
        <f t="shared" si="64"/>
        <v>105</v>
      </c>
    </row>
    <row r="242">
      <c r="B242" s="12" t="s">
        <v>25</v>
      </c>
      <c r="C242" s="13">
        <v>150.0</v>
      </c>
      <c r="D242" s="13">
        <v>20000.0</v>
      </c>
      <c r="E242" s="14">
        <f t="shared" si="60"/>
        <v>6.666666667</v>
      </c>
      <c r="F242" s="14">
        <f t="shared" si="61"/>
        <v>6000</v>
      </c>
      <c r="G242" s="14">
        <f t="shared" si="62"/>
        <v>2</v>
      </c>
      <c r="H242" s="14">
        <f t="shared" si="63"/>
        <v>3000</v>
      </c>
      <c r="J242" s="13" t="s">
        <v>26</v>
      </c>
      <c r="K242" s="13">
        <v>15.0</v>
      </c>
      <c r="L242" s="17">
        <f t="shared" ref="L242:L243" si="65">L241-(K242/60) - 0.16</f>
        <v>8.81</v>
      </c>
      <c r="M242" s="18">
        <f t="shared" si="64"/>
        <v>112.5</v>
      </c>
    </row>
    <row r="243">
      <c r="B243" s="12" t="s">
        <v>27</v>
      </c>
      <c r="C243" s="13">
        <v>120.0</v>
      </c>
      <c r="D243" s="13">
        <v>15000.0</v>
      </c>
      <c r="E243" s="14">
        <f t="shared" si="60"/>
        <v>6.25</v>
      </c>
      <c r="F243" s="14">
        <f t="shared" si="61"/>
        <v>4800</v>
      </c>
      <c r="G243" s="14">
        <f t="shared" si="62"/>
        <v>2</v>
      </c>
      <c r="H243" s="14">
        <f t="shared" si="63"/>
        <v>2400</v>
      </c>
      <c r="J243" s="13" t="s">
        <v>28</v>
      </c>
      <c r="K243" s="13">
        <v>3.0</v>
      </c>
      <c r="L243" s="17">
        <f t="shared" si="65"/>
        <v>8.6</v>
      </c>
      <c r="M243" s="18">
        <f t="shared" si="64"/>
        <v>22.5</v>
      </c>
    </row>
    <row r="244">
      <c r="J244" s="19" t="s">
        <v>29</v>
      </c>
      <c r="K244" s="13">
        <v>18.0</v>
      </c>
      <c r="L244" s="17">
        <f>L243-(K244/60) </f>
        <v>8.3</v>
      </c>
      <c r="M244" s="18">
        <f t="shared" si="64"/>
        <v>135</v>
      </c>
    </row>
    <row r="245">
      <c r="A245" s="21"/>
      <c r="B245" s="5"/>
      <c r="C245" s="5"/>
      <c r="D245" s="5"/>
      <c r="E245" s="5"/>
      <c r="J245" s="19" t="s">
        <v>30</v>
      </c>
      <c r="K245" s="19">
        <v>20.5</v>
      </c>
      <c r="L245" s="17">
        <f>L244-(K245/60) - 0.3 - 0.16</f>
        <v>7.498333333</v>
      </c>
      <c r="M245" s="18">
        <f t="shared" si="64"/>
        <v>153.75</v>
      </c>
    </row>
    <row r="246">
      <c r="B246" s="22"/>
      <c r="C246" s="22"/>
      <c r="D246" s="22"/>
      <c r="E246" s="22"/>
      <c r="F246" s="23"/>
      <c r="G246" s="23"/>
      <c r="J246" s="13" t="s">
        <v>31</v>
      </c>
      <c r="K246" s="13">
        <v>2.5</v>
      </c>
      <c r="L246" s="17">
        <f>L245-(K246/60) - 0.16</f>
        <v>7.296666667</v>
      </c>
      <c r="M246" s="18">
        <f t="shared" si="64"/>
        <v>18.75</v>
      </c>
    </row>
    <row r="247">
      <c r="J247" s="13" t="s">
        <v>32</v>
      </c>
      <c r="K247" s="13">
        <v>23.0</v>
      </c>
      <c r="L247" s="17">
        <f>L246-(K247/60)</f>
        <v>6.913333333</v>
      </c>
      <c r="M247" s="18">
        <f t="shared" si="64"/>
        <v>172.5</v>
      </c>
    </row>
    <row r="248">
      <c r="B248" s="23"/>
      <c r="J248" s="19" t="s">
        <v>33</v>
      </c>
      <c r="K248" s="19">
        <v>30.0</v>
      </c>
      <c r="L248" s="17">
        <f>L247-(K248/60) - 0.3 - 0.16</f>
        <v>5.953333333</v>
      </c>
      <c r="M248" s="18">
        <f t="shared" si="64"/>
        <v>225</v>
      </c>
    </row>
    <row r="249">
      <c r="B249" s="23"/>
      <c r="J249" s="19" t="s">
        <v>34</v>
      </c>
      <c r="K249" s="19">
        <v>30.0</v>
      </c>
      <c r="L249" s="24">
        <f>L248-(K249/60) </f>
        <v>5.453333333</v>
      </c>
      <c r="M249" s="18">
        <f t="shared" si="64"/>
        <v>225</v>
      </c>
    </row>
    <row r="250">
      <c r="B250" s="23"/>
      <c r="J250" s="13"/>
      <c r="K250" s="13"/>
      <c r="L250" s="17"/>
      <c r="M250" s="18">
        <f t="shared" si="64"/>
        <v>0</v>
      </c>
    </row>
    <row r="251">
      <c r="A251" s="21"/>
      <c r="B251" s="5"/>
      <c r="C251" s="5"/>
      <c r="D251" s="5"/>
      <c r="E251" s="5"/>
      <c r="J251" s="13"/>
      <c r="K251" s="13"/>
      <c r="L251" s="17"/>
      <c r="M251" s="18">
        <f t="shared" si="64"/>
        <v>0</v>
      </c>
    </row>
    <row r="252">
      <c r="B252" s="22"/>
      <c r="C252" s="22"/>
      <c r="D252" s="22"/>
      <c r="E252" s="22"/>
      <c r="F252" s="23"/>
      <c r="G252" s="23"/>
      <c r="H252" s="23"/>
    </row>
    <row r="253">
      <c r="J253" s="26" t="s">
        <v>36</v>
      </c>
      <c r="K253" s="18">
        <f>SUM(M238:M251)</f>
        <v>1380</v>
      </c>
    </row>
    <row r="254">
      <c r="B254" s="23"/>
      <c r="J254" s="26" t="s">
        <v>37</v>
      </c>
      <c r="K254" s="20">
        <f>(SUM(F237:F243)-SUM(H215:H221))/10000</f>
        <v>4</v>
      </c>
    </row>
    <row r="255">
      <c r="B255" s="23"/>
      <c r="J255" s="26" t="s">
        <v>38</v>
      </c>
      <c r="K255" s="17">
        <f>K233-K254</f>
        <v>216</v>
      </c>
    </row>
    <row r="256">
      <c r="A256" s="4" t="s">
        <v>49</v>
      </c>
      <c r="B256" s="5"/>
      <c r="C256" s="5"/>
      <c r="D256" s="5"/>
      <c r="E256" s="5"/>
    </row>
    <row r="257">
      <c r="B257" s="6" t="s">
        <v>2</v>
      </c>
      <c r="C257" s="6" t="s">
        <v>3</v>
      </c>
      <c r="D257" s="6" t="s">
        <v>4</v>
      </c>
      <c r="E257" s="7" t="s">
        <v>5</v>
      </c>
      <c r="F257" s="8" t="s">
        <v>6</v>
      </c>
      <c r="G257" s="9" t="s">
        <v>7</v>
      </c>
      <c r="H257" s="10" t="s">
        <v>8</v>
      </c>
      <c r="J257" s="11" t="s">
        <v>9</v>
      </c>
      <c r="K257" s="2"/>
      <c r="L257" s="2"/>
      <c r="M257" s="3"/>
    </row>
    <row r="259">
      <c r="B259" s="12" t="s">
        <v>10</v>
      </c>
      <c r="C259" s="13">
        <v>120.0</v>
      </c>
      <c r="D259" s="13">
        <v>20000.0</v>
      </c>
      <c r="E259" s="14">
        <f t="shared" ref="E259:E265" si="66">D259/(C259*20)</f>
        <v>8.333333333</v>
      </c>
      <c r="F259" s="14">
        <f t="shared" ref="F259:F265" si="67">H237 + F8</f>
        <v>7200</v>
      </c>
      <c r="G259" s="14">
        <f t="shared" ref="G259:G265" si="68">F259/(C259*20)</f>
        <v>3</v>
      </c>
      <c r="H259" s="14">
        <f t="shared" ref="H259:H265" si="69">F259-(20*C259)</f>
        <v>4800</v>
      </c>
      <c r="J259" s="16" t="s">
        <v>11</v>
      </c>
      <c r="K259" s="16" t="s">
        <v>12</v>
      </c>
      <c r="L259" s="16" t="s">
        <v>13</v>
      </c>
      <c r="M259" s="16" t="s">
        <v>14</v>
      </c>
    </row>
    <row r="260">
      <c r="B260" s="12" t="s">
        <v>15</v>
      </c>
      <c r="C260" s="13">
        <v>200.0</v>
      </c>
      <c r="D260" s="13">
        <v>20000.0</v>
      </c>
      <c r="E260" s="14">
        <f t="shared" si="66"/>
        <v>5</v>
      </c>
      <c r="F260" s="14">
        <f t="shared" si="67"/>
        <v>12000</v>
      </c>
      <c r="G260" s="14">
        <f t="shared" si="68"/>
        <v>3</v>
      </c>
      <c r="H260" s="14">
        <f t="shared" si="69"/>
        <v>8000</v>
      </c>
      <c r="J260" s="13" t="s">
        <v>16</v>
      </c>
      <c r="K260" s="13">
        <v>7.0</v>
      </c>
      <c r="L260" s="17">
        <f>11-(K260/60) - 0.3 - 0.16</f>
        <v>10.42333333</v>
      </c>
      <c r="M260" s="18">
        <f t="shared" ref="M260:M273" si="70">7.5*K260</f>
        <v>52.5</v>
      </c>
    </row>
    <row r="261">
      <c r="B261" s="12" t="s">
        <v>18</v>
      </c>
      <c r="C261" s="13">
        <v>150.0</v>
      </c>
      <c r="D261" s="13">
        <v>10000.0</v>
      </c>
      <c r="E261" s="14">
        <f t="shared" si="66"/>
        <v>3.333333333</v>
      </c>
      <c r="F261" s="14">
        <f t="shared" si="67"/>
        <v>9000</v>
      </c>
      <c r="G261" s="14">
        <f t="shared" si="68"/>
        <v>3</v>
      </c>
      <c r="H261" s="14">
        <f t="shared" si="69"/>
        <v>6000</v>
      </c>
      <c r="J261" s="13" t="s">
        <v>19</v>
      </c>
      <c r="K261" s="19">
        <v>7.0</v>
      </c>
      <c r="L261" s="17">
        <f>L260-(K261/60) - 0.16</f>
        <v>10.14666667</v>
      </c>
      <c r="M261" s="18">
        <f t="shared" si="70"/>
        <v>52.5</v>
      </c>
    </row>
    <row r="262">
      <c r="B262" s="12" t="s">
        <v>21</v>
      </c>
      <c r="C262" s="13">
        <v>100.0</v>
      </c>
      <c r="D262" s="13">
        <v>10000.0</v>
      </c>
      <c r="E262" s="14">
        <f t="shared" si="66"/>
        <v>5</v>
      </c>
      <c r="F262" s="14">
        <f t="shared" si="67"/>
        <v>6000</v>
      </c>
      <c r="G262" s="14">
        <f t="shared" si="68"/>
        <v>3</v>
      </c>
      <c r="H262" s="14">
        <f t="shared" si="69"/>
        <v>4000</v>
      </c>
      <c r="J262" s="13" t="s">
        <v>22</v>
      </c>
      <c r="K262" s="13">
        <v>14.0</v>
      </c>
      <c r="L262" s="17">
        <f>L261-(K262/60)</f>
        <v>9.913333333</v>
      </c>
      <c r="M262" s="18">
        <f t="shared" si="70"/>
        <v>105</v>
      </c>
    </row>
    <row r="263">
      <c r="B263" s="12" t="s">
        <v>23</v>
      </c>
      <c r="C263" s="13">
        <v>160.0</v>
      </c>
      <c r="D263" s="20">
        <v>10000.0</v>
      </c>
      <c r="E263" s="14">
        <f t="shared" si="66"/>
        <v>3.125</v>
      </c>
      <c r="F263" s="14">
        <f t="shared" si="67"/>
        <v>9600</v>
      </c>
      <c r="G263" s="14">
        <f t="shared" si="68"/>
        <v>3</v>
      </c>
      <c r="H263" s="14">
        <f t="shared" si="69"/>
        <v>6400</v>
      </c>
      <c r="J263" s="13" t="s">
        <v>24</v>
      </c>
      <c r="K263" s="13">
        <v>14.0</v>
      </c>
      <c r="L263" s="17">
        <f>L262-(K263/60) - 0.3 - 0.16</f>
        <v>9.22</v>
      </c>
      <c r="M263" s="18">
        <f t="shared" si="70"/>
        <v>105</v>
      </c>
    </row>
    <row r="264">
      <c r="B264" s="12" t="s">
        <v>25</v>
      </c>
      <c r="C264" s="13">
        <v>150.0</v>
      </c>
      <c r="D264" s="13">
        <v>20000.0</v>
      </c>
      <c r="E264" s="14">
        <f t="shared" si="66"/>
        <v>6.666666667</v>
      </c>
      <c r="F264" s="14">
        <f t="shared" si="67"/>
        <v>9000</v>
      </c>
      <c r="G264" s="14">
        <f t="shared" si="68"/>
        <v>3</v>
      </c>
      <c r="H264" s="14">
        <f t="shared" si="69"/>
        <v>6000</v>
      </c>
      <c r="J264" s="13" t="s">
        <v>26</v>
      </c>
      <c r="K264" s="13">
        <v>15.0</v>
      </c>
      <c r="L264" s="17">
        <f t="shared" ref="L264:L265" si="71">L263-(K264/60) - 0.16</f>
        <v>8.81</v>
      </c>
      <c r="M264" s="18">
        <f t="shared" si="70"/>
        <v>112.5</v>
      </c>
    </row>
    <row r="265">
      <c r="B265" s="12" t="s">
        <v>27</v>
      </c>
      <c r="C265" s="13">
        <v>120.0</v>
      </c>
      <c r="D265" s="13">
        <v>15000.0</v>
      </c>
      <c r="E265" s="14">
        <f t="shared" si="66"/>
        <v>6.25</v>
      </c>
      <c r="F265" s="14">
        <f t="shared" si="67"/>
        <v>7200</v>
      </c>
      <c r="G265" s="14">
        <f t="shared" si="68"/>
        <v>3</v>
      </c>
      <c r="H265" s="14">
        <f t="shared" si="69"/>
        <v>4800</v>
      </c>
      <c r="J265" s="13" t="s">
        <v>28</v>
      </c>
      <c r="K265" s="13">
        <v>3.0</v>
      </c>
      <c r="L265" s="17">
        <f t="shared" si="71"/>
        <v>8.6</v>
      </c>
      <c r="M265" s="18">
        <f t="shared" si="70"/>
        <v>22.5</v>
      </c>
    </row>
    <row r="266">
      <c r="J266" s="19" t="s">
        <v>29</v>
      </c>
      <c r="K266" s="13">
        <v>18.0</v>
      </c>
      <c r="L266" s="17">
        <f>L265-(K266/60) </f>
        <v>8.3</v>
      </c>
      <c r="M266" s="18">
        <f t="shared" si="70"/>
        <v>135</v>
      </c>
    </row>
    <row r="267">
      <c r="A267" s="21"/>
      <c r="B267" s="5"/>
      <c r="C267" s="5"/>
      <c r="D267" s="5"/>
      <c r="E267" s="5"/>
      <c r="J267" s="19" t="s">
        <v>30</v>
      </c>
      <c r="K267" s="19">
        <v>20.5</v>
      </c>
      <c r="L267" s="17">
        <f>L266-(K267/60) - 0.3 - 0.16</f>
        <v>7.498333333</v>
      </c>
      <c r="M267" s="18">
        <f t="shared" si="70"/>
        <v>153.75</v>
      </c>
    </row>
    <row r="268">
      <c r="B268" s="22"/>
      <c r="C268" s="22"/>
      <c r="D268" s="22"/>
      <c r="E268" s="22"/>
      <c r="F268" s="23"/>
      <c r="G268" s="23"/>
      <c r="J268" s="13" t="s">
        <v>31</v>
      </c>
      <c r="K268" s="13">
        <v>2.5</v>
      </c>
      <c r="L268" s="17">
        <f>L267-(K268/60) - 0.16</f>
        <v>7.296666667</v>
      </c>
      <c r="M268" s="18">
        <f t="shared" si="70"/>
        <v>18.75</v>
      </c>
    </row>
    <row r="269">
      <c r="J269" s="13" t="s">
        <v>32</v>
      </c>
      <c r="K269" s="13">
        <v>23.0</v>
      </c>
      <c r="L269" s="17">
        <f>L268-(K269/60)</f>
        <v>6.913333333</v>
      </c>
      <c r="M269" s="18">
        <f t="shared" si="70"/>
        <v>172.5</v>
      </c>
    </row>
    <row r="270">
      <c r="B270" s="23"/>
      <c r="J270" s="19" t="s">
        <v>33</v>
      </c>
      <c r="K270" s="19">
        <v>30.0</v>
      </c>
      <c r="L270" s="17">
        <f>L269-(K270/60) - 0.3 - 0.16</f>
        <v>5.953333333</v>
      </c>
      <c r="M270" s="18">
        <f t="shared" si="70"/>
        <v>225</v>
      </c>
    </row>
    <row r="271">
      <c r="B271" s="23"/>
      <c r="J271" s="19" t="s">
        <v>34</v>
      </c>
      <c r="K271" s="19">
        <v>30.0</v>
      </c>
      <c r="L271" s="24">
        <f>L270-(K271/60) </f>
        <v>5.453333333</v>
      </c>
      <c r="M271" s="18">
        <f t="shared" si="70"/>
        <v>225</v>
      </c>
    </row>
    <row r="272">
      <c r="B272" s="23"/>
      <c r="J272" s="13"/>
      <c r="K272" s="13"/>
      <c r="L272" s="17"/>
      <c r="M272" s="18">
        <f t="shared" si="70"/>
        <v>0</v>
      </c>
    </row>
    <row r="273">
      <c r="A273" s="21"/>
      <c r="B273" s="5"/>
      <c r="C273" s="5"/>
      <c r="D273" s="5"/>
      <c r="E273" s="5"/>
      <c r="J273" s="13"/>
      <c r="K273" s="13"/>
      <c r="L273" s="17"/>
      <c r="M273" s="18">
        <f t="shared" si="70"/>
        <v>0</v>
      </c>
    </row>
    <row r="274">
      <c r="B274" s="22"/>
      <c r="C274" s="22"/>
      <c r="D274" s="22"/>
      <c r="E274" s="22"/>
      <c r="F274" s="23"/>
      <c r="G274" s="23"/>
      <c r="H274" s="23"/>
    </row>
    <row r="275">
      <c r="J275" s="26" t="s">
        <v>36</v>
      </c>
      <c r="K275" s="18">
        <f>SUM(M260:M273)</f>
        <v>1380</v>
      </c>
    </row>
    <row r="276">
      <c r="B276" s="23"/>
      <c r="J276" s="26" t="s">
        <v>37</v>
      </c>
      <c r="K276" s="20">
        <f>(SUM(F259:F265)-SUM(H237:H243))/10000</f>
        <v>4</v>
      </c>
    </row>
    <row r="277">
      <c r="B277" s="23"/>
      <c r="J277" s="26" t="s">
        <v>38</v>
      </c>
      <c r="K277" s="17">
        <f>K255-K276</f>
        <v>212</v>
      </c>
    </row>
    <row r="280">
      <c r="A280" s="4" t="s">
        <v>50</v>
      </c>
      <c r="B280" s="5"/>
      <c r="C280" s="5"/>
      <c r="D280" s="5"/>
      <c r="E280" s="5"/>
    </row>
    <row r="281">
      <c r="B281" s="6" t="s">
        <v>2</v>
      </c>
      <c r="C281" s="6" t="s">
        <v>3</v>
      </c>
      <c r="D281" s="6" t="s">
        <v>4</v>
      </c>
      <c r="E281" s="7" t="s">
        <v>5</v>
      </c>
      <c r="F281" s="8" t="s">
        <v>6</v>
      </c>
      <c r="G281" s="9" t="s">
        <v>7</v>
      </c>
      <c r="H281" s="10" t="s">
        <v>8</v>
      </c>
      <c r="J281" s="11" t="s">
        <v>9</v>
      </c>
      <c r="K281" s="2"/>
      <c r="L281" s="2"/>
      <c r="M281" s="3"/>
    </row>
    <row r="283">
      <c r="B283" s="12" t="s">
        <v>10</v>
      </c>
      <c r="C283" s="13">
        <v>120.0</v>
      </c>
      <c r="D283" s="13">
        <v>20000.0</v>
      </c>
      <c r="E283" s="14">
        <f t="shared" ref="E283:E289" si="72">D283/(C283*20)</f>
        <v>8.333333333</v>
      </c>
      <c r="F283" s="14">
        <f t="shared" ref="F283:F289" si="73">H259</f>
        <v>4800</v>
      </c>
      <c r="G283" s="14">
        <f t="shared" ref="G283:G289" si="74">F283/(C283*20)</f>
        <v>2</v>
      </c>
      <c r="H283" s="14">
        <f t="shared" ref="H283:H289" si="75">F283-(20*C283)</f>
        <v>2400</v>
      </c>
      <c r="J283" s="16" t="s">
        <v>11</v>
      </c>
      <c r="K283" s="16" t="s">
        <v>12</v>
      </c>
      <c r="L283" s="16" t="s">
        <v>13</v>
      </c>
      <c r="M283" s="16" t="s">
        <v>14</v>
      </c>
    </row>
    <row r="284">
      <c r="B284" s="12" t="s">
        <v>15</v>
      </c>
      <c r="C284" s="13">
        <v>200.0</v>
      </c>
      <c r="D284" s="13">
        <v>20000.0</v>
      </c>
      <c r="E284" s="14">
        <f t="shared" si="72"/>
        <v>5</v>
      </c>
      <c r="F284" s="14">
        <f t="shared" si="73"/>
        <v>8000</v>
      </c>
      <c r="G284" s="14">
        <f t="shared" si="74"/>
        <v>2</v>
      </c>
      <c r="H284" s="14">
        <f t="shared" si="75"/>
        <v>4000</v>
      </c>
      <c r="J284" s="13"/>
      <c r="K284" s="13"/>
      <c r="L284" s="17">
        <f>11-(K284/60)</f>
        <v>11</v>
      </c>
      <c r="M284" s="18">
        <f t="shared" ref="M284:M297" si="76">7.5*K284</f>
        <v>0</v>
      </c>
    </row>
    <row r="285">
      <c r="B285" s="12" t="s">
        <v>18</v>
      </c>
      <c r="C285" s="13">
        <v>150.0</v>
      </c>
      <c r="D285" s="13">
        <v>10000.0</v>
      </c>
      <c r="E285" s="14">
        <f t="shared" si="72"/>
        <v>3.333333333</v>
      </c>
      <c r="F285" s="14">
        <f t="shared" si="73"/>
        <v>6000</v>
      </c>
      <c r="G285" s="14">
        <f t="shared" si="74"/>
        <v>2</v>
      </c>
      <c r="H285" s="14">
        <f t="shared" si="75"/>
        <v>3000</v>
      </c>
      <c r="J285" s="13"/>
      <c r="K285" s="13"/>
      <c r="L285" s="17"/>
      <c r="M285" s="18">
        <f t="shared" si="76"/>
        <v>0</v>
      </c>
    </row>
    <row r="286">
      <c r="B286" s="12" t="s">
        <v>21</v>
      </c>
      <c r="C286" s="13">
        <v>100.0</v>
      </c>
      <c r="D286" s="13">
        <v>10000.0</v>
      </c>
      <c r="E286" s="14">
        <f t="shared" si="72"/>
        <v>5</v>
      </c>
      <c r="F286" s="14">
        <f t="shared" si="73"/>
        <v>4000</v>
      </c>
      <c r="G286" s="14">
        <f t="shared" si="74"/>
        <v>2</v>
      </c>
      <c r="H286" s="14">
        <f t="shared" si="75"/>
        <v>2000</v>
      </c>
      <c r="J286" s="13"/>
      <c r="K286" s="13"/>
      <c r="L286" s="17"/>
      <c r="M286" s="18">
        <f t="shared" si="76"/>
        <v>0</v>
      </c>
    </row>
    <row r="287">
      <c r="B287" s="12" t="s">
        <v>23</v>
      </c>
      <c r="C287" s="13">
        <v>160.0</v>
      </c>
      <c r="D287" s="20">
        <v>10000.0</v>
      </c>
      <c r="E287" s="14">
        <f t="shared" si="72"/>
        <v>3.125</v>
      </c>
      <c r="F287" s="14">
        <f t="shared" si="73"/>
        <v>6400</v>
      </c>
      <c r="G287" s="14">
        <f t="shared" si="74"/>
        <v>2</v>
      </c>
      <c r="H287" s="14">
        <f t="shared" si="75"/>
        <v>3200</v>
      </c>
      <c r="J287" s="13"/>
      <c r="K287" s="13"/>
      <c r="L287" s="17"/>
      <c r="M287" s="18">
        <f t="shared" si="76"/>
        <v>0</v>
      </c>
    </row>
    <row r="288">
      <c r="B288" s="12" t="s">
        <v>25</v>
      </c>
      <c r="C288" s="13">
        <v>150.0</v>
      </c>
      <c r="D288" s="13">
        <v>20000.0</v>
      </c>
      <c r="E288" s="14">
        <f t="shared" si="72"/>
        <v>6.666666667</v>
      </c>
      <c r="F288" s="14">
        <f t="shared" si="73"/>
        <v>6000</v>
      </c>
      <c r="G288" s="14">
        <f t="shared" si="74"/>
        <v>2</v>
      </c>
      <c r="H288" s="14">
        <f t="shared" si="75"/>
        <v>3000</v>
      </c>
      <c r="J288" s="13"/>
      <c r="K288" s="13"/>
      <c r="L288" s="17"/>
      <c r="M288" s="18">
        <f t="shared" si="76"/>
        <v>0</v>
      </c>
    </row>
    <row r="289">
      <c r="B289" s="12" t="s">
        <v>27</v>
      </c>
      <c r="C289" s="13">
        <v>120.0</v>
      </c>
      <c r="D289" s="13">
        <v>15000.0</v>
      </c>
      <c r="E289" s="14">
        <f t="shared" si="72"/>
        <v>6.25</v>
      </c>
      <c r="F289" s="14">
        <f t="shared" si="73"/>
        <v>4800</v>
      </c>
      <c r="G289" s="14">
        <f t="shared" si="74"/>
        <v>2</v>
      </c>
      <c r="H289" s="14">
        <f t="shared" si="75"/>
        <v>2400</v>
      </c>
      <c r="J289" s="13"/>
      <c r="K289" s="13"/>
      <c r="L289" s="17"/>
      <c r="M289" s="18">
        <f t="shared" si="76"/>
        <v>0</v>
      </c>
    </row>
    <row r="290">
      <c r="J290" s="13"/>
      <c r="K290" s="13"/>
      <c r="L290" s="17"/>
      <c r="M290" s="18">
        <f t="shared" si="76"/>
        <v>0</v>
      </c>
    </row>
    <row r="291">
      <c r="A291" s="21"/>
      <c r="B291" s="5"/>
      <c r="C291" s="5"/>
      <c r="D291" s="5"/>
      <c r="E291" s="5"/>
      <c r="J291" s="13"/>
      <c r="K291" s="13"/>
      <c r="L291" s="17"/>
      <c r="M291" s="18">
        <f t="shared" si="76"/>
        <v>0</v>
      </c>
    </row>
    <row r="292">
      <c r="B292" s="22"/>
      <c r="C292" s="22"/>
      <c r="D292" s="22"/>
      <c r="E292" s="22"/>
      <c r="F292" s="23"/>
      <c r="G292" s="23"/>
      <c r="J292" s="13"/>
      <c r="K292" s="13"/>
      <c r="L292" s="17"/>
      <c r="M292" s="18">
        <f t="shared" si="76"/>
        <v>0</v>
      </c>
    </row>
    <row r="293">
      <c r="J293" s="13"/>
      <c r="K293" s="13"/>
      <c r="L293" s="17"/>
      <c r="M293" s="18">
        <f t="shared" si="76"/>
        <v>0</v>
      </c>
    </row>
    <row r="294">
      <c r="B294" s="23"/>
      <c r="J294" s="13"/>
      <c r="K294" s="13"/>
      <c r="L294" s="17"/>
      <c r="M294" s="18">
        <f t="shared" si="76"/>
        <v>0</v>
      </c>
    </row>
    <row r="295">
      <c r="B295" s="23"/>
      <c r="J295" s="13"/>
      <c r="K295" s="13"/>
      <c r="L295" s="17"/>
      <c r="M295" s="18">
        <f t="shared" si="76"/>
        <v>0</v>
      </c>
    </row>
    <row r="296">
      <c r="B296" s="23"/>
      <c r="J296" s="13"/>
      <c r="K296" s="13"/>
      <c r="L296" s="17"/>
      <c r="M296" s="18">
        <f t="shared" si="76"/>
        <v>0</v>
      </c>
    </row>
    <row r="297">
      <c r="A297" s="21"/>
      <c r="B297" s="5"/>
      <c r="C297" s="5"/>
      <c r="D297" s="5"/>
      <c r="E297" s="5"/>
      <c r="J297" s="13"/>
      <c r="K297" s="13"/>
      <c r="L297" s="17"/>
      <c r="M297" s="18">
        <f t="shared" si="76"/>
        <v>0</v>
      </c>
    </row>
    <row r="298">
      <c r="B298" s="22"/>
      <c r="C298" s="22"/>
      <c r="D298" s="22"/>
      <c r="E298" s="22"/>
      <c r="F298" s="23"/>
      <c r="G298" s="23"/>
      <c r="H298" s="23"/>
    </row>
    <row r="299">
      <c r="J299" s="26" t="s">
        <v>36</v>
      </c>
      <c r="K299" s="18">
        <f>SUM(M284:M297)</f>
        <v>0</v>
      </c>
    </row>
    <row r="300">
      <c r="B300" s="23"/>
      <c r="J300" s="26" t="s">
        <v>37</v>
      </c>
      <c r="K300" s="20">
        <f>(SUM(F283:F289)-SUM(H259:H265))/10000</f>
        <v>0</v>
      </c>
    </row>
    <row r="301">
      <c r="B301" s="23"/>
      <c r="J301" s="26" t="s">
        <v>38</v>
      </c>
      <c r="K301" s="17">
        <f>K277-K300</f>
        <v>212</v>
      </c>
    </row>
    <row r="304">
      <c r="A304" s="4" t="s">
        <v>51</v>
      </c>
      <c r="B304" s="5"/>
      <c r="C304" s="5"/>
      <c r="D304" s="5"/>
      <c r="E304" s="5"/>
    </row>
    <row r="305">
      <c r="B305" s="6" t="s">
        <v>2</v>
      </c>
      <c r="C305" s="6" t="s">
        <v>3</v>
      </c>
      <c r="D305" s="6" t="s">
        <v>4</v>
      </c>
      <c r="E305" s="7" t="s">
        <v>5</v>
      </c>
      <c r="F305" s="8" t="s">
        <v>6</v>
      </c>
      <c r="G305" s="9" t="s">
        <v>7</v>
      </c>
      <c r="H305" s="10" t="s">
        <v>8</v>
      </c>
      <c r="J305" s="11" t="s">
        <v>9</v>
      </c>
      <c r="K305" s="2"/>
      <c r="L305" s="2"/>
      <c r="M305" s="3"/>
    </row>
    <row r="307">
      <c r="B307" s="12" t="s">
        <v>10</v>
      </c>
      <c r="C307" s="13">
        <v>120.0</v>
      </c>
      <c r="D307" s="13">
        <v>20000.0</v>
      </c>
      <c r="E307" s="14">
        <f t="shared" ref="E307:E313" si="77">D307/(C307*20)</f>
        <v>8.333333333</v>
      </c>
      <c r="F307" s="14">
        <f t="shared" ref="F307:F313" si="78">H283</f>
        <v>2400</v>
      </c>
      <c r="G307" s="14">
        <f t="shared" ref="G307:G313" si="79">F307/(C307*20)</f>
        <v>1</v>
      </c>
      <c r="H307" s="14">
        <f t="shared" ref="H307:H313" si="80">F307-(20*C307)</f>
        <v>0</v>
      </c>
      <c r="J307" s="16" t="s">
        <v>11</v>
      </c>
      <c r="K307" s="16" t="s">
        <v>12</v>
      </c>
      <c r="L307" s="16" t="s">
        <v>13</v>
      </c>
      <c r="M307" s="16" t="s">
        <v>14</v>
      </c>
    </row>
    <row r="308">
      <c r="B308" s="12" t="s">
        <v>15</v>
      </c>
      <c r="C308" s="13">
        <v>200.0</v>
      </c>
      <c r="D308" s="13">
        <v>20000.0</v>
      </c>
      <c r="E308" s="14">
        <f t="shared" si="77"/>
        <v>5</v>
      </c>
      <c r="F308" s="14">
        <f t="shared" si="78"/>
        <v>4000</v>
      </c>
      <c r="G308" s="14">
        <f t="shared" si="79"/>
        <v>1</v>
      </c>
      <c r="H308" s="14">
        <f t="shared" si="80"/>
        <v>0</v>
      </c>
      <c r="L308" s="20">
        <f>11-(K308/60) - 0.3 - 0.16</f>
        <v>10.54</v>
      </c>
      <c r="M308" s="18">
        <f t="shared" ref="M308:M315" si="81">7.5*K308</f>
        <v>0</v>
      </c>
    </row>
    <row r="309">
      <c r="B309" s="12" t="s">
        <v>18</v>
      </c>
      <c r="C309" s="13">
        <v>150.0</v>
      </c>
      <c r="D309" s="13">
        <v>10000.0</v>
      </c>
      <c r="E309" s="14">
        <f t="shared" si="77"/>
        <v>3.333333333</v>
      </c>
      <c r="F309" s="14">
        <f t="shared" si="78"/>
        <v>3000</v>
      </c>
      <c r="G309" s="14">
        <f t="shared" si="79"/>
        <v>1</v>
      </c>
      <c r="H309" s="14">
        <f t="shared" si="80"/>
        <v>0</v>
      </c>
      <c r="L309" s="20">
        <f>L308-(K309/60) - 0.16</f>
        <v>10.38</v>
      </c>
      <c r="M309" s="18">
        <f t="shared" si="81"/>
        <v>0</v>
      </c>
    </row>
    <row r="310">
      <c r="B310" s="12" t="s">
        <v>21</v>
      </c>
      <c r="C310" s="13">
        <v>100.0</v>
      </c>
      <c r="D310" s="13">
        <v>10000.0</v>
      </c>
      <c r="E310" s="14">
        <f t="shared" si="77"/>
        <v>5</v>
      </c>
      <c r="F310" s="14">
        <f t="shared" si="78"/>
        <v>2000</v>
      </c>
      <c r="G310" s="14">
        <f t="shared" si="79"/>
        <v>1</v>
      </c>
      <c r="H310" s="14">
        <f t="shared" si="80"/>
        <v>0</v>
      </c>
      <c r="L310" s="20">
        <f>L309-(K310/60)</f>
        <v>10.38</v>
      </c>
      <c r="M310" s="18">
        <f t="shared" si="81"/>
        <v>0</v>
      </c>
    </row>
    <row r="311">
      <c r="B311" s="12" t="s">
        <v>23</v>
      </c>
      <c r="C311" s="13">
        <v>160.0</v>
      </c>
      <c r="D311" s="20">
        <v>10000.0</v>
      </c>
      <c r="E311" s="14">
        <f t="shared" si="77"/>
        <v>3.125</v>
      </c>
      <c r="F311" s="14">
        <f t="shared" si="78"/>
        <v>3200</v>
      </c>
      <c r="G311" s="14">
        <f t="shared" si="79"/>
        <v>1</v>
      </c>
      <c r="H311" s="14">
        <f t="shared" si="80"/>
        <v>0</v>
      </c>
      <c r="L311" s="20">
        <f>L310-(K311/60) - 0.3 - 0.16</f>
        <v>9.92</v>
      </c>
      <c r="M311" s="18">
        <f t="shared" si="81"/>
        <v>0</v>
      </c>
    </row>
    <row r="312">
      <c r="B312" s="12" t="s">
        <v>25</v>
      </c>
      <c r="C312" s="13">
        <v>150.0</v>
      </c>
      <c r="D312" s="13">
        <v>20000.0</v>
      </c>
      <c r="E312" s="14">
        <f t="shared" si="77"/>
        <v>6.666666667</v>
      </c>
      <c r="F312" s="14">
        <f t="shared" si="78"/>
        <v>3000</v>
      </c>
      <c r="G312" s="14">
        <f t="shared" si="79"/>
        <v>1</v>
      </c>
      <c r="H312" s="14">
        <f t="shared" si="80"/>
        <v>0</v>
      </c>
      <c r="L312" s="20">
        <f t="shared" ref="L312:L313" si="82">L311-(K312/60) - 0.16</f>
        <v>9.76</v>
      </c>
      <c r="M312" s="18">
        <f t="shared" si="81"/>
        <v>0</v>
      </c>
    </row>
    <row r="313">
      <c r="B313" s="12" t="s">
        <v>27</v>
      </c>
      <c r="C313" s="13">
        <v>120.0</v>
      </c>
      <c r="D313" s="13">
        <v>15000.0</v>
      </c>
      <c r="E313" s="14">
        <f t="shared" si="77"/>
        <v>6.25</v>
      </c>
      <c r="F313" s="14">
        <f t="shared" si="78"/>
        <v>2400</v>
      </c>
      <c r="G313" s="14">
        <f t="shared" si="79"/>
        <v>1</v>
      </c>
      <c r="H313" s="14">
        <f t="shared" si="80"/>
        <v>0</v>
      </c>
      <c r="L313" s="20">
        <f t="shared" si="82"/>
        <v>9.6</v>
      </c>
      <c r="M313" s="18">
        <f t="shared" si="81"/>
        <v>0</v>
      </c>
    </row>
    <row r="314">
      <c r="L314" s="20">
        <f>L313-(K314/60)</f>
        <v>9.6</v>
      </c>
      <c r="M314" s="18">
        <f t="shared" si="81"/>
        <v>0</v>
      </c>
    </row>
    <row r="315">
      <c r="A315" s="21"/>
      <c r="B315" s="5"/>
      <c r="C315" s="5"/>
      <c r="D315" s="5"/>
      <c r="E315" s="5"/>
      <c r="L315" s="20">
        <f>L314-(K315/60) - 0.3 - 0.16</f>
        <v>9.14</v>
      </c>
      <c r="M315" s="18">
        <f t="shared" si="81"/>
        <v>0</v>
      </c>
    </row>
    <row r="316">
      <c r="B316" s="22"/>
      <c r="C316" s="22"/>
      <c r="D316" s="22"/>
      <c r="E316" s="22"/>
      <c r="F316" s="23"/>
      <c r="G316" s="23"/>
      <c r="L316" s="20">
        <f t="shared" ref="L316:L317" si="83">L315-(K316/60) - 0.16</f>
        <v>8.98</v>
      </c>
    </row>
    <row r="317">
      <c r="L317" s="20">
        <f t="shared" si="83"/>
        <v>8.82</v>
      </c>
    </row>
    <row r="318">
      <c r="B318" s="23"/>
      <c r="L318" s="20">
        <f>L317-(K318/60)</f>
        <v>8.82</v>
      </c>
    </row>
    <row r="319">
      <c r="B319" s="23"/>
    </row>
    <row r="320">
      <c r="B320" s="23"/>
    </row>
    <row r="321">
      <c r="A321" s="21"/>
      <c r="B321" s="5"/>
      <c r="C321" s="5"/>
      <c r="D321" s="5"/>
      <c r="E321" s="5"/>
    </row>
    <row r="322">
      <c r="B322" s="22"/>
      <c r="C322" s="22"/>
      <c r="D322" s="22"/>
      <c r="E322" s="22"/>
      <c r="F322" s="23"/>
      <c r="G322" s="23"/>
      <c r="H322" s="23"/>
    </row>
    <row r="323">
      <c r="J323" s="26" t="s">
        <v>36</v>
      </c>
      <c r="K323" s="18">
        <f>SUM(M308:M321)</f>
        <v>0</v>
      </c>
    </row>
    <row r="324">
      <c r="B324" s="23"/>
      <c r="J324" s="26" t="s">
        <v>37</v>
      </c>
      <c r="K324" s="20">
        <f>(SUM(F307:F313)-SUM(H283:H289))/10000</f>
        <v>0</v>
      </c>
    </row>
    <row r="325">
      <c r="B325" s="23"/>
      <c r="J325" s="26" t="s">
        <v>38</v>
      </c>
      <c r="K325" s="17">
        <f>K301-K324</f>
        <v>212</v>
      </c>
    </row>
    <row r="327">
      <c r="A327" s="4" t="s">
        <v>52</v>
      </c>
      <c r="B327" s="5"/>
      <c r="C327" s="5"/>
      <c r="D327" s="5"/>
      <c r="E327" s="5"/>
    </row>
    <row r="328">
      <c r="B328" s="6" t="s">
        <v>2</v>
      </c>
      <c r="C328" s="6" t="s">
        <v>3</v>
      </c>
      <c r="D328" s="6" t="s">
        <v>4</v>
      </c>
      <c r="E328" s="7" t="s">
        <v>5</v>
      </c>
      <c r="F328" s="8" t="s">
        <v>6</v>
      </c>
      <c r="G328" s="9" t="s">
        <v>7</v>
      </c>
      <c r="H328" s="10" t="s">
        <v>8</v>
      </c>
      <c r="J328" s="11" t="s">
        <v>9</v>
      </c>
      <c r="K328" s="2"/>
      <c r="L328" s="2"/>
      <c r="M328" s="3"/>
    </row>
    <row r="330">
      <c r="B330" s="12" t="s">
        <v>10</v>
      </c>
      <c r="C330" s="13">
        <v>120.0</v>
      </c>
      <c r="D330" s="13">
        <v>20000.0</v>
      </c>
      <c r="E330" s="14">
        <f t="shared" ref="E330:E336" si="84">D330/(C330*20)</f>
        <v>8.333333333</v>
      </c>
      <c r="F330" s="14">
        <f t="shared" ref="F330:F336" si="85">H307 + F8</f>
        <v>4800</v>
      </c>
      <c r="G330" s="14">
        <f t="shared" ref="G330:G336" si="86">F330/(C330*20)</f>
        <v>2</v>
      </c>
      <c r="H330" s="14">
        <f t="shared" ref="H330:H336" si="87">F330-(20*C330)</f>
        <v>2400</v>
      </c>
      <c r="J330" s="16" t="s">
        <v>11</v>
      </c>
      <c r="K330" s="16" t="s">
        <v>12</v>
      </c>
      <c r="L330" s="16" t="s">
        <v>13</v>
      </c>
      <c r="M330" s="16" t="s">
        <v>14</v>
      </c>
    </row>
    <row r="331">
      <c r="B331" s="12" t="s">
        <v>15</v>
      </c>
      <c r="C331" s="13">
        <v>200.0</v>
      </c>
      <c r="D331" s="13">
        <v>20000.0</v>
      </c>
      <c r="E331" s="14">
        <f t="shared" si="84"/>
        <v>5</v>
      </c>
      <c r="F331" s="14">
        <f t="shared" si="85"/>
        <v>8000</v>
      </c>
      <c r="G331" s="14">
        <f t="shared" si="86"/>
        <v>2</v>
      </c>
      <c r="H331" s="14">
        <f t="shared" si="87"/>
        <v>4000</v>
      </c>
      <c r="J331" s="13" t="s">
        <v>16</v>
      </c>
      <c r="K331" s="13">
        <v>7.0</v>
      </c>
      <c r="L331" s="17">
        <f>11-(K331/60) - 0.3 - 0.16</f>
        <v>10.42333333</v>
      </c>
      <c r="M331" s="18">
        <f t="shared" ref="M331:M344" si="88">7.5*K331</f>
        <v>52.5</v>
      </c>
    </row>
    <row r="332">
      <c r="B332" s="12" t="s">
        <v>18</v>
      </c>
      <c r="C332" s="13">
        <v>150.0</v>
      </c>
      <c r="D332" s="13">
        <v>10000.0</v>
      </c>
      <c r="E332" s="14">
        <f t="shared" si="84"/>
        <v>3.333333333</v>
      </c>
      <c r="F332" s="14">
        <f t="shared" si="85"/>
        <v>6000</v>
      </c>
      <c r="G332" s="14">
        <f t="shared" si="86"/>
        <v>2</v>
      </c>
      <c r="H332" s="14">
        <f t="shared" si="87"/>
        <v>3000</v>
      </c>
      <c r="J332" s="13" t="s">
        <v>19</v>
      </c>
      <c r="K332" s="19">
        <v>7.0</v>
      </c>
      <c r="L332" s="17">
        <f>L331-(K332/60) - 0.16</f>
        <v>10.14666667</v>
      </c>
      <c r="M332" s="18">
        <f t="shared" si="88"/>
        <v>52.5</v>
      </c>
    </row>
    <row r="333">
      <c r="B333" s="12" t="s">
        <v>21</v>
      </c>
      <c r="C333" s="13">
        <v>100.0</v>
      </c>
      <c r="D333" s="13">
        <v>10000.0</v>
      </c>
      <c r="E333" s="14">
        <f t="shared" si="84"/>
        <v>5</v>
      </c>
      <c r="F333" s="14">
        <f t="shared" si="85"/>
        <v>4000</v>
      </c>
      <c r="G333" s="14">
        <f t="shared" si="86"/>
        <v>2</v>
      </c>
      <c r="H333" s="14">
        <f t="shared" si="87"/>
        <v>2000</v>
      </c>
      <c r="J333" s="13" t="s">
        <v>22</v>
      </c>
      <c r="K333" s="13">
        <v>14.0</v>
      </c>
      <c r="L333" s="17">
        <f>L332-(K333/60)</f>
        <v>9.913333333</v>
      </c>
      <c r="M333" s="18">
        <f t="shared" si="88"/>
        <v>105</v>
      </c>
    </row>
    <row r="334">
      <c r="B334" s="12" t="s">
        <v>23</v>
      </c>
      <c r="C334" s="13">
        <v>160.0</v>
      </c>
      <c r="D334" s="20">
        <v>10000.0</v>
      </c>
      <c r="E334" s="14">
        <f t="shared" si="84"/>
        <v>3.125</v>
      </c>
      <c r="F334" s="14">
        <f t="shared" si="85"/>
        <v>6400</v>
      </c>
      <c r="G334" s="14">
        <f t="shared" si="86"/>
        <v>2</v>
      </c>
      <c r="H334" s="14">
        <f t="shared" si="87"/>
        <v>3200</v>
      </c>
      <c r="J334" s="13" t="s">
        <v>24</v>
      </c>
      <c r="K334" s="13">
        <v>14.0</v>
      </c>
      <c r="L334" s="17">
        <f>L333-(K334/60) - 0.3 - 0.16</f>
        <v>9.22</v>
      </c>
      <c r="M334" s="18">
        <f t="shared" si="88"/>
        <v>105</v>
      </c>
    </row>
    <row r="335">
      <c r="B335" s="12" t="s">
        <v>25</v>
      </c>
      <c r="C335" s="13">
        <v>150.0</v>
      </c>
      <c r="D335" s="13">
        <v>20000.0</v>
      </c>
      <c r="E335" s="14">
        <f t="shared" si="84"/>
        <v>6.666666667</v>
      </c>
      <c r="F335" s="14">
        <f t="shared" si="85"/>
        <v>6000</v>
      </c>
      <c r="G335" s="14">
        <f t="shared" si="86"/>
        <v>2</v>
      </c>
      <c r="H335" s="14">
        <f t="shared" si="87"/>
        <v>3000</v>
      </c>
      <c r="J335" s="13" t="s">
        <v>26</v>
      </c>
      <c r="K335" s="13">
        <v>15.0</v>
      </c>
      <c r="L335" s="17">
        <f t="shared" ref="L335:L336" si="89">L334-(K335/60) - 0.16</f>
        <v>8.81</v>
      </c>
      <c r="M335" s="18">
        <f t="shared" si="88"/>
        <v>112.5</v>
      </c>
    </row>
    <row r="336">
      <c r="B336" s="12" t="s">
        <v>27</v>
      </c>
      <c r="C336" s="13">
        <v>120.0</v>
      </c>
      <c r="D336" s="13">
        <v>15000.0</v>
      </c>
      <c r="E336" s="14">
        <f t="shared" si="84"/>
        <v>6.25</v>
      </c>
      <c r="F336" s="14">
        <f t="shared" si="85"/>
        <v>4800</v>
      </c>
      <c r="G336" s="14">
        <f t="shared" si="86"/>
        <v>2</v>
      </c>
      <c r="H336" s="14">
        <f t="shared" si="87"/>
        <v>2400</v>
      </c>
      <c r="J336" s="13" t="s">
        <v>28</v>
      </c>
      <c r="K336" s="13">
        <v>3.0</v>
      </c>
      <c r="L336" s="17">
        <f t="shared" si="89"/>
        <v>8.6</v>
      </c>
      <c r="M336" s="18">
        <f t="shared" si="88"/>
        <v>22.5</v>
      </c>
    </row>
    <row r="337">
      <c r="F337" s="20"/>
      <c r="J337" s="19" t="s">
        <v>29</v>
      </c>
      <c r="K337" s="13">
        <v>18.0</v>
      </c>
      <c r="L337" s="17">
        <f>L336-(K337/60) </f>
        <v>8.3</v>
      </c>
      <c r="M337" s="18">
        <f t="shared" si="88"/>
        <v>135</v>
      </c>
    </row>
    <row r="338">
      <c r="A338" s="21"/>
      <c r="B338" s="5"/>
      <c r="C338" s="5"/>
      <c r="D338" s="5"/>
      <c r="E338" s="5"/>
      <c r="J338" s="19" t="s">
        <v>30</v>
      </c>
      <c r="K338" s="19">
        <v>20.5</v>
      </c>
      <c r="L338" s="17">
        <f>L337-(K338/60) - 0.3 - 0.16</f>
        <v>7.498333333</v>
      </c>
      <c r="M338" s="18">
        <f t="shared" si="88"/>
        <v>153.75</v>
      </c>
    </row>
    <row r="339">
      <c r="B339" s="22"/>
      <c r="C339" s="22"/>
      <c r="D339" s="22"/>
      <c r="E339" s="22"/>
      <c r="F339" s="23"/>
      <c r="G339" s="23"/>
      <c r="J339" s="13" t="s">
        <v>31</v>
      </c>
      <c r="K339" s="13">
        <v>2.5</v>
      </c>
      <c r="L339" s="17">
        <f>L338-(K339/60) - 0.16</f>
        <v>7.296666667</v>
      </c>
      <c r="M339" s="18">
        <f t="shared" si="88"/>
        <v>18.75</v>
      </c>
    </row>
    <row r="340">
      <c r="J340" s="13" t="s">
        <v>32</v>
      </c>
      <c r="K340" s="13">
        <v>23.0</v>
      </c>
      <c r="L340" s="17">
        <f>L339-(K340/60)</f>
        <v>6.913333333</v>
      </c>
      <c r="M340" s="18">
        <f t="shared" si="88"/>
        <v>172.5</v>
      </c>
    </row>
    <row r="341">
      <c r="B341" s="23"/>
      <c r="J341" s="19" t="s">
        <v>33</v>
      </c>
      <c r="K341" s="19">
        <v>30.0</v>
      </c>
      <c r="L341" s="17">
        <f>L340-(K341/60) - 0.3 - 0.16</f>
        <v>5.953333333</v>
      </c>
      <c r="M341" s="18">
        <f t="shared" si="88"/>
        <v>225</v>
      </c>
    </row>
    <row r="342">
      <c r="B342" s="23"/>
      <c r="F342" s="20"/>
      <c r="J342" s="19" t="s">
        <v>34</v>
      </c>
      <c r="K342" s="19">
        <v>30.0</v>
      </c>
      <c r="L342" s="24">
        <f>L341-(K342/60) </f>
        <v>5.453333333</v>
      </c>
      <c r="M342" s="18">
        <f t="shared" si="88"/>
        <v>225</v>
      </c>
    </row>
    <row r="343">
      <c r="B343" s="23"/>
      <c r="J343" s="13"/>
      <c r="K343" s="13"/>
      <c r="L343" s="17"/>
      <c r="M343" s="18">
        <f t="shared" si="88"/>
        <v>0</v>
      </c>
    </row>
    <row r="344">
      <c r="A344" s="21"/>
      <c r="B344" s="5"/>
      <c r="C344" s="5"/>
      <c r="D344" s="5"/>
      <c r="E344" s="5"/>
      <c r="J344" s="13"/>
      <c r="K344" s="13"/>
      <c r="L344" s="17"/>
      <c r="M344" s="18">
        <f t="shared" si="88"/>
        <v>0</v>
      </c>
    </row>
    <row r="345">
      <c r="B345" s="22"/>
      <c r="C345" s="22"/>
      <c r="D345" s="22"/>
      <c r="E345" s="22"/>
      <c r="F345" s="23"/>
      <c r="G345" s="23"/>
      <c r="H345" s="23"/>
    </row>
    <row r="346">
      <c r="J346" s="26" t="s">
        <v>36</v>
      </c>
      <c r="K346" s="18">
        <f>SUM(M331:M344)</f>
        <v>1380</v>
      </c>
    </row>
    <row r="347">
      <c r="B347" s="23"/>
      <c r="J347" s="26" t="s">
        <v>37</v>
      </c>
      <c r="K347" s="20">
        <f>(SUM(F330:F336)-SUM(H307:H313))/10000</f>
        <v>4</v>
      </c>
    </row>
    <row r="348">
      <c r="B348" s="23"/>
      <c r="J348" s="26" t="s">
        <v>38</v>
      </c>
      <c r="K348" s="17">
        <f>K325-K347</f>
        <v>208</v>
      </c>
    </row>
    <row r="350">
      <c r="A350" s="4" t="s">
        <v>53</v>
      </c>
      <c r="B350" s="5"/>
      <c r="C350" s="5"/>
      <c r="D350" s="5"/>
      <c r="E350" s="5"/>
    </row>
    <row r="351">
      <c r="B351" s="6" t="s">
        <v>2</v>
      </c>
      <c r="C351" s="6" t="s">
        <v>3</v>
      </c>
      <c r="D351" s="6" t="s">
        <v>4</v>
      </c>
      <c r="E351" s="7" t="s">
        <v>5</v>
      </c>
      <c r="F351" s="8" t="s">
        <v>6</v>
      </c>
      <c r="G351" s="9" t="s">
        <v>7</v>
      </c>
      <c r="H351" s="10" t="s">
        <v>8</v>
      </c>
      <c r="J351" s="11" t="s">
        <v>9</v>
      </c>
      <c r="K351" s="2"/>
      <c r="L351" s="2"/>
      <c r="M351" s="3"/>
    </row>
    <row r="353">
      <c r="B353" s="12" t="s">
        <v>10</v>
      </c>
      <c r="C353" s="13">
        <v>120.0</v>
      </c>
      <c r="D353" s="13">
        <v>20000.0</v>
      </c>
      <c r="E353" s="14">
        <f t="shared" ref="E353:E359" si="90">D353/(C353*20)</f>
        <v>8.333333333</v>
      </c>
      <c r="F353" s="14">
        <f t="shared" ref="F353:F359" si="91">H330</f>
        <v>2400</v>
      </c>
      <c r="G353" s="14">
        <f t="shared" ref="G353:G359" si="92">F353/(C353*20)</f>
        <v>1</v>
      </c>
      <c r="H353" s="14">
        <f t="shared" ref="H353:H359" si="93">F353-(20*C353)</f>
        <v>0</v>
      </c>
      <c r="J353" s="16" t="s">
        <v>11</v>
      </c>
      <c r="K353" s="16" t="s">
        <v>12</v>
      </c>
      <c r="L353" s="16" t="s">
        <v>13</v>
      </c>
      <c r="M353" s="16" t="s">
        <v>14</v>
      </c>
    </row>
    <row r="354">
      <c r="B354" s="12" t="s">
        <v>15</v>
      </c>
      <c r="C354" s="13">
        <v>200.0</v>
      </c>
      <c r="D354" s="13">
        <v>20000.0</v>
      </c>
      <c r="E354" s="14">
        <f t="shared" si="90"/>
        <v>5</v>
      </c>
      <c r="F354" s="14">
        <f t="shared" si="91"/>
        <v>4000</v>
      </c>
      <c r="G354" s="14">
        <f t="shared" si="92"/>
        <v>1</v>
      </c>
      <c r="H354" s="14">
        <f t="shared" si="93"/>
        <v>0</v>
      </c>
      <c r="J354" s="13"/>
      <c r="K354" s="13"/>
      <c r="L354" s="17">
        <f t="shared" ref="L354:L367" si="94">11-(K354/60)</f>
        <v>11</v>
      </c>
      <c r="M354" s="18">
        <f t="shared" ref="M354:M367" si="95">7.5*K354</f>
        <v>0</v>
      </c>
    </row>
    <row r="355">
      <c r="B355" s="12" t="s">
        <v>18</v>
      </c>
      <c r="C355" s="13">
        <v>150.0</v>
      </c>
      <c r="D355" s="13">
        <v>10000.0</v>
      </c>
      <c r="E355" s="14">
        <f t="shared" si="90"/>
        <v>3.333333333</v>
      </c>
      <c r="F355" s="14">
        <f t="shared" si="91"/>
        <v>3000</v>
      </c>
      <c r="G355" s="14">
        <f t="shared" si="92"/>
        <v>1</v>
      </c>
      <c r="H355" s="14">
        <f t="shared" si="93"/>
        <v>0</v>
      </c>
      <c r="J355" s="13"/>
      <c r="K355" s="13"/>
      <c r="L355" s="17">
        <f t="shared" si="94"/>
        <v>11</v>
      </c>
      <c r="M355" s="18">
        <f t="shared" si="95"/>
        <v>0</v>
      </c>
    </row>
    <row r="356">
      <c r="B356" s="12" t="s">
        <v>21</v>
      </c>
      <c r="C356" s="13">
        <v>100.0</v>
      </c>
      <c r="D356" s="13">
        <v>10000.0</v>
      </c>
      <c r="E356" s="14">
        <f t="shared" si="90"/>
        <v>5</v>
      </c>
      <c r="F356" s="14">
        <f t="shared" si="91"/>
        <v>2000</v>
      </c>
      <c r="G356" s="14">
        <f t="shared" si="92"/>
        <v>1</v>
      </c>
      <c r="H356" s="14">
        <f t="shared" si="93"/>
        <v>0</v>
      </c>
      <c r="J356" s="13"/>
      <c r="K356" s="13"/>
      <c r="L356" s="17">
        <f t="shared" si="94"/>
        <v>11</v>
      </c>
      <c r="M356" s="18">
        <f t="shared" si="95"/>
        <v>0</v>
      </c>
    </row>
    <row r="357">
      <c r="B357" s="12" t="s">
        <v>23</v>
      </c>
      <c r="C357" s="13">
        <v>160.0</v>
      </c>
      <c r="D357" s="20">
        <v>10000.0</v>
      </c>
      <c r="E357" s="14">
        <f t="shared" si="90"/>
        <v>3.125</v>
      </c>
      <c r="F357" s="14">
        <f t="shared" si="91"/>
        <v>3200</v>
      </c>
      <c r="G357" s="14">
        <f t="shared" si="92"/>
        <v>1</v>
      </c>
      <c r="H357" s="14">
        <f t="shared" si="93"/>
        <v>0</v>
      </c>
      <c r="J357" s="13"/>
      <c r="K357" s="13"/>
      <c r="L357" s="17">
        <f t="shared" si="94"/>
        <v>11</v>
      </c>
      <c r="M357" s="18">
        <f t="shared" si="95"/>
        <v>0</v>
      </c>
    </row>
    <row r="358">
      <c r="B358" s="12" t="s">
        <v>25</v>
      </c>
      <c r="C358" s="13">
        <v>150.0</v>
      </c>
      <c r="D358" s="13">
        <v>20000.0</v>
      </c>
      <c r="E358" s="14">
        <f t="shared" si="90"/>
        <v>6.666666667</v>
      </c>
      <c r="F358" s="14">
        <f t="shared" si="91"/>
        <v>3000</v>
      </c>
      <c r="G358" s="14">
        <f t="shared" si="92"/>
        <v>1</v>
      </c>
      <c r="H358" s="14">
        <f t="shared" si="93"/>
        <v>0</v>
      </c>
      <c r="J358" s="13"/>
      <c r="K358" s="13"/>
      <c r="L358" s="17">
        <f t="shared" si="94"/>
        <v>11</v>
      </c>
      <c r="M358" s="18">
        <f t="shared" si="95"/>
        <v>0</v>
      </c>
    </row>
    <row r="359">
      <c r="B359" s="12" t="s">
        <v>27</v>
      </c>
      <c r="C359" s="13">
        <v>120.0</v>
      </c>
      <c r="D359" s="13">
        <v>15000.0</v>
      </c>
      <c r="E359" s="14">
        <f t="shared" si="90"/>
        <v>6.25</v>
      </c>
      <c r="F359" s="14">
        <f t="shared" si="91"/>
        <v>2400</v>
      </c>
      <c r="G359" s="14">
        <f t="shared" si="92"/>
        <v>1</v>
      </c>
      <c r="H359" s="14">
        <f t="shared" si="93"/>
        <v>0</v>
      </c>
      <c r="J359" s="13"/>
      <c r="K359" s="13"/>
      <c r="L359" s="17">
        <f t="shared" si="94"/>
        <v>11</v>
      </c>
      <c r="M359" s="18">
        <f t="shared" si="95"/>
        <v>0</v>
      </c>
    </row>
    <row r="360">
      <c r="J360" s="13"/>
      <c r="K360" s="13"/>
      <c r="L360" s="17">
        <f t="shared" si="94"/>
        <v>11</v>
      </c>
      <c r="M360" s="18">
        <f t="shared" si="95"/>
        <v>0</v>
      </c>
    </row>
    <row r="361">
      <c r="A361" s="21"/>
      <c r="B361" s="5"/>
      <c r="C361" s="5"/>
      <c r="D361" s="5"/>
      <c r="E361" s="5"/>
      <c r="J361" s="13"/>
      <c r="K361" s="13"/>
      <c r="L361" s="17">
        <f t="shared" si="94"/>
        <v>11</v>
      </c>
      <c r="M361" s="18">
        <f t="shared" si="95"/>
        <v>0</v>
      </c>
    </row>
    <row r="362">
      <c r="B362" s="22"/>
      <c r="C362" s="22"/>
      <c r="D362" s="22"/>
      <c r="E362" s="22"/>
      <c r="F362" s="23"/>
      <c r="G362" s="23"/>
      <c r="J362" s="13"/>
      <c r="K362" s="13"/>
      <c r="L362" s="17">
        <f t="shared" si="94"/>
        <v>11</v>
      </c>
      <c r="M362" s="18">
        <f t="shared" si="95"/>
        <v>0</v>
      </c>
    </row>
    <row r="363">
      <c r="J363" s="13"/>
      <c r="K363" s="13"/>
      <c r="L363" s="17">
        <f t="shared" si="94"/>
        <v>11</v>
      </c>
      <c r="M363" s="18">
        <f t="shared" si="95"/>
        <v>0</v>
      </c>
    </row>
    <row r="364">
      <c r="B364" s="23"/>
      <c r="J364" s="13"/>
      <c r="K364" s="13"/>
      <c r="L364" s="17">
        <f t="shared" si="94"/>
        <v>11</v>
      </c>
      <c r="M364" s="18">
        <f t="shared" si="95"/>
        <v>0</v>
      </c>
    </row>
    <row r="365">
      <c r="B365" s="23"/>
      <c r="J365" s="13"/>
      <c r="K365" s="13"/>
      <c r="L365" s="17">
        <f t="shared" si="94"/>
        <v>11</v>
      </c>
      <c r="M365" s="18">
        <f t="shared" si="95"/>
        <v>0</v>
      </c>
    </row>
    <row r="366">
      <c r="B366" s="23"/>
      <c r="J366" s="13"/>
      <c r="K366" s="13"/>
      <c r="L366" s="17">
        <f t="shared" si="94"/>
        <v>11</v>
      </c>
      <c r="M366" s="18">
        <f t="shared" si="95"/>
        <v>0</v>
      </c>
    </row>
    <row r="367">
      <c r="A367" s="21"/>
      <c r="B367" s="5"/>
      <c r="C367" s="5"/>
      <c r="D367" s="5"/>
      <c r="E367" s="5"/>
      <c r="J367" s="13"/>
      <c r="K367" s="13"/>
      <c r="L367" s="17">
        <f t="shared" si="94"/>
        <v>11</v>
      </c>
      <c r="M367" s="18">
        <f t="shared" si="95"/>
        <v>0</v>
      </c>
    </row>
    <row r="368">
      <c r="B368" s="22"/>
      <c r="C368" s="22"/>
      <c r="D368" s="22"/>
      <c r="E368" s="22"/>
      <c r="F368" s="23"/>
      <c r="G368" s="23"/>
      <c r="H368" s="23"/>
    </row>
    <row r="369">
      <c r="J369" s="26" t="s">
        <v>36</v>
      </c>
      <c r="K369" s="18">
        <f>SUM(M354:M367)</f>
        <v>0</v>
      </c>
    </row>
    <row r="370">
      <c r="B370" s="23"/>
      <c r="J370" s="26" t="s">
        <v>37</v>
      </c>
      <c r="K370" s="20">
        <f>(SUM(F353:F359)-SUM(H330:H336))/10000</f>
        <v>0</v>
      </c>
    </row>
    <row r="371">
      <c r="B371" s="23"/>
      <c r="J371" s="26" t="s">
        <v>38</v>
      </c>
      <c r="K371" s="17">
        <f>K348-K370</f>
        <v>208</v>
      </c>
    </row>
    <row r="373">
      <c r="A373" s="4" t="s">
        <v>54</v>
      </c>
      <c r="B373" s="5"/>
      <c r="C373" s="5"/>
      <c r="D373" s="5"/>
      <c r="E373" s="5"/>
    </row>
    <row r="374">
      <c r="B374" s="6" t="s">
        <v>2</v>
      </c>
      <c r="C374" s="6" t="s">
        <v>3</v>
      </c>
      <c r="D374" s="6" t="s">
        <v>4</v>
      </c>
      <c r="E374" s="7" t="s">
        <v>5</v>
      </c>
      <c r="F374" s="8" t="s">
        <v>6</v>
      </c>
      <c r="G374" s="9" t="s">
        <v>7</v>
      </c>
      <c r="H374" s="10" t="s">
        <v>8</v>
      </c>
      <c r="J374" s="11" t="s">
        <v>9</v>
      </c>
      <c r="K374" s="2"/>
      <c r="L374" s="2"/>
      <c r="M374" s="3"/>
    </row>
    <row r="376">
      <c r="B376" s="12" t="s">
        <v>10</v>
      </c>
      <c r="C376" s="13">
        <v>120.0</v>
      </c>
      <c r="D376" s="13">
        <v>20000.0</v>
      </c>
      <c r="E376" s="14">
        <f t="shared" ref="E376:E382" si="96">D376/(C376*20)</f>
        <v>8.333333333</v>
      </c>
      <c r="F376" s="14">
        <f t="shared" ref="F376:F382" si="97">H353 + F8</f>
        <v>4800</v>
      </c>
      <c r="G376" s="14">
        <f t="shared" ref="G376:G382" si="98">F376/(C376*20)</f>
        <v>2</v>
      </c>
      <c r="H376" s="14">
        <f t="shared" ref="H376:H382" si="99">F376-(20*C376)</f>
        <v>2400</v>
      </c>
      <c r="J376" s="16" t="s">
        <v>11</v>
      </c>
      <c r="K376" s="16" t="s">
        <v>12</v>
      </c>
      <c r="L376" s="16" t="s">
        <v>13</v>
      </c>
      <c r="M376" s="16" t="s">
        <v>14</v>
      </c>
    </row>
    <row r="377">
      <c r="B377" s="12" t="s">
        <v>15</v>
      </c>
      <c r="C377" s="13">
        <v>200.0</v>
      </c>
      <c r="D377" s="13">
        <v>20000.0</v>
      </c>
      <c r="E377" s="14">
        <f t="shared" si="96"/>
        <v>5</v>
      </c>
      <c r="F377" s="14">
        <f t="shared" si="97"/>
        <v>8000</v>
      </c>
      <c r="G377" s="14">
        <f t="shared" si="98"/>
        <v>2</v>
      </c>
      <c r="H377" s="14">
        <f t="shared" si="99"/>
        <v>4000</v>
      </c>
      <c r="J377" s="13" t="s">
        <v>16</v>
      </c>
      <c r="K377" s="13">
        <v>7.0</v>
      </c>
      <c r="L377" s="17">
        <f>11-(K377/60) - 0.3 - 0.16</f>
        <v>10.42333333</v>
      </c>
      <c r="M377" s="18">
        <f t="shared" ref="M377:M390" si="100">7.5*K377</f>
        <v>52.5</v>
      </c>
    </row>
    <row r="378">
      <c r="B378" s="12" t="s">
        <v>18</v>
      </c>
      <c r="C378" s="13">
        <v>150.0</v>
      </c>
      <c r="D378" s="13">
        <v>10000.0</v>
      </c>
      <c r="E378" s="14">
        <f t="shared" si="96"/>
        <v>3.333333333</v>
      </c>
      <c r="F378" s="14">
        <f t="shared" si="97"/>
        <v>6000</v>
      </c>
      <c r="G378" s="14">
        <f t="shared" si="98"/>
        <v>2</v>
      </c>
      <c r="H378" s="14">
        <f t="shared" si="99"/>
        <v>3000</v>
      </c>
      <c r="J378" s="13" t="s">
        <v>19</v>
      </c>
      <c r="K378" s="19">
        <v>7.0</v>
      </c>
      <c r="L378" s="17">
        <f>L377-(K378/60) - 0.16</f>
        <v>10.14666667</v>
      </c>
      <c r="M378" s="18">
        <f t="shared" si="100"/>
        <v>52.5</v>
      </c>
    </row>
    <row r="379">
      <c r="B379" s="12" t="s">
        <v>21</v>
      </c>
      <c r="C379" s="13">
        <v>100.0</v>
      </c>
      <c r="D379" s="13">
        <v>10000.0</v>
      </c>
      <c r="E379" s="14">
        <f t="shared" si="96"/>
        <v>5</v>
      </c>
      <c r="F379" s="14">
        <f t="shared" si="97"/>
        <v>4000</v>
      </c>
      <c r="G379" s="14">
        <f t="shared" si="98"/>
        <v>2</v>
      </c>
      <c r="H379" s="14">
        <f t="shared" si="99"/>
        <v>2000</v>
      </c>
      <c r="J379" s="13" t="s">
        <v>22</v>
      </c>
      <c r="K379" s="13">
        <v>14.0</v>
      </c>
      <c r="L379" s="17">
        <f>L378-(K379/60)</f>
        <v>9.913333333</v>
      </c>
      <c r="M379" s="18">
        <f t="shared" si="100"/>
        <v>105</v>
      </c>
    </row>
    <row r="380">
      <c r="B380" s="12" t="s">
        <v>23</v>
      </c>
      <c r="C380" s="13">
        <v>160.0</v>
      </c>
      <c r="D380" s="20">
        <v>10000.0</v>
      </c>
      <c r="E380" s="14">
        <f t="shared" si="96"/>
        <v>3.125</v>
      </c>
      <c r="F380" s="14">
        <f t="shared" si="97"/>
        <v>6400</v>
      </c>
      <c r="G380" s="14">
        <f t="shared" si="98"/>
        <v>2</v>
      </c>
      <c r="H380" s="14">
        <f t="shared" si="99"/>
        <v>3200</v>
      </c>
      <c r="J380" s="13" t="s">
        <v>24</v>
      </c>
      <c r="K380" s="13">
        <v>14.0</v>
      </c>
      <c r="L380" s="17">
        <f>L379-(K380/60) - 0.3 - 0.16</f>
        <v>9.22</v>
      </c>
      <c r="M380" s="18">
        <f t="shared" si="100"/>
        <v>105</v>
      </c>
    </row>
    <row r="381">
      <c r="B381" s="12" t="s">
        <v>25</v>
      </c>
      <c r="C381" s="13">
        <v>150.0</v>
      </c>
      <c r="D381" s="13">
        <v>20000.0</v>
      </c>
      <c r="E381" s="14">
        <f t="shared" si="96"/>
        <v>6.666666667</v>
      </c>
      <c r="F381" s="14">
        <f t="shared" si="97"/>
        <v>6000</v>
      </c>
      <c r="G381" s="14">
        <f t="shared" si="98"/>
        <v>2</v>
      </c>
      <c r="H381" s="14">
        <f t="shared" si="99"/>
        <v>3000</v>
      </c>
      <c r="J381" s="13" t="s">
        <v>26</v>
      </c>
      <c r="K381" s="13">
        <v>15.0</v>
      </c>
      <c r="L381" s="17">
        <f t="shared" ref="L381:L382" si="101">L380-(K381/60) - 0.16</f>
        <v>8.81</v>
      </c>
      <c r="M381" s="18">
        <f t="shared" si="100"/>
        <v>112.5</v>
      </c>
    </row>
    <row r="382">
      <c r="B382" s="12" t="s">
        <v>27</v>
      </c>
      <c r="C382" s="13">
        <v>120.0</v>
      </c>
      <c r="D382" s="13">
        <v>15000.0</v>
      </c>
      <c r="E382" s="14">
        <f t="shared" si="96"/>
        <v>6.25</v>
      </c>
      <c r="F382" s="14">
        <f t="shared" si="97"/>
        <v>4800</v>
      </c>
      <c r="G382" s="14">
        <f t="shared" si="98"/>
        <v>2</v>
      </c>
      <c r="H382" s="14">
        <f t="shared" si="99"/>
        <v>2400</v>
      </c>
      <c r="J382" s="13" t="s">
        <v>28</v>
      </c>
      <c r="K382" s="13">
        <v>3.0</v>
      </c>
      <c r="L382" s="17">
        <f t="shared" si="101"/>
        <v>8.6</v>
      </c>
      <c r="M382" s="18">
        <f t="shared" si="100"/>
        <v>22.5</v>
      </c>
    </row>
    <row r="383">
      <c r="J383" s="19" t="s">
        <v>29</v>
      </c>
      <c r="K383" s="13">
        <v>18.0</v>
      </c>
      <c r="L383" s="17">
        <f>L382-(K383/60) </f>
        <v>8.3</v>
      </c>
      <c r="M383" s="18">
        <f t="shared" si="100"/>
        <v>135</v>
      </c>
    </row>
    <row r="384">
      <c r="A384" s="21"/>
      <c r="B384" s="5"/>
      <c r="C384" s="5"/>
      <c r="D384" s="5"/>
      <c r="E384" s="5"/>
      <c r="J384" s="19" t="s">
        <v>30</v>
      </c>
      <c r="K384" s="19">
        <v>20.5</v>
      </c>
      <c r="L384" s="17">
        <f>L383-(K384/60) - 0.3 - 0.16</f>
        <v>7.498333333</v>
      </c>
      <c r="M384" s="18">
        <f t="shared" si="100"/>
        <v>153.75</v>
      </c>
    </row>
    <row r="385">
      <c r="B385" s="22"/>
      <c r="C385" s="22"/>
      <c r="D385" s="22"/>
      <c r="E385" s="22"/>
      <c r="F385" s="23"/>
      <c r="G385" s="23"/>
      <c r="J385" s="13" t="s">
        <v>31</v>
      </c>
      <c r="K385" s="13">
        <v>2.5</v>
      </c>
      <c r="L385" s="17">
        <f>L384-(K385/60) - 0.16</f>
        <v>7.296666667</v>
      </c>
      <c r="M385" s="18">
        <f t="shared" si="100"/>
        <v>18.75</v>
      </c>
    </row>
    <row r="386">
      <c r="J386" s="13" t="s">
        <v>32</v>
      </c>
      <c r="K386" s="13">
        <v>23.0</v>
      </c>
      <c r="L386" s="17">
        <f>L385-(K386/60)</f>
        <v>6.913333333</v>
      </c>
      <c r="M386" s="18">
        <f t="shared" si="100"/>
        <v>172.5</v>
      </c>
    </row>
    <row r="387">
      <c r="B387" s="23"/>
      <c r="J387" s="19" t="s">
        <v>33</v>
      </c>
      <c r="K387" s="19">
        <v>30.0</v>
      </c>
      <c r="L387" s="17">
        <f>L386-(K387/60) - 0.3 - 0.16</f>
        <v>5.953333333</v>
      </c>
      <c r="M387" s="18">
        <f t="shared" si="100"/>
        <v>225</v>
      </c>
    </row>
    <row r="388">
      <c r="B388" s="23"/>
      <c r="J388" s="19" t="s">
        <v>34</v>
      </c>
      <c r="K388" s="19">
        <v>30.0</v>
      </c>
      <c r="L388" s="24">
        <f>L387-(K388/60) </f>
        <v>5.453333333</v>
      </c>
      <c r="M388" s="18">
        <f t="shared" si="100"/>
        <v>225</v>
      </c>
    </row>
    <row r="389">
      <c r="B389" s="23"/>
      <c r="J389" s="13"/>
      <c r="K389" s="13"/>
      <c r="L389" s="17"/>
      <c r="M389" s="18">
        <f t="shared" si="100"/>
        <v>0</v>
      </c>
    </row>
    <row r="390">
      <c r="A390" s="21"/>
      <c r="B390" s="5"/>
      <c r="C390" s="5"/>
      <c r="D390" s="5"/>
      <c r="E390" s="5"/>
      <c r="J390" s="13"/>
      <c r="K390" s="13"/>
      <c r="L390" s="17"/>
      <c r="M390" s="18">
        <f t="shared" si="100"/>
        <v>0</v>
      </c>
    </row>
    <row r="391">
      <c r="B391" s="22"/>
      <c r="C391" s="22"/>
      <c r="D391" s="22"/>
      <c r="E391" s="22"/>
      <c r="F391" s="23"/>
      <c r="G391" s="23"/>
      <c r="H391" s="23"/>
    </row>
    <row r="392">
      <c r="J392" s="26" t="s">
        <v>36</v>
      </c>
      <c r="K392" s="18">
        <f>SUM(M377:M390)</f>
        <v>1380</v>
      </c>
    </row>
    <row r="393">
      <c r="B393" s="23"/>
      <c r="J393" s="26" t="s">
        <v>37</v>
      </c>
      <c r="K393" s="20">
        <f>(SUM(F376:F382)-SUM(H353:H359))/10000</f>
        <v>4</v>
      </c>
    </row>
    <row r="394">
      <c r="B394" s="23"/>
      <c r="J394" s="26" t="s">
        <v>38</v>
      </c>
      <c r="K394" s="17">
        <f>K371-K393</f>
        <v>204</v>
      </c>
    </row>
    <row r="395">
      <c r="B395" s="23"/>
    </row>
    <row r="397">
      <c r="A397" s="4" t="s">
        <v>55</v>
      </c>
      <c r="B397" s="6" t="s">
        <v>2</v>
      </c>
      <c r="C397" s="6" t="s">
        <v>3</v>
      </c>
      <c r="D397" s="6" t="s">
        <v>4</v>
      </c>
      <c r="E397" s="7" t="s">
        <v>5</v>
      </c>
      <c r="F397" s="8" t="s">
        <v>6</v>
      </c>
      <c r="G397" s="9" t="s">
        <v>7</v>
      </c>
      <c r="H397" s="10" t="s">
        <v>8</v>
      </c>
    </row>
    <row r="398">
      <c r="J398" s="11" t="s">
        <v>9</v>
      </c>
      <c r="K398" s="2"/>
      <c r="L398" s="2"/>
      <c r="M398" s="3"/>
    </row>
    <row r="399">
      <c r="B399" s="12" t="s">
        <v>10</v>
      </c>
      <c r="C399" s="13">
        <v>120.0</v>
      </c>
      <c r="D399" s="13">
        <v>20000.0</v>
      </c>
      <c r="E399" s="14">
        <f t="shared" ref="E399:E405" si="102">D399/(C399*20)</f>
        <v>8.333333333</v>
      </c>
      <c r="F399" s="14">
        <f t="shared" ref="F399:F405" si="103">H376</f>
        <v>2400</v>
      </c>
      <c r="G399" s="14">
        <f t="shared" ref="G399:G405" si="104">F399/(C399*20)</f>
        <v>1</v>
      </c>
      <c r="H399" s="14">
        <f t="shared" ref="H399:H405" si="105">F399-(20*C399)</f>
        <v>0</v>
      </c>
    </row>
    <row r="400">
      <c r="B400" s="12" t="s">
        <v>15</v>
      </c>
      <c r="C400" s="13">
        <v>200.0</v>
      </c>
      <c r="D400" s="13">
        <v>20000.0</v>
      </c>
      <c r="E400" s="14">
        <f t="shared" si="102"/>
        <v>5</v>
      </c>
      <c r="F400" s="14">
        <f t="shared" si="103"/>
        <v>4000</v>
      </c>
      <c r="G400" s="14">
        <f t="shared" si="104"/>
        <v>1</v>
      </c>
      <c r="H400" s="14">
        <f t="shared" si="105"/>
        <v>0</v>
      </c>
      <c r="J400" s="16" t="s">
        <v>11</v>
      </c>
      <c r="K400" s="16" t="s">
        <v>12</v>
      </c>
      <c r="L400" s="16" t="s">
        <v>13</v>
      </c>
      <c r="M400" s="16" t="s">
        <v>14</v>
      </c>
    </row>
    <row r="401">
      <c r="B401" s="12" t="s">
        <v>18</v>
      </c>
      <c r="C401" s="13">
        <v>150.0</v>
      </c>
      <c r="D401" s="13">
        <v>10000.0</v>
      </c>
      <c r="E401" s="14">
        <f t="shared" si="102"/>
        <v>3.333333333</v>
      </c>
      <c r="F401" s="14">
        <f t="shared" si="103"/>
        <v>3000</v>
      </c>
      <c r="G401" s="14">
        <f t="shared" si="104"/>
        <v>1</v>
      </c>
      <c r="H401" s="14">
        <f t="shared" si="105"/>
        <v>0</v>
      </c>
      <c r="J401" s="13"/>
      <c r="K401" s="13"/>
      <c r="L401" s="17">
        <f t="shared" ref="L401:L414" si="106">11-(K401/60)</f>
        <v>11</v>
      </c>
      <c r="M401" s="18">
        <f t="shared" ref="M401:M414" si="107">7.5*K401</f>
        <v>0</v>
      </c>
    </row>
    <row r="402">
      <c r="B402" s="12" t="s">
        <v>21</v>
      </c>
      <c r="C402" s="13">
        <v>100.0</v>
      </c>
      <c r="D402" s="13">
        <v>10000.0</v>
      </c>
      <c r="E402" s="14">
        <f t="shared" si="102"/>
        <v>5</v>
      </c>
      <c r="F402" s="14">
        <f t="shared" si="103"/>
        <v>2000</v>
      </c>
      <c r="G402" s="14">
        <f t="shared" si="104"/>
        <v>1</v>
      </c>
      <c r="H402" s="14">
        <f t="shared" si="105"/>
        <v>0</v>
      </c>
      <c r="J402" s="13"/>
      <c r="K402" s="13"/>
      <c r="L402" s="17">
        <f t="shared" si="106"/>
        <v>11</v>
      </c>
      <c r="M402" s="18">
        <f t="shared" si="107"/>
        <v>0</v>
      </c>
    </row>
    <row r="403">
      <c r="B403" s="12" t="s">
        <v>23</v>
      </c>
      <c r="C403" s="13">
        <v>160.0</v>
      </c>
      <c r="D403" s="20">
        <v>10000.0</v>
      </c>
      <c r="E403" s="14">
        <f t="shared" si="102"/>
        <v>3.125</v>
      </c>
      <c r="F403" s="14">
        <f t="shared" si="103"/>
        <v>3200</v>
      </c>
      <c r="G403" s="14">
        <f t="shared" si="104"/>
        <v>1</v>
      </c>
      <c r="H403" s="14">
        <f t="shared" si="105"/>
        <v>0</v>
      </c>
      <c r="J403" s="13"/>
      <c r="K403" s="13"/>
      <c r="L403" s="17">
        <f t="shared" si="106"/>
        <v>11</v>
      </c>
      <c r="M403" s="18">
        <f t="shared" si="107"/>
        <v>0</v>
      </c>
    </row>
    <row r="404">
      <c r="B404" s="12" t="s">
        <v>25</v>
      </c>
      <c r="C404" s="13">
        <v>150.0</v>
      </c>
      <c r="D404" s="13">
        <v>20000.0</v>
      </c>
      <c r="E404" s="14">
        <f t="shared" si="102"/>
        <v>6.666666667</v>
      </c>
      <c r="F404" s="14">
        <f t="shared" si="103"/>
        <v>3000</v>
      </c>
      <c r="G404" s="14">
        <f t="shared" si="104"/>
        <v>1</v>
      </c>
      <c r="H404" s="14">
        <f t="shared" si="105"/>
        <v>0</v>
      </c>
      <c r="J404" s="13"/>
      <c r="K404" s="13"/>
      <c r="L404" s="17">
        <f t="shared" si="106"/>
        <v>11</v>
      </c>
      <c r="M404" s="18">
        <f t="shared" si="107"/>
        <v>0</v>
      </c>
    </row>
    <row r="405">
      <c r="B405" s="12" t="s">
        <v>27</v>
      </c>
      <c r="C405" s="13">
        <v>120.0</v>
      </c>
      <c r="D405" s="13">
        <v>15000.0</v>
      </c>
      <c r="E405" s="14">
        <f t="shared" si="102"/>
        <v>6.25</v>
      </c>
      <c r="F405" s="14">
        <f t="shared" si="103"/>
        <v>2400</v>
      </c>
      <c r="G405" s="14">
        <f t="shared" si="104"/>
        <v>1</v>
      </c>
      <c r="H405" s="14">
        <f t="shared" si="105"/>
        <v>0</v>
      </c>
      <c r="J405" s="13"/>
      <c r="K405" s="13"/>
      <c r="L405" s="17">
        <f t="shared" si="106"/>
        <v>11</v>
      </c>
      <c r="M405" s="18">
        <f t="shared" si="107"/>
        <v>0</v>
      </c>
    </row>
    <row r="406">
      <c r="B406" s="12"/>
      <c r="C406" s="13"/>
      <c r="D406" s="13"/>
      <c r="J406" s="13"/>
      <c r="K406" s="13"/>
      <c r="L406" s="17">
        <f t="shared" si="106"/>
        <v>11</v>
      </c>
      <c r="M406" s="18">
        <f t="shared" si="107"/>
        <v>0</v>
      </c>
    </row>
    <row r="407">
      <c r="J407" s="13"/>
      <c r="K407" s="13"/>
      <c r="L407" s="17">
        <f t="shared" si="106"/>
        <v>11</v>
      </c>
      <c r="M407" s="18">
        <f t="shared" si="107"/>
        <v>0</v>
      </c>
    </row>
    <row r="408">
      <c r="A408" s="21"/>
      <c r="B408" s="5"/>
      <c r="C408" s="5"/>
      <c r="D408" s="5"/>
      <c r="E408" s="5"/>
      <c r="J408" s="13"/>
      <c r="K408" s="13"/>
      <c r="L408" s="17">
        <f t="shared" si="106"/>
        <v>11</v>
      </c>
      <c r="M408" s="18">
        <f t="shared" si="107"/>
        <v>0</v>
      </c>
    </row>
    <row r="409">
      <c r="B409" s="22"/>
      <c r="C409" s="22"/>
      <c r="D409" s="22"/>
      <c r="E409" s="22"/>
      <c r="F409" s="23"/>
      <c r="G409" s="23"/>
      <c r="J409" s="13"/>
      <c r="K409" s="13"/>
      <c r="L409" s="17">
        <f t="shared" si="106"/>
        <v>11</v>
      </c>
      <c r="M409" s="18">
        <f t="shared" si="107"/>
        <v>0</v>
      </c>
    </row>
    <row r="410">
      <c r="J410" s="13"/>
      <c r="K410" s="13"/>
      <c r="L410" s="17">
        <f t="shared" si="106"/>
        <v>11</v>
      </c>
      <c r="M410" s="18">
        <f t="shared" si="107"/>
        <v>0</v>
      </c>
    </row>
    <row r="411">
      <c r="B411" s="23"/>
      <c r="J411" s="13"/>
      <c r="K411" s="13"/>
      <c r="L411" s="17">
        <f t="shared" si="106"/>
        <v>11</v>
      </c>
      <c r="M411" s="18">
        <f t="shared" si="107"/>
        <v>0</v>
      </c>
    </row>
    <row r="412">
      <c r="B412" s="23"/>
      <c r="J412" s="13"/>
      <c r="K412" s="13"/>
      <c r="L412" s="17">
        <f t="shared" si="106"/>
        <v>11</v>
      </c>
      <c r="M412" s="18">
        <f t="shared" si="107"/>
        <v>0</v>
      </c>
    </row>
    <row r="413">
      <c r="B413" s="23"/>
      <c r="J413" s="13"/>
      <c r="K413" s="13"/>
      <c r="L413" s="17">
        <f t="shared" si="106"/>
        <v>11</v>
      </c>
      <c r="M413" s="18">
        <f t="shared" si="107"/>
        <v>0</v>
      </c>
    </row>
    <row r="414">
      <c r="A414" s="21"/>
      <c r="B414" s="5"/>
      <c r="C414" s="5"/>
      <c r="D414" s="5"/>
      <c r="E414" s="5"/>
      <c r="J414" s="13"/>
      <c r="K414" s="13"/>
      <c r="L414" s="17">
        <f t="shared" si="106"/>
        <v>11</v>
      </c>
      <c r="M414" s="18">
        <f t="shared" si="107"/>
        <v>0</v>
      </c>
    </row>
    <row r="415">
      <c r="B415" s="22"/>
      <c r="C415" s="22"/>
      <c r="D415" s="22"/>
      <c r="E415" s="22"/>
      <c r="F415" s="23"/>
      <c r="G415" s="23"/>
      <c r="H415" s="23"/>
    </row>
    <row r="416">
      <c r="J416" s="26" t="s">
        <v>36</v>
      </c>
      <c r="K416" s="18">
        <f>SUM(M401:M414)</f>
        <v>0</v>
      </c>
    </row>
    <row r="417">
      <c r="B417" s="23"/>
      <c r="J417" s="26" t="s">
        <v>37</v>
      </c>
      <c r="K417" s="20">
        <f>(SUM(F399:F405)-SUM(H376:H382))/10000</f>
        <v>0</v>
      </c>
    </row>
    <row r="418">
      <c r="B418" s="23"/>
      <c r="J418" s="26" t="s">
        <v>38</v>
      </c>
      <c r="K418" s="17">
        <f>K394-K417</f>
        <v>204</v>
      </c>
    </row>
    <row r="421">
      <c r="A421" s="4" t="s">
        <v>56</v>
      </c>
    </row>
    <row r="422">
      <c r="B422" s="6" t="s">
        <v>2</v>
      </c>
      <c r="C422" s="6" t="s">
        <v>3</v>
      </c>
      <c r="D422" s="6" t="s">
        <v>4</v>
      </c>
      <c r="E422" s="7" t="s">
        <v>5</v>
      </c>
      <c r="F422" s="8" t="s">
        <v>6</v>
      </c>
      <c r="G422" s="9" t="s">
        <v>7</v>
      </c>
      <c r="H422" s="10" t="s">
        <v>8</v>
      </c>
      <c r="J422" s="11" t="s">
        <v>9</v>
      </c>
      <c r="K422" s="2"/>
      <c r="L422" s="2"/>
      <c r="M422" s="3"/>
    </row>
    <row r="424">
      <c r="B424" s="12" t="s">
        <v>10</v>
      </c>
      <c r="C424" s="13">
        <v>120.0</v>
      </c>
      <c r="D424" s="13">
        <v>20000.0</v>
      </c>
      <c r="E424" s="14">
        <f t="shared" ref="E424:E430" si="108">D424/(C424*20)</f>
        <v>8.333333333</v>
      </c>
      <c r="F424" s="14">
        <f t="shared" ref="F424:F430" si="109">H399 + F8</f>
        <v>4800</v>
      </c>
      <c r="G424" s="14">
        <f t="shared" ref="G424:G430" si="110">F424/(C424*20)</f>
        <v>2</v>
      </c>
      <c r="H424" s="14">
        <f t="shared" ref="H424:H430" si="111">F424-(20*C424)</f>
        <v>2400</v>
      </c>
      <c r="J424" s="16" t="s">
        <v>11</v>
      </c>
      <c r="K424" s="16" t="s">
        <v>12</v>
      </c>
      <c r="L424" s="16" t="s">
        <v>13</v>
      </c>
      <c r="M424" s="16" t="s">
        <v>14</v>
      </c>
    </row>
    <row r="425">
      <c r="B425" s="12" t="s">
        <v>15</v>
      </c>
      <c r="C425" s="13">
        <v>200.0</v>
      </c>
      <c r="D425" s="13">
        <v>20000.0</v>
      </c>
      <c r="E425" s="14">
        <f t="shared" si="108"/>
        <v>5</v>
      </c>
      <c r="F425" s="14">
        <f t="shared" si="109"/>
        <v>8000</v>
      </c>
      <c r="G425" s="14">
        <f t="shared" si="110"/>
        <v>2</v>
      </c>
      <c r="H425" s="14">
        <f t="shared" si="111"/>
        <v>4000</v>
      </c>
      <c r="J425" s="13" t="s">
        <v>16</v>
      </c>
      <c r="K425" s="13">
        <v>7.0</v>
      </c>
      <c r="L425" s="17">
        <f>11-(K425/60) - 0.3 - 0.16</f>
        <v>10.42333333</v>
      </c>
      <c r="M425" s="18">
        <f t="shared" ref="M425:M438" si="112">7.5*K425</f>
        <v>52.5</v>
      </c>
    </row>
    <row r="426">
      <c r="B426" s="12" t="s">
        <v>18</v>
      </c>
      <c r="C426" s="13">
        <v>150.0</v>
      </c>
      <c r="D426" s="13">
        <v>10000.0</v>
      </c>
      <c r="E426" s="14">
        <f t="shared" si="108"/>
        <v>3.333333333</v>
      </c>
      <c r="F426" s="14">
        <f t="shared" si="109"/>
        <v>6000</v>
      </c>
      <c r="G426" s="14">
        <f t="shared" si="110"/>
        <v>2</v>
      </c>
      <c r="H426" s="14">
        <f t="shared" si="111"/>
        <v>3000</v>
      </c>
      <c r="J426" s="13" t="s">
        <v>19</v>
      </c>
      <c r="K426" s="19">
        <v>7.0</v>
      </c>
      <c r="L426" s="17">
        <f>L425-(K426/60) - 0.16</f>
        <v>10.14666667</v>
      </c>
      <c r="M426" s="18">
        <f t="shared" si="112"/>
        <v>52.5</v>
      </c>
    </row>
    <row r="427">
      <c r="B427" s="12" t="s">
        <v>21</v>
      </c>
      <c r="C427" s="13">
        <v>100.0</v>
      </c>
      <c r="D427" s="13">
        <v>10000.0</v>
      </c>
      <c r="E427" s="14">
        <f t="shared" si="108"/>
        <v>5</v>
      </c>
      <c r="F427" s="14">
        <f t="shared" si="109"/>
        <v>4000</v>
      </c>
      <c r="G427" s="14">
        <f t="shared" si="110"/>
        <v>2</v>
      </c>
      <c r="H427" s="14">
        <f t="shared" si="111"/>
        <v>2000</v>
      </c>
      <c r="J427" s="13" t="s">
        <v>22</v>
      </c>
      <c r="K427" s="13">
        <v>14.0</v>
      </c>
      <c r="L427" s="17">
        <f>L426-(K427/60)</f>
        <v>9.913333333</v>
      </c>
      <c r="M427" s="18">
        <f t="shared" si="112"/>
        <v>105</v>
      </c>
    </row>
    <row r="428">
      <c r="B428" s="12" t="s">
        <v>23</v>
      </c>
      <c r="C428" s="13">
        <v>160.0</v>
      </c>
      <c r="D428" s="20">
        <v>10000.0</v>
      </c>
      <c r="E428" s="14">
        <f t="shared" si="108"/>
        <v>3.125</v>
      </c>
      <c r="F428" s="14">
        <f t="shared" si="109"/>
        <v>6400</v>
      </c>
      <c r="G428" s="14">
        <f t="shared" si="110"/>
        <v>2</v>
      </c>
      <c r="H428" s="14">
        <f t="shared" si="111"/>
        <v>3200</v>
      </c>
      <c r="J428" s="13" t="s">
        <v>24</v>
      </c>
      <c r="K428" s="13">
        <v>14.0</v>
      </c>
      <c r="L428" s="17">
        <f>L427-(K428/60) - 0.3 - 0.16</f>
        <v>9.22</v>
      </c>
      <c r="M428" s="18">
        <f t="shared" si="112"/>
        <v>105</v>
      </c>
    </row>
    <row r="429">
      <c r="B429" s="12" t="s">
        <v>25</v>
      </c>
      <c r="C429" s="13">
        <v>150.0</v>
      </c>
      <c r="D429" s="13">
        <v>20000.0</v>
      </c>
      <c r="E429" s="14">
        <f t="shared" si="108"/>
        <v>6.666666667</v>
      </c>
      <c r="F429" s="14">
        <f t="shared" si="109"/>
        <v>6000</v>
      </c>
      <c r="G429" s="14">
        <f t="shared" si="110"/>
        <v>2</v>
      </c>
      <c r="H429" s="14">
        <f t="shared" si="111"/>
        <v>3000</v>
      </c>
      <c r="J429" s="13" t="s">
        <v>26</v>
      </c>
      <c r="K429" s="13">
        <v>15.0</v>
      </c>
      <c r="L429" s="17">
        <f t="shared" ref="L429:L430" si="113">L428-(K429/60) - 0.16</f>
        <v>8.81</v>
      </c>
      <c r="M429" s="18">
        <f t="shared" si="112"/>
        <v>112.5</v>
      </c>
    </row>
    <row r="430">
      <c r="B430" s="12" t="s">
        <v>27</v>
      </c>
      <c r="C430" s="13">
        <v>120.0</v>
      </c>
      <c r="D430" s="13">
        <v>15000.0</v>
      </c>
      <c r="E430" s="14">
        <f t="shared" si="108"/>
        <v>6.25</v>
      </c>
      <c r="F430" s="14">
        <f t="shared" si="109"/>
        <v>4800</v>
      </c>
      <c r="G430" s="14">
        <f t="shared" si="110"/>
        <v>2</v>
      </c>
      <c r="H430" s="14">
        <f t="shared" si="111"/>
        <v>2400</v>
      </c>
      <c r="J430" s="13" t="s">
        <v>28</v>
      </c>
      <c r="K430" s="13">
        <v>3.0</v>
      </c>
      <c r="L430" s="17">
        <f t="shared" si="113"/>
        <v>8.6</v>
      </c>
      <c r="M430" s="18">
        <f t="shared" si="112"/>
        <v>22.5</v>
      </c>
    </row>
    <row r="431">
      <c r="J431" s="19" t="s">
        <v>29</v>
      </c>
      <c r="K431" s="13">
        <v>18.0</v>
      </c>
      <c r="L431" s="17">
        <f>L430-(K431/60) </f>
        <v>8.3</v>
      </c>
      <c r="M431" s="18">
        <f t="shared" si="112"/>
        <v>135</v>
      </c>
    </row>
    <row r="432">
      <c r="A432" s="21"/>
      <c r="B432" s="5"/>
      <c r="C432" s="5"/>
      <c r="D432" s="5"/>
      <c r="E432" s="5"/>
      <c r="J432" s="19" t="s">
        <v>30</v>
      </c>
      <c r="K432" s="19">
        <v>20.5</v>
      </c>
      <c r="L432" s="17">
        <f>L431-(K432/60) - 0.3 - 0.16</f>
        <v>7.498333333</v>
      </c>
      <c r="M432" s="18">
        <f t="shared" si="112"/>
        <v>153.75</v>
      </c>
    </row>
    <row r="433">
      <c r="B433" s="22"/>
      <c r="C433" s="22"/>
      <c r="D433" s="22"/>
      <c r="E433" s="22"/>
      <c r="F433" s="23"/>
      <c r="G433" s="23"/>
      <c r="J433" s="13" t="s">
        <v>31</v>
      </c>
      <c r="K433" s="13">
        <v>2.5</v>
      </c>
      <c r="L433" s="17">
        <f>L432-(K433/60) - 0.16</f>
        <v>7.296666667</v>
      </c>
      <c r="M433" s="18">
        <f t="shared" si="112"/>
        <v>18.75</v>
      </c>
    </row>
    <row r="434">
      <c r="J434" s="13" t="s">
        <v>32</v>
      </c>
      <c r="K434" s="13">
        <v>23.0</v>
      </c>
      <c r="L434" s="17">
        <f>L433-(K434/60)</f>
        <v>6.913333333</v>
      </c>
      <c r="M434" s="18">
        <f t="shared" si="112"/>
        <v>172.5</v>
      </c>
    </row>
    <row r="435">
      <c r="B435" s="23"/>
      <c r="J435" s="19" t="s">
        <v>33</v>
      </c>
      <c r="K435" s="19">
        <v>30.0</v>
      </c>
      <c r="L435" s="17">
        <f>L434-(K435/60) - 0.3 - 0.16</f>
        <v>5.953333333</v>
      </c>
      <c r="M435" s="18">
        <f t="shared" si="112"/>
        <v>225</v>
      </c>
    </row>
    <row r="436">
      <c r="B436" s="23"/>
      <c r="J436" s="19" t="s">
        <v>34</v>
      </c>
      <c r="K436" s="19">
        <v>30.0</v>
      </c>
      <c r="L436" s="24">
        <f>L435-(K436/60) </f>
        <v>5.453333333</v>
      </c>
      <c r="M436" s="18">
        <f t="shared" si="112"/>
        <v>225</v>
      </c>
    </row>
    <row r="437">
      <c r="B437" s="23"/>
      <c r="J437" s="13"/>
      <c r="K437" s="13"/>
      <c r="L437" s="17"/>
      <c r="M437" s="18">
        <f t="shared" si="112"/>
        <v>0</v>
      </c>
    </row>
    <row r="438">
      <c r="A438" s="21"/>
      <c r="B438" s="5"/>
      <c r="C438" s="5"/>
      <c r="D438" s="5"/>
      <c r="E438" s="5"/>
      <c r="J438" s="13"/>
      <c r="K438" s="13"/>
      <c r="L438" s="17"/>
      <c r="M438" s="18">
        <f t="shared" si="112"/>
        <v>0</v>
      </c>
    </row>
    <row r="439">
      <c r="B439" s="22"/>
      <c r="C439" s="22"/>
      <c r="D439" s="22"/>
      <c r="E439" s="22"/>
      <c r="F439" s="23"/>
      <c r="G439" s="23"/>
      <c r="H439" s="23"/>
    </row>
    <row r="440">
      <c r="J440" s="26" t="s">
        <v>36</v>
      </c>
      <c r="K440" s="18">
        <f>SUM(M425:M438)</f>
        <v>1380</v>
      </c>
    </row>
    <row r="441">
      <c r="B441" s="23"/>
      <c r="J441" s="26" t="s">
        <v>37</v>
      </c>
      <c r="K441" s="20">
        <f>(SUM(F424:F430)-SUM(H399:H405))/10000</f>
        <v>4</v>
      </c>
    </row>
    <row r="442">
      <c r="B442" s="23"/>
      <c r="J442" s="26" t="s">
        <v>38</v>
      </c>
      <c r="K442" s="17">
        <f>K418-K441</f>
        <v>200</v>
      </c>
    </row>
    <row r="445">
      <c r="A445" s="4" t="s">
        <v>57</v>
      </c>
    </row>
    <row r="446">
      <c r="B446" s="6" t="s">
        <v>2</v>
      </c>
      <c r="C446" s="6" t="s">
        <v>3</v>
      </c>
      <c r="D446" s="6" t="s">
        <v>4</v>
      </c>
      <c r="E446" s="7" t="s">
        <v>5</v>
      </c>
      <c r="F446" s="8" t="s">
        <v>6</v>
      </c>
      <c r="G446" s="9" t="s">
        <v>7</v>
      </c>
      <c r="H446" s="10" t="s">
        <v>8</v>
      </c>
      <c r="J446" s="11" t="s">
        <v>9</v>
      </c>
      <c r="K446" s="2"/>
      <c r="L446" s="2"/>
      <c r="M446" s="3"/>
    </row>
    <row r="448">
      <c r="B448" s="12" t="s">
        <v>10</v>
      </c>
      <c r="C448" s="13">
        <v>120.0</v>
      </c>
      <c r="D448" s="13">
        <v>20000.0</v>
      </c>
      <c r="E448" s="14">
        <f t="shared" ref="E448:E454" si="114">D448/(C448*20)</f>
        <v>8.333333333</v>
      </c>
      <c r="F448" s="14">
        <f t="shared" ref="F448:F454" si="115">H424 + F8</f>
        <v>7200</v>
      </c>
      <c r="G448" s="14">
        <f t="shared" ref="G448:G454" si="116">F448/(C448*20)</f>
        <v>3</v>
      </c>
      <c r="H448" s="14">
        <f t="shared" ref="H448:H454" si="117">F448-(20*C448)</f>
        <v>4800</v>
      </c>
      <c r="J448" s="16" t="s">
        <v>11</v>
      </c>
      <c r="K448" s="16" t="s">
        <v>12</v>
      </c>
      <c r="L448" s="16" t="s">
        <v>13</v>
      </c>
      <c r="M448" s="16" t="s">
        <v>14</v>
      </c>
    </row>
    <row r="449">
      <c r="B449" s="12" t="s">
        <v>15</v>
      </c>
      <c r="C449" s="13">
        <v>200.0</v>
      </c>
      <c r="D449" s="13">
        <v>20000.0</v>
      </c>
      <c r="E449" s="14">
        <f t="shared" si="114"/>
        <v>5</v>
      </c>
      <c r="F449" s="14">
        <f t="shared" si="115"/>
        <v>12000</v>
      </c>
      <c r="G449" s="14">
        <f t="shared" si="116"/>
        <v>3</v>
      </c>
      <c r="H449" s="14">
        <f t="shared" si="117"/>
        <v>8000</v>
      </c>
      <c r="J449" s="13" t="s">
        <v>16</v>
      </c>
      <c r="K449" s="13">
        <v>7.0</v>
      </c>
      <c r="L449" s="17">
        <f>11-(K449/60) - 0.3 - 0.16</f>
        <v>10.42333333</v>
      </c>
      <c r="M449" s="18">
        <f t="shared" ref="M449:M462" si="118">7.5*K449</f>
        <v>52.5</v>
      </c>
    </row>
    <row r="450">
      <c r="B450" s="12" t="s">
        <v>18</v>
      </c>
      <c r="C450" s="13">
        <v>150.0</v>
      </c>
      <c r="D450" s="13">
        <v>10000.0</v>
      </c>
      <c r="E450" s="14">
        <f t="shared" si="114"/>
        <v>3.333333333</v>
      </c>
      <c r="F450" s="14">
        <f t="shared" si="115"/>
        <v>9000</v>
      </c>
      <c r="G450" s="14">
        <f t="shared" si="116"/>
        <v>3</v>
      </c>
      <c r="H450" s="14">
        <f t="shared" si="117"/>
        <v>6000</v>
      </c>
      <c r="J450" s="13" t="s">
        <v>19</v>
      </c>
      <c r="K450" s="19">
        <v>7.0</v>
      </c>
      <c r="L450" s="17">
        <f>L449-(K450/60) - 0.16</f>
        <v>10.14666667</v>
      </c>
      <c r="M450" s="18">
        <f t="shared" si="118"/>
        <v>52.5</v>
      </c>
    </row>
    <row r="451">
      <c r="B451" s="12" t="s">
        <v>21</v>
      </c>
      <c r="C451" s="13">
        <v>100.0</v>
      </c>
      <c r="D451" s="13">
        <v>10000.0</v>
      </c>
      <c r="E451" s="14">
        <f t="shared" si="114"/>
        <v>5</v>
      </c>
      <c r="F451" s="14">
        <f t="shared" si="115"/>
        <v>6000</v>
      </c>
      <c r="G451" s="14">
        <f t="shared" si="116"/>
        <v>3</v>
      </c>
      <c r="H451" s="14">
        <f t="shared" si="117"/>
        <v>4000</v>
      </c>
      <c r="J451" s="13" t="s">
        <v>22</v>
      </c>
      <c r="K451" s="13">
        <v>14.0</v>
      </c>
      <c r="L451" s="17">
        <f>L450-(K451/60)</f>
        <v>9.913333333</v>
      </c>
      <c r="M451" s="18">
        <f t="shared" si="118"/>
        <v>105</v>
      </c>
    </row>
    <row r="452">
      <c r="B452" s="12" t="s">
        <v>23</v>
      </c>
      <c r="C452" s="13">
        <v>160.0</v>
      </c>
      <c r="D452" s="20">
        <v>10000.0</v>
      </c>
      <c r="E452" s="14">
        <f t="shared" si="114"/>
        <v>3.125</v>
      </c>
      <c r="F452" s="14">
        <f t="shared" si="115"/>
        <v>9600</v>
      </c>
      <c r="G452" s="14">
        <f t="shared" si="116"/>
        <v>3</v>
      </c>
      <c r="H452" s="14">
        <f t="shared" si="117"/>
        <v>6400</v>
      </c>
      <c r="J452" s="13" t="s">
        <v>24</v>
      </c>
      <c r="K452" s="13">
        <v>14.0</v>
      </c>
      <c r="L452" s="17">
        <f>L451-(K452/60) - 0.3 - 0.16</f>
        <v>9.22</v>
      </c>
      <c r="M452" s="18">
        <f t="shared" si="118"/>
        <v>105</v>
      </c>
    </row>
    <row r="453">
      <c r="B453" s="12" t="s">
        <v>25</v>
      </c>
      <c r="C453" s="13">
        <v>150.0</v>
      </c>
      <c r="D453" s="13">
        <v>20000.0</v>
      </c>
      <c r="E453" s="14">
        <f t="shared" si="114"/>
        <v>6.666666667</v>
      </c>
      <c r="F453" s="14">
        <f t="shared" si="115"/>
        <v>9000</v>
      </c>
      <c r="G453" s="14">
        <f t="shared" si="116"/>
        <v>3</v>
      </c>
      <c r="H453" s="14">
        <f t="shared" si="117"/>
        <v>6000</v>
      </c>
      <c r="J453" s="13" t="s">
        <v>26</v>
      </c>
      <c r="K453" s="13">
        <v>15.0</v>
      </c>
      <c r="L453" s="17">
        <f t="shared" ref="L453:L454" si="119">L452-(K453/60) - 0.16</f>
        <v>8.81</v>
      </c>
      <c r="M453" s="18">
        <f t="shared" si="118"/>
        <v>112.5</v>
      </c>
    </row>
    <row r="454">
      <c r="B454" s="12" t="s">
        <v>27</v>
      </c>
      <c r="C454" s="13">
        <v>120.0</v>
      </c>
      <c r="D454" s="13">
        <v>15000.0</v>
      </c>
      <c r="E454" s="14">
        <f t="shared" si="114"/>
        <v>6.25</v>
      </c>
      <c r="F454" s="14">
        <f t="shared" si="115"/>
        <v>7200</v>
      </c>
      <c r="G454" s="14">
        <f t="shared" si="116"/>
        <v>3</v>
      </c>
      <c r="H454" s="14">
        <f t="shared" si="117"/>
        <v>4800</v>
      </c>
      <c r="J454" s="13" t="s">
        <v>28</v>
      </c>
      <c r="K454" s="13">
        <v>3.0</v>
      </c>
      <c r="L454" s="17">
        <f t="shared" si="119"/>
        <v>8.6</v>
      </c>
      <c r="M454" s="18">
        <f t="shared" si="118"/>
        <v>22.5</v>
      </c>
    </row>
    <row r="455">
      <c r="J455" s="19" t="s">
        <v>29</v>
      </c>
      <c r="K455" s="13">
        <v>18.0</v>
      </c>
      <c r="L455" s="17">
        <f>L454-(K455/60) </f>
        <v>8.3</v>
      </c>
      <c r="M455" s="18">
        <f t="shared" si="118"/>
        <v>135</v>
      </c>
    </row>
    <row r="456">
      <c r="A456" s="21"/>
      <c r="B456" s="5"/>
      <c r="C456" s="5"/>
      <c r="D456" s="5"/>
      <c r="E456" s="5"/>
      <c r="J456" s="19" t="s">
        <v>30</v>
      </c>
      <c r="K456" s="19">
        <v>20.5</v>
      </c>
      <c r="L456" s="17">
        <f>L455-(K456/60) - 0.3 - 0.16</f>
        <v>7.498333333</v>
      </c>
      <c r="M456" s="18">
        <f t="shared" si="118"/>
        <v>153.75</v>
      </c>
    </row>
    <row r="457">
      <c r="B457" s="22"/>
      <c r="C457" s="22"/>
      <c r="D457" s="22"/>
      <c r="E457" s="22"/>
      <c r="F457" s="23"/>
      <c r="G457" s="23"/>
      <c r="J457" s="13" t="s">
        <v>31</v>
      </c>
      <c r="K457" s="13">
        <v>2.5</v>
      </c>
      <c r="L457" s="17">
        <f>L456-(K457/60) - 0.16</f>
        <v>7.296666667</v>
      </c>
      <c r="M457" s="18">
        <f t="shared" si="118"/>
        <v>18.75</v>
      </c>
    </row>
    <row r="458">
      <c r="J458" s="13" t="s">
        <v>32</v>
      </c>
      <c r="K458" s="13">
        <v>23.0</v>
      </c>
      <c r="L458" s="17">
        <f>L457-(K458/60)</f>
        <v>6.913333333</v>
      </c>
      <c r="M458" s="18">
        <f t="shared" si="118"/>
        <v>172.5</v>
      </c>
    </row>
    <row r="459">
      <c r="B459" s="23"/>
      <c r="J459" s="19" t="s">
        <v>33</v>
      </c>
      <c r="K459" s="19">
        <v>30.0</v>
      </c>
      <c r="L459" s="17">
        <f>L458-(K459/60) - 0.3 - 0.16</f>
        <v>5.953333333</v>
      </c>
      <c r="M459" s="18">
        <f t="shared" si="118"/>
        <v>225</v>
      </c>
    </row>
    <row r="460">
      <c r="B460" s="23"/>
      <c r="J460" s="19" t="s">
        <v>34</v>
      </c>
      <c r="K460" s="19">
        <v>30.0</v>
      </c>
      <c r="L460" s="24">
        <f>L459-(K460/60) </f>
        <v>5.453333333</v>
      </c>
      <c r="M460" s="18">
        <f t="shared" si="118"/>
        <v>225</v>
      </c>
    </row>
    <row r="461">
      <c r="B461" s="23"/>
      <c r="J461" s="13"/>
      <c r="K461" s="13"/>
      <c r="L461" s="17"/>
      <c r="M461" s="18">
        <f t="shared" si="118"/>
        <v>0</v>
      </c>
    </row>
    <row r="462">
      <c r="A462" s="21"/>
      <c r="B462" s="5"/>
      <c r="C462" s="5"/>
      <c r="D462" s="5"/>
      <c r="E462" s="5"/>
      <c r="J462" s="13"/>
      <c r="K462" s="13"/>
      <c r="L462" s="17"/>
      <c r="M462" s="18">
        <f t="shared" si="118"/>
        <v>0</v>
      </c>
    </row>
    <row r="463">
      <c r="B463" s="22"/>
      <c r="C463" s="22"/>
      <c r="D463" s="22"/>
      <c r="E463" s="22"/>
      <c r="F463" s="23"/>
      <c r="G463" s="23"/>
      <c r="H463" s="23"/>
    </row>
    <row r="464">
      <c r="J464" s="26" t="s">
        <v>36</v>
      </c>
      <c r="K464" s="18">
        <f>SUM(M449:M462)</f>
        <v>1380</v>
      </c>
    </row>
    <row r="465">
      <c r="B465" s="23"/>
      <c r="J465" s="26" t="s">
        <v>37</v>
      </c>
      <c r="K465" s="20">
        <f>(SUM(F448:F454)-SUM(H424:H430))/10000</f>
        <v>4</v>
      </c>
    </row>
    <row r="466">
      <c r="B466" s="23"/>
      <c r="J466" s="26" t="s">
        <v>38</v>
      </c>
      <c r="K466" s="17">
        <f>K442-K465</f>
        <v>196</v>
      </c>
    </row>
    <row r="471">
      <c r="A471" s="4" t="s">
        <v>58</v>
      </c>
    </row>
    <row r="472">
      <c r="B472" s="6" t="s">
        <v>2</v>
      </c>
      <c r="C472" s="6" t="s">
        <v>3</v>
      </c>
      <c r="D472" s="6" t="s">
        <v>4</v>
      </c>
      <c r="E472" s="7" t="s">
        <v>5</v>
      </c>
      <c r="F472" s="8" t="s">
        <v>6</v>
      </c>
      <c r="G472" s="9" t="s">
        <v>7</v>
      </c>
      <c r="H472" s="10" t="s">
        <v>8</v>
      </c>
      <c r="J472" s="11" t="s">
        <v>9</v>
      </c>
      <c r="K472" s="2"/>
      <c r="L472" s="2"/>
      <c r="M472" s="3"/>
    </row>
    <row r="474">
      <c r="B474" s="12" t="s">
        <v>10</v>
      </c>
      <c r="C474" s="13">
        <v>120.0</v>
      </c>
      <c r="D474" s="13">
        <v>20000.0</v>
      </c>
      <c r="E474" s="14">
        <f t="shared" ref="E474:E480" si="120">D474/(C474*20)</f>
        <v>8.333333333</v>
      </c>
      <c r="F474" s="14">
        <f t="shared" ref="F474:F480" si="121">H448</f>
        <v>4800</v>
      </c>
      <c r="G474" s="14">
        <f t="shared" ref="G474:G480" si="122">F474/(C474*20)</f>
        <v>2</v>
      </c>
      <c r="H474" s="14">
        <f t="shared" ref="H474:H480" si="123">F474-(20*C474)</f>
        <v>2400</v>
      </c>
      <c r="J474" s="16" t="s">
        <v>11</v>
      </c>
      <c r="K474" s="16" t="s">
        <v>12</v>
      </c>
      <c r="L474" s="16" t="s">
        <v>13</v>
      </c>
      <c r="M474" s="16" t="s">
        <v>14</v>
      </c>
    </row>
    <row r="475">
      <c r="B475" s="12" t="s">
        <v>15</v>
      </c>
      <c r="C475" s="13">
        <v>200.0</v>
      </c>
      <c r="D475" s="13">
        <v>20000.0</v>
      </c>
      <c r="E475" s="14">
        <f t="shared" si="120"/>
        <v>5</v>
      </c>
      <c r="F475" s="14">
        <f t="shared" si="121"/>
        <v>8000</v>
      </c>
      <c r="G475" s="14">
        <f t="shared" si="122"/>
        <v>2</v>
      </c>
      <c r="H475" s="14">
        <f t="shared" si="123"/>
        <v>4000</v>
      </c>
      <c r="L475" s="20">
        <f t="shared" ref="L475:L482" si="124">11-(K475/60)</f>
        <v>11</v>
      </c>
      <c r="M475" s="18">
        <f t="shared" ref="M475:M482" si="125">7.5*K475</f>
        <v>0</v>
      </c>
    </row>
    <row r="476">
      <c r="B476" s="12" t="s">
        <v>18</v>
      </c>
      <c r="C476" s="13">
        <v>150.0</v>
      </c>
      <c r="D476" s="13">
        <v>10000.0</v>
      </c>
      <c r="E476" s="14">
        <f t="shared" si="120"/>
        <v>3.333333333</v>
      </c>
      <c r="F476" s="14">
        <f t="shared" si="121"/>
        <v>6000</v>
      </c>
      <c r="G476" s="14">
        <f t="shared" si="122"/>
        <v>2</v>
      </c>
      <c r="H476" s="14">
        <f t="shared" si="123"/>
        <v>3000</v>
      </c>
      <c r="L476" s="20">
        <f t="shared" si="124"/>
        <v>11</v>
      </c>
      <c r="M476" s="18">
        <f t="shared" si="125"/>
        <v>0</v>
      </c>
    </row>
    <row r="477">
      <c r="B477" s="12" t="s">
        <v>21</v>
      </c>
      <c r="C477" s="13">
        <v>100.0</v>
      </c>
      <c r="D477" s="13">
        <v>10000.0</v>
      </c>
      <c r="E477" s="14">
        <f t="shared" si="120"/>
        <v>5</v>
      </c>
      <c r="F477" s="14">
        <f t="shared" si="121"/>
        <v>4000</v>
      </c>
      <c r="G477" s="14">
        <f t="shared" si="122"/>
        <v>2</v>
      </c>
      <c r="H477" s="14">
        <f t="shared" si="123"/>
        <v>2000</v>
      </c>
      <c r="L477" s="20">
        <f t="shared" si="124"/>
        <v>11</v>
      </c>
      <c r="M477" s="18">
        <f t="shared" si="125"/>
        <v>0</v>
      </c>
    </row>
    <row r="478">
      <c r="B478" s="12" t="s">
        <v>23</v>
      </c>
      <c r="C478" s="13">
        <v>160.0</v>
      </c>
      <c r="D478" s="20">
        <v>10000.0</v>
      </c>
      <c r="E478" s="14">
        <f t="shared" si="120"/>
        <v>3.125</v>
      </c>
      <c r="F478" s="14">
        <f t="shared" si="121"/>
        <v>6400</v>
      </c>
      <c r="G478" s="14">
        <f t="shared" si="122"/>
        <v>2</v>
      </c>
      <c r="H478" s="14">
        <f t="shared" si="123"/>
        <v>3200</v>
      </c>
      <c r="L478" s="20">
        <f t="shared" si="124"/>
        <v>11</v>
      </c>
      <c r="M478" s="18">
        <f t="shared" si="125"/>
        <v>0</v>
      </c>
    </row>
    <row r="479">
      <c r="B479" s="12" t="s">
        <v>25</v>
      </c>
      <c r="C479" s="13">
        <v>150.0</v>
      </c>
      <c r="D479" s="13">
        <v>20000.0</v>
      </c>
      <c r="E479" s="14">
        <f t="shared" si="120"/>
        <v>6.666666667</v>
      </c>
      <c r="F479" s="14">
        <f t="shared" si="121"/>
        <v>6000</v>
      </c>
      <c r="G479" s="14">
        <f t="shared" si="122"/>
        <v>2</v>
      </c>
      <c r="H479" s="14">
        <f t="shared" si="123"/>
        <v>3000</v>
      </c>
      <c r="L479" s="20">
        <f t="shared" si="124"/>
        <v>11</v>
      </c>
      <c r="M479" s="18">
        <f t="shared" si="125"/>
        <v>0</v>
      </c>
    </row>
    <row r="480">
      <c r="B480" s="12" t="s">
        <v>27</v>
      </c>
      <c r="C480" s="13">
        <v>120.0</v>
      </c>
      <c r="D480" s="13">
        <v>15000.0</v>
      </c>
      <c r="E480" s="14">
        <f t="shared" si="120"/>
        <v>6.25</v>
      </c>
      <c r="F480" s="14">
        <f t="shared" si="121"/>
        <v>4800</v>
      </c>
      <c r="G480" s="14">
        <f t="shared" si="122"/>
        <v>2</v>
      </c>
      <c r="H480" s="14">
        <f t="shared" si="123"/>
        <v>2400</v>
      </c>
      <c r="L480" s="20">
        <f t="shared" si="124"/>
        <v>11</v>
      </c>
      <c r="M480" s="18">
        <f t="shared" si="125"/>
        <v>0</v>
      </c>
    </row>
    <row r="481">
      <c r="L481" s="20">
        <f t="shared" si="124"/>
        <v>11</v>
      </c>
      <c r="M481" s="18">
        <f t="shared" si="125"/>
        <v>0</v>
      </c>
    </row>
    <row r="482">
      <c r="A482" s="21"/>
      <c r="B482" s="5"/>
      <c r="C482" s="5"/>
      <c r="D482" s="5"/>
      <c r="E482" s="5"/>
      <c r="L482" s="20">
        <f t="shared" si="124"/>
        <v>11</v>
      </c>
      <c r="M482" s="18">
        <f t="shared" si="125"/>
        <v>0</v>
      </c>
    </row>
    <row r="483">
      <c r="B483" s="22"/>
      <c r="C483" s="22"/>
      <c r="D483" s="22"/>
      <c r="E483" s="22"/>
      <c r="F483" s="23"/>
      <c r="G483" s="23"/>
    </row>
    <row r="485">
      <c r="B485" s="23"/>
    </row>
    <row r="486">
      <c r="B486" s="23"/>
    </row>
    <row r="487">
      <c r="B487" s="23"/>
    </row>
    <row r="488">
      <c r="A488" s="21"/>
      <c r="B488" s="5"/>
      <c r="C488" s="5"/>
      <c r="D488" s="5"/>
      <c r="E488" s="5"/>
    </row>
    <row r="489">
      <c r="B489" s="22"/>
      <c r="C489" s="22"/>
      <c r="D489" s="22"/>
      <c r="E489" s="22"/>
      <c r="F489" s="23"/>
      <c r="G489" s="23"/>
      <c r="H489" s="23"/>
    </row>
    <row r="490">
      <c r="J490" s="26" t="s">
        <v>36</v>
      </c>
      <c r="K490" s="18">
        <f>SUM(M475:M488)</f>
        <v>0</v>
      </c>
    </row>
    <row r="491">
      <c r="B491" s="23"/>
      <c r="J491" s="26" t="s">
        <v>37</v>
      </c>
      <c r="K491" s="20">
        <f>(SUM(F474:F480)-SUM(H448:H454))/10000</f>
        <v>0</v>
      </c>
    </row>
    <row r="492">
      <c r="B492" s="23"/>
      <c r="J492" s="26" t="s">
        <v>38</v>
      </c>
      <c r="K492" s="17">
        <f>K466-K491</f>
        <v>196</v>
      </c>
    </row>
    <row r="495">
      <c r="A495" s="4" t="s">
        <v>59</v>
      </c>
    </row>
    <row r="496">
      <c r="B496" s="6" t="s">
        <v>2</v>
      </c>
      <c r="C496" s="6" t="s">
        <v>3</v>
      </c>
      <c r="D496" s="6" t="s">
        <v>4</v>
      </c>
      <c r="E496" s="7" t="s">
        <v>5</v>
      </c>
      <c r="F496" s="8" t="s">
        <v>6</v>
      </c>
      <c r="G496" s="9" t="s">
        <v>7</v>
      </c>
      <c r="H496" s="10" t="s">
        <v>8</v>
      </c>
      <c r="J496" s="11" t="s">
        <v>9</v>
      </c>
      <c r="K496" s="2"/>
      <c r="L496" s="2"/>
      <c r="M496" s="3"/>
    </row>
    <row r="498">
      <c r="B498" s="12" t="s">
        <v>10</v>
      </c>
      <c r="C498" s="13">
        <v>120.0</v>
      </c>
      <c r="D498" s="13">
        <v>20000.0</v>
      </c>
      <c r="E498" s="14">
        <f t="shared" ref="E498:E504" si="126">D498/(C498*20)</f>
        <v>8.333333333</v>
      </c>
      <c r="F498" s="14">
        <f t="shared" ref="F498:F504" si="127">H474</f>
        <v>2400</v>
      </c>
      <c r="G498" s="14">
        <f t="shared" ref="G498:G504" si="128">F498/(C498*20)</f>
        <v>1</v>
      </c>
      <c r="H498" s="14">
        <f t="shared" ref="H498:H504" si="129">F498-(20*C498)</f>
        <v>0</v>
      </c>
      <c r="J498" s="16" t="s">
        <v>11</v>
      </c>
      <c r="K498" s="16" t="s">
        <v>12</v>
      </c>
      <c r="L498" s="16" t="s">
        <v>13</v>
      </c>
      <c r="M498" s="16" t="s">
        <v>14</v>
      </c>
    </row>
    <row r="499">
      <c r="B499" s="12" t="s">
        <v>15</v>
      </c>
      <c r="C499" s="13">
        <v>200.0</v>
      </c>
      <c r="D499" s="13">
        <v>20000.0</v>
      </c>
      <c r="E499" s="14">
        <f t="shared" si="126"/>
        <v>5</v>
      </c>
      <c r="F499" s="14">
        <f t="shared" si="127"/>
        <v>4000</v>
      </c>
      <c r="G499" s="14">
        <f t="shared" si="128"/>
        <v>1</v>
      </c>
      <c r="H499" s="14">
        <f t="shared" si="129"/>
        <v>0</v>
      </c>
      <c r="J499" s="13"/>
      <c r="K499" s="13"/>
      <c r="L499" s="17">
        <f>11-(K499/60)</f>
        <v>11</v>
      </c>
      <c r="M499" s="18">
        <f t="shared" ref="M499:M512" si="130">7.5*K499</f>
        <v>0</v>
      </c>
    </row>
    <row r="500">
      <c r="B500" s="12" t="s">
        <v>18</v>
      </c>
      <c r="C500" s="13">
        <v>150.0</v>
      </c>
      <c r="D500" s="13">
        <v>10000.0</v>
      </c>
      <c r="E500" s="14">
        <f t="shared" si="126"/>
        <v>3.333333333</v>
      </c>
      <c r="F500" s="14">
        <f t="shared" si="127"/>
        <v>3000</v>
      </c>
      <c r="G500" s="14">
        <f t="shared" si="128"/>
        <v>1</v>
      </c>
      <c r="H500" s="14">
        <f t="shared" si="129"/>
        <v>0</v>
      </c>
      <c r="J500" s="13"/>
      <c r="K500" s="13"/>
      <c r="L500" s="17"/>
      <c r="M500" s="18">
        <f t="shared" si="130"/>
        <v>0</v>
      </c>
    </row>
    <row r="501">
      <c r="B501" s="12" t="s">
        <v>21</v>
      </c>
      <c r="C501" s="13">
        <v>100.0</v>
      </c>
      <c r="D501" s="13">
        <v>10000.0</v>
      </c>
      <c r="E501" s="14">
        <f t="shared" si="126"/>
        <v>5</v>
      </c>
      <c r="F501" s="14">
        <f t="shared" si="127"/>
        <v>2000</v>
      </c>
      <c r="G501" s="14">
        <f t="shared" si="128"/>
        <v>1</v>
      </c>
      <c r="H501" s="14">
        <f t="shared" si="129"/>
        <v>0</v>
      </c>
      <c r="J501" s="13"/>
      <c r="K501" s="13"/>
      <c r="L501" s="17"/>
      <c r="M501" s="18">
        <f t="shared" si="130"/>
        <v>0</v>
      </c>
    </row>
    <row r="502">
      <c r="B502" s="12" t="s">
        <v>23</v>
      </c>
      <c r="C502" s="13">
        <v>160.0</v>
      </c>
      <c r="D502" s="20">
        <v>10000.0</v>
      </c>
      <c r="E502" s="14">
        <f t="shared" si="126"/>
        <v>3.125</v>
      </c>
      <c r="F502" s="14">
        <f t="shared" si="127"/>
        <v>3200</v>
      </c>
      <c r="G502" s="14">
        <f t="shared" si="128"/>
        <v>1</v>
      </c>
      <c r="H502" s="14">
        <f t="shared" si="129"/>
        <v>0</v>
      </c>
      <c r="J502" s="13"/>
      <c r="K502" s="13"/>
      <c r="L502" s="17"/>
      <c r="M502" s="18">
        <f t="shared" si="130"/>
        <v>0</v>
      </c>
    </row>
    <row r="503">
      <c r="B503" s="12" t="s">
        <v>25</v>
      </c>
      <c r="C503" s="13">
        <v>150.0</v>
      </c>
      <c r="D503" s="13">
        <v>20000.0</v>
      </c>
      <c r="E503" s="14">
        <f t="shared" si="126"/>
        <v>6.666666667</v>
      </c>
      <c r="F503" s="14">
        <f t="shared" si="127"/>
        <v>3000</v>
      </c>
      <c r="G503" s="14">
        <f t="shared" si="128"/>
        <v>1</v>
      </c>
      <c r="H503" s="14">
        <f t="shared" si="129"/>
        <v>0</v>
      </c>
      <c r="J503" s="13"/>
      <c r="K503" s="13"/>
      <c r="L503" s="17"/>
      <c r="M503" s="18">
        <f t="shared" si="130"/>
        <v>0</v>
      </c>
    </row>
    <row r="504">
      <c r="B504" s="12" t="s">
        <v>27</v>
      </c>
      <c r="C504" s="13">
        <v>120.0</v>
      </c>
      <c r="D504" s="13">
        <v>15000.0</v>
      </c>
      <c r="E504" s="14">
        <f t="shared" si="126"/>
        <v>6.25</v>
      </c>
      <c r="F504" s="14">
        <f t="shared" si="127"/>
        <v>2400</v>
      </c>
      <c r="G504" s="14">
        <f t="shared" si="128"/>
        <v>1</v>
      </c>
      <c r="H504" s="14">
        <f t="shared" si="129"/>
        <v>0</v>
      </c>
      <c r="J504" s="13"/>
      <c r="K504" s="13"/>
      <c r="L504" s="17"/>
      <c r="M504" s="18">
        <f t="shared" si="130"/>
        <v>0</v>
      </c>
    </row>
    <row r="505">
      <c r="J505" s="13"/>
      <c r="K505" s="13"/>
      <c r="L505" s="17"/>
      <c r="M505" s="18">
        <f t="shared" si="130"/>
        <v>0</v>
      </c>
    </row>
    <row r="506">
      <c r="A506" s="21"/>
      <c r="B506" s="5"/>
      <c r="C506" s="5"/>
      <c r="D506" s="5"/>
      <c r="E506" s="5"/>
      <c r="J506" s="13"/>
      <c r="K506" s="13"/>
      <c r="L506" s="17"/>
      <c r="M506" s="18">
        <f t="shared" si="130"/>
        <v>0</v>
      </c>
    </row>
    <row r="507">
      <c r="B507" s="22"/>
      <c r="C507" s="22"/>
      <c r="D507" s="22"/>
      <c r="E507" s="22"/>
      <c r="F507" s="23"/>
      <c r="G507" s="23"/>
      <c r="J507" s="13"/>
      <c r="K507" s="13"/>
      <c r="L507" s="17"/>
      <c r="M507" s="18">
        <f t="shared" si="130"/>
        <v>0</v>
      </c>
    </row>
    <row r="508">
      <c r="J508" s="13"/>
      <c r="K508" s="13"/>
      <c r="L508" s="17"/>
      <c r="M508" s="18">
        <f t="shared" si="130"/>
        <v>0</v>
      </c>
    </row>
    <row r="509">
      <c r="B509" s="23"/>
      <c r="J509" s="13"/>
      <c r="K509" s="13"/>
      <c r="L509" s="17"/>
      <c r="M509" s="18">
        <f t="shared" si="130"/>
        <v>0</v>
      </c>
    </row>
    <row r="510">
      <c r="B510" s="23"/>
      <c r="J510" s="13"/>
      <c r="K510" s="13"/>
      <c r="L510" s="17"/>
      <c r="M510" s="18">
        <f t="shared" si="130"/>
        <v>0</v>
      </c>
    </row>
    <row r="511">
      <c r="B511" s="23"/>
      <c r="J511" s="13"/>
      <c r="K511" s="13"/>
      <c r="L511" s="17"/>
      <c r="M511" s="18">
        <f t="shared" si="130"/>
        <v>0</v>
      </c>
    </row>
    <row r="512">
      <c r="A512" s="21"/>
      <c r="B512" s="5"/>
      <c r="C512" s="5"/>
      <c r="D512" s="5"/>
      <c r="E512" s="5"/>
      <c r="J512" s="13"/>
      <c r="K512" s="13"/>
      <c r="L512" s="17"/>
      <c r="M512" s="18">
        <f t="shared" si="130"/>
        <v>0</v>
      </c>
    </row>
    <row r="513">
      <c r="B513" s="22"/>
      <c r="C513" s="22"/>
      <c r="D513" s="22"/>
      <c r="E513" s="22"/>
      <c r="F513" s="23"/>
      <c r="G513" s="23"/>
      <c r="H513" s="23"/>
    </row>
    <row r="514">
      <c r="J514" s="26" t="s">
        <v>36</v>
      </c>
      <c r="K514" s="18">
        <f>SUM(M499:M512)</f>
        <v>0</v>
      </c>
    </row>
    <row r="515">
      <c r="B515" s="23"/>
      <c r="J515" s="26" t="s">
        <v>37</v>
      </c>
      <c r="K515" s="20">
        <f>(SUM(F498:F504)-SUM(H474:H480))/10000</f>
        <v>0</v>
      </c>
    </row>
    <row r="516">
      <c r="B516" s="23"/>
      <c r="J516" s="26" t="s">
        <v>38</v>
      </c>
      <c r="K516" s="17">
        <f>K492-K515</f>
        <v>196</v>
      </c>
    </row>
    <row r="518">
      <c r="A518" s="4" t="s">
        <v>60</v>
      </c>
    </row>
    <row r="519">
      <c r="B519" s="6" t="s">
        <v>2</v>
      </c>
      <c r="C519" s="6" t="s">
        <v>3</v>
      </c>
      <c r="D519" s="6" t="s">
        <v>4</v>
      </c>
      <c r="E519" s="7" t="s">
        <v>5</v>
      </c>
      <c r="F519" s="8" t="s">
        <v>6</v>
      </c>
      <c r="G519" s="9" t="s">
        <v>7</v>
      </c>
      <c r="H519" s="10" t="s">
        <v>8</v>
      </c>
      <c r="J519" s="11" t="s">
        <v>9</v>
      </c>
      <c r="K519" s="2"/>
      <c r="L519" s="2"/>
      <c r="M519" s="3"/>
    </row>
    <row r="521">
      <c r="B521" s="12" t="s">
        <v>10</v>
      </c>
      <c r="C521" s="13">
        <v>120.0</v>
      </c>
      <c r="D521" s="13">
        <v>20000.0</v>
      </c>
      <c r="E521" s="14">
        <f t="shared" ref="E521:E527" si="131">D521/(C521*20)</f>
        <v>8.333333333</v>
      </c>
      <c r="F521" s="14">
        <f t="shared" ref="F521:F527" si="132">H498 + F8</f>
        <v>4800</v>
      </c>
      <c r="G521" s="14">
        <f t="shared" ref="G521:G527" si="133">F521/(C521*20)</f>
        <v>2</v>
      </c>
      <c r="H521" s="14">
        <f t="shared" ref="H521:H527" si="134">F521-(20*C521)</f>
        <v>2400</v>
      </c>
      <c r="J521" s="16" t="s">
        <v>11</v>
      </c>
      <c r="K521" s="16" t="s">
        <v>12</v>
      </c>
      <c r="L521" s="16" t="s">
        <v>13</v>
      </c>
      <c r="M521" s="16" t="s">
        <v>14</v>
      </c>
    </row>
    <row r="522">
      <c r="B522" s="12" t="s">
        <v>15</v>
      </c>
      <c r="C522" s="13">
        <v>200.0</v>
      </c>
      <c r="D522" s="13">
        <v>20000.0</v>
      </c>
      <c r="E522" s="14">
        <f t="shared" si="131"/>
        <v>5</v>
      </c>
      <c r="F522" s="14">
        <f t="shared" si="132"/>
        <v>8000</v>
      </c>
      <c r="G522" s="14">
        <f t="shared" si="133"/>
        <v>2</v>
      </c>
      <c r="H522" s="14">
        <f t="shared" si="134"/>
        <v>4000</v>
      </c>
      <c r="J522" s="13" t="s">
        <v>16</v>
      </c>
      <c r="K522" s="13">
        <v>7.0</v>
      </c>
      <c r="L522" s="17">
        <f>11-(K522/60) - 0.3 - 0.16</f>
        <v>10.42333333</v>
      </c>
      <c r="M522" s="18">
        <f t="shared" ref="M522:M535" si="135">7.5*K522</f>
        <v>52.5</v>
      </c>
    </row>
    <row r="523">
      <c r="B523" s="12" t="s">
        <v>18</v>
      </c>
      <c r="C523" s="13">
        <v>150.0</v>
      </c>
      <c r="D523" s="13">
        <v>10000.0</v>
      </c>
      <c r="E523" s="14">
        <f t="shared" si="131"/>
        <v>3.333333333</v>
      </c>
      <c r="F523" s="14">
        <f t="shared" si="132"/>
        <v>6000</v>
      </c>
      <c r="G523" s="14">
        <f t="shared" si="133"/>
        <v>2</v>
      </c>
      <c r="H523" s="14">
        <f t="shared" si="134"/>
        <v>3000</v>
      </c>
      <c r="J523" s="13" t="s">
        <v>19</v>
      </c>
      <c r="K523" s="19">
        <v>7.0</v>
      </c>
      <c r="L523" s="17">
        <f>L522-(K523/60) - 0.16</f>
        <v>10.14666667</v>
      </c>
      <c r="M523" s="18">
        <f t="shared" si="135"/>
        <v>52.5</v>
      </c>
    </row>
    <row r="524">
      <c r="B524" s="12" t="s">
        <v>21</v>
      </c>
      <c r="C524" s="13">
        <v>100.0</v>
      </c>
      <c r="D524" s="13">
        <v>10000.0</v>
      </c>
      <c r="E524" s="14">
        <f t="shared" si="131"/>
        <v>5</v>
      </c>
      <c r="F524" s="14">
        <f t="shared" si="132"/>
        <v>4000</v>
      </c>
      <c r="G524" s="14">
        <f t="shared" si="133"/>
        <v>2</v>
      </c>
      <c r="H524" s="14">
        <f t="shared" si="134"/>
        <v>2000</v>
      </c>
      <c r="J524" s="13" t="s">
        <v>22</v>
      </c>
      <c r="K524" s="13">
        <v>14.0</v>
      </c>
      <c r="L524" s="17">
        <f>L523-(K524/60)</f>
        <v>9.913333333</v>
      </c>
      <c r="M524" s="18">
        <f t="shared" si="135"/>
        <v>105</v>
      </c>
    </row>
    <row r="525">
      <c r="B525" s="12" t="s">
        <v>23</v>
      </c>
      <c r="C525" s="13">
        <v>160.0</v>
      </c>
      <c r="D525" s="20">
        <v>10000.0</v>
      </c>
      <c r="E525" s="14">
        <f t="shared" si="131"/>
        <v>3.125</v>
      </c>
      <c r="F525" s="14">
        <f t="shared" si="132"/>
        <v>6400</v>
      </c>
      <c r="G525" s="14">
        <f t="shared" si="133"/>
        <v>2</v>
      </c>
      <c r="H525" s="14">
        <f t="shared" si="134"/>
        <v>3200</v>
      </c>
      <c r="J525" s="13" t="s">
        <v>24</v>
      </c>
      <c r="K525" s="13">
        <v>14.0</v>
      </c>
      <c r="L525" s="17">
        <f>L524-(K525/60) - 0.3 - 0.16</f>
        <v>9.22</v>
      </c>
      <c r="M525" s="18">
        <f t="shared" si="135"/>
        <v>105</v>
      </c>
    </row>
    <row r="526">
      <c r="B526" s="12" t="s">
        <v>25</v>
      </c>
      <c r="C526" s="13">
        <v>150.0</v>
      </c>
      <c r="D526" s="13">
        <v>20000.0</v>
      </c>
      <c r="E526" s="14">
        <f t="shared" si="131"/>
        <v>6.666666667</v>
      </c>
      <c r="F526" s="14">
        <f t="shared" si="132"/>
        <v>6000</v>
      </c>
      <c r="G526" s="14">
        <f t="shared" si="133"/>
        <v>2</v>
      </c>
      <c r="H526" s="14">
        <f t="shared" si="134"/>
        <v>3000</v>
      </c>
      <c r="J526" s="13" t="s">
        <v>26</v>
      </c>
      <c r="K526" s="13">
        <v>15.0</v>
      </c>
      <c r="L526" s="17">
        <f t="shared" ref="L526:L527" si="136">L525-(K526/60) - 0.16</f>
        <v>8.81</v>
      </c>
      <c r="M526" s="18">
        <f t="shared" si="135"/>
        <v>112.5</v>
      </c>
    </row>
    <row r="527">
      <c r="B527" s="12" t="s">
        <v>27</v>
      </c>
      <c r="C527" s="13">
        <v>120.0</v>
      </c>
      <c r="D527" s="13">
        <v>15000.0</v>
      </c>
      <c r="E527" s="14">
        <f t="shared" si="131"/>
        <v>6.25</v>
      </c>
      <c r="F527" s="14">
        <f t="shared" si="132"/>
        <v>4800</v>
      </c>
      <c r="G527" s="14">
        <f t="shared" si="133"/>
        <v>2</v>
      </c>
      <c r="H527" s="14">
        <f t="shared" si="134"/>
        <v>2400</v>
      </c>
      <c r="J527" s="13" t="s">
        <v>28</v>
      </c>
      <c r="K527" s="13">
        <v>3.0</v>
      </c>
      <c r="L527" s="17">
        <f t="shared" si="136"/>
        <v>8.6</v>
      </c>
      <c r="M527" s="18">
        <f t="shared" si="135"/>
        <v>22.5</v>
      </c>
    </row>
    <row r="528">
      <c r="J528" s="19" t="s">
        <v>29</v>
      </c>
      <c r="K528" s="13">
        <v>18.0</v>
      </c>
      <c r="L528" s="17">
        <f>L527-(K528/60) </f>
        <v>8.3</v>
      </c>
      <c r="M528" s="18">
        <f t="shared" si="135"/>
        <v>135</v>
      </c>
    </row>
    <row r="529">
      <c r="A529" s="21"/>
      <c r="B529" s="5"/>
      <c r="C529" s="5"/>
      <c r="D529" s="5"/>
      <c r="E529" s="5"/>
      <c r="J529" s="19" t="s">
        <v>30</v>
      </c>
      <c r="K529" s="19">
        <v>20.5</v>
      </c>
      <c r="L529" s="17">
        <f>L528-(K529/60) - 0.3 - 0.16</f>
        <v>7.498333333</v>
      </c>
      <c r="M529" s="18">
        <f t="shared" si="135"/>
        <v>153.75</v>
      </c>
    </row>
    <row r="530">
      <c r="B530" s="22"/>
      <c r="C530" s="22"/>
      <c r="D530" s="22"/>
      <c r="E530" s="22"/>
      <c r="F530" s="23"/>
      <c r="G530" s="23"/>
      <c r="J530" s="13" t="s">
        <v>31</v>
      </c>
      <c r="K530" s="13">
        <v>2.5</v>
      </c>
      <c r="L530" s="17">
        <f>L529-(K530/60) - 0.16</f>
        <v>7.296666667</v>
      </c>
      <c r="M530" s="18">
        <f t="shared" si="135"/>
        <v>18.75</v>
      </c>
    </row>
    <row r="531">
      <c r="J531" s="13" t="s">
        <v>32</v>
      </c>
      <c r="K531" s="13">
        <v>23.0</v>
      </c>
      <c r="L531" s="17">
        <f>L530-(K531/60)</f>
        <v>6.913333333</v>
      </c>
      <c r="M531" s="18">
        <f t="shared" si="135"/>
        <v>172.5</v>
      </c>
    </row>
    <row r="532">
      <c r="B532" s="23"/>
      <c r="J532" s="19" t="s">
        <v>33</v>
      </c>
      <c r="K532" s="19">
        <v>30.0</v>
      </c>
      <c r="L532" s="17">
        <f>L531-(K532/60) - 0.3 - 0.16</f>
        <v>5.953333333</v>
      </c>
      <c r="M532" s="18">
        <f t="shared" si="135"/>
        <v>225</v>
      </c>
    </row>
    <row r="533">
      <c r="B533" s="23"/>
      <c r="J533" s="19" t="s">
        <v>34</v>
      </c>
      <c r="K533" s="19">
        <v>30.0</v>
      </c>
      <c r="L533" s="24">
        <f>L532-(K533/60) </f>
        <v>5.453333333</v>
      </c>
      <c r="M533" s="18">
        <f t="shared" si="135"/>
        <v>225</v>
      </c>
    </row>
    <row r="534">
      <c r="B534" s="23"/>
      <c r="J534" s="13"/>
      <c r="K534" s="13"/>
      <c r="L534" s="17"/>
      <c r="M534" s="18">
        <f t="shared" si="135"/>
        <v>0</v>
      </c>
    </row>
    <row r="535">
      <c r="A535" s="21"/>
      <c r="B535" s="5"/>
      <c r="C535" s="5"/>
      <c r="D535" s="5"/>
      <c r="E535" s="5"/>
      <c r="J535" s="13"/>
      <c r="K535" s="13"/>
      <c r="L535" s="17"/>
      <c r="M535" s="18">
        <f t="shared" si="135"/>
        <v>0</v>
      </c>
    </row>
    <row r="536">
      <c r="B536" s="22"/>
      <c r="C536" s="22"/>
      <c r="D536" s="22"/>
      <c r="E536" s="22"/>
      <c r="F536" s="23"/>
      <c r="G536" s="23"/>
      <c r="H536" s="23"/>
    </row>
    <row r="537">
      <c r="J537" s="26" t="s">
        <v>36</v>
      </c>
      <c r="K537" s="18">
        <f>SUM(M522:M535)</f>
        <v>1380</v>
      </c>
    </row>
    <row r="538">
      <c r="B538" s="23"/>
      <c r="J538" s="26" t="s">
        <v>37</v>
      </c>
      <c r="K538" s="20">
        <f>(SUM(F521:F527)-SUM(H498:H504))/10000</f>
        <v>4</v>
      </c>
    </row>
    <row r="539">
      <c r="B539" s="23"/>
      <c r="J539" s="26" t="s">
        <v>38</v>
      </c>
      <c r="K539" s="17">
        <f>K516-K538</f>
        <v>192</v>
      </c>
    </row>
    <row r="541">
      <c r="A541" s="4" t="s">
        <v>61</v>
      </c>
    </row>
    <row r="542">
      <c r="B542" s="6" t="s">
        <v>2</v>
      </c>
      <c r="C542" s="6" t="s">
        <v>3</v>
      </c>
      <c r="D542" s="6" t="s">
        <v>4</v>
      </c>
      <c r="E542" s="7" t="s">
        <v>5</v>
      </c>
      <c r="F542" s="8" t="s">
        <v>6</v>
      </c>
      <c r="G542" s="9" t="s">
        <v>7</v>
      </c>
      <c r="H542" s="10" t="s">
        <v>8</v>
      </c>
      <c r="J542" s="11" t="s">
        <v>9</v>
      </c>
      <c r="K542" s="2"/>
      <c r="L542" s="2"/>
      <c r="M542" s="3"/>
    </row>
    <row r="544">
      <c r="B544" s="12" t="s">
        <v>10</v>
      </c>
      <c r="C544" s="13">
        <v>120.0</v>
      </c>
      <c r="D544" s="13">
        <v>20000.0</v>
      </c>
      <c r="E544" s="14">
        <f t="shared" ref="E544:E550" si="137">D544/(C544*20)</f>
        <v>8.333333333</v>
      </c>
      <c r="F544" s="14">
        <f t="shared" ref="F544:F550" si="138">H521</f>
        <v>2400</v>
      </c>
      <c r="G544" s="14">
        <f t="shared" ref="G544:G550" si="139">F544/(C544*20)</f>
        <v>1</v>
      </c>
      <c r="H544" s="14">
        <f t="shared" ref="H544:H550" si="140">F544-(20*C544)</f>
        <v>0</v>
      </c>
      <c r="J544" s="16" t="s">
        <v>11</v>
      </c>
      <c r="K544" s="16" t="s">
        <v>12</v>
      </c>
      <c r="L544" s="16" t="s">
        <v>13</v>
      </c>
      <c r="M544" s="16" t="s">
        <v>14</v>
      </c>
    </row>
    <row r="545">
      <c r="B545" s="12" t="s">
        <v>15</v>
      </c>
      <c r="C545" s="13">
        <v>200.0</v>
      </c>
      <c r="D545" s="13">
        <v>20000.0</v>
      </c>
      <c r="E545" s="14">
        <f t="shared" si="137"/>
        <v>5</v>
      </c>
      <c r="F545" s="14">
        <f t="shared" si="138"/>
        <v>4000</v>
      </c>
      <c r="G545" s="14">
        <f t="shared" si="139"/>
        <v>1</v>
      </c>
      <c r="H545" s="14">
        <f t="shared" si="140"/>
        <v>0</v>
      </c>
      <c r="J545" s="13"/>
      <c r="K545" s="13"/>
      <c r="L545" s="17">
        <f>11-(K545/60)</f>
        <v>11</v>
      </c>
      <c r="M545" s="18">
        <f t="shared" ref="M545:M558" si="141">7.5*K545</f>
        <v>0</v>
      </c>
    </row>
    <row r="546">
      <c r="B546" s="12" t="s">
        <v>18</v>
      </c>
      <c r="C546" s="13">
        <v>150.0</v>
      </c>
      <c r="D546" s="13">
        <v>10000.0</v>
      </c>
      <c r="E546" s="14">
        <f t="shared" si="137"/>
        <v>3.333333333</v>
      </c>
      <c r="F546" s="14">
        <f t="shared" si="138"/>
        <v>3000</v>
      </c>
      <c r="G546" s="14">
        <f t="shared" si="139"/>
        <v>1</v>
      </c>
      <c r="H546" s="14">
        <f t="shared" si="140"/>
        <v>0</v>
      </c>
      <c r="J546" s="13"/>
      <c r="K546" s="13"/>
      <c r="L546" s="17"/>
      <c r="M546" s="18">
        <f t="shared" si="141"/>
        <v>0</v>
      </c>
    </row>
    <row r="547">
      <c r="B547" s="12" t="s">
        <v>21</v>
      </c>
      <c r="C547" s="13">
        <v>100.0</v>
      </c>
      <c r="D547" s="13">
        <v>10000.0</v>
      </c>
      <c r="E547" s="14">
        <f t="shared" si="137"/>
        <v>5</v>
      </c>
      <c r="F547" s="14">
        <f t="shared" si="138"/>
        <v>2000</v>
      </c>
      <c r="G547" s="14">
        <f t="shared" si="139"/>
        <v>1</v>
      </c>
      <c r="H547" s="14">
        <f t="shared" si="140"/>
        <v>0</v>
      </c>
      <c r="J547" s="13"/>
      <c r="K547" s="13"/>
      <c r="L547" s="17"/>
      <c r="M547" s="18">
        <f t="shared" si="141"/>
        <v>0</v>
      </c>
    </row>
    <row r="548">
      <c r="B548" s="12" t="s">
        <v>23</v>
      </c>
      <c r="C548" s="13">
        <v>160.0</v>
      </c>
      <c r="D548" s="20">
        <v>10000.0</v>
      </c>
      <c r="E548" s="14">
        <f t="shared" si="137"/>
        <v>3.125</v>
      </c>
      <c r="F548" s="14">
        <f t="shared" si="138"/>
        <v>3200</v>
      </c>
      <c r="G548" s="14">
        <f t="shared" si="139"/>
        <v>1</v>
      </c>
      <c r="H548" s="14">
        <f t="shared" si="140"/>
        <v>0</v>
      </c>
      <c r="J548" s="13"/>
      <c r="K548" s="13"/>
      <c r="L548" s="17"/>
      <c r="M548" s="18">
        <f t="shared" si="141"/>
        <v>0</v>
      </c>
    </row>
    <row r="549">
      <c r="B549" s="12" t="s">
        <v>25</v>
      </c>
      <c r="C549" s="13">
        <v>150.0</v>
      </c>
      <c r="D549" s="13">
        <v>20000.0</v>
      </c>
      <c r="E549" s="14">
        <f t="shared" si="137"/>
        <v>6.666666667</v>
      </c>
      <c r="F549" s="14">
        <f t="shared" si="138"/>
        <v>3000</v>
      </c>
      <c r="G549" s="14">
        <f t="shared" si="139"/>
        <v>1</v>
      </c>
      <c r="H549" s="14">
        <f t="shared" si="140"/>
        <v>0</v>
      </c>
      <c r="J549" s="13"/>
      <c r="K549" s="13"/>
      <c r="L549" s="17"/>
      <c r="M549" s="18">
        <f t="shared" si="141"/>
        <v>0</v>
      </c>
    </row>
    <row r="550">
      <c r="B550" s="12" t="s">
        <v>27</v>
      </c>
      <c r="C550" s="13">
        <v>120.0</v>
      </c>
      <c r="D550" s="13">
        <v>15000.0</v>
      </c>
      <c r="E550" s="14">
        <f t="shared" si="137"/>
        <v>6.25</v>
      </c>
      <c r="F550" s="14">
        <f t="shared" si="138"/>
        <v>2400</v>
      </c>
      <c r="G550" s="14">
        <f t="shared" si="139"/>
        <v>1</v>
      </c>
      <c r="H550" s="14">
        <f t="shared" si="140"/>
        <v>0</v>
      </c>
      <c r="J550" s="13"/>
      <c r="K550" s="13"/>
      <c r="L550" s="17"/>
      <c r="M550" s="18">
        <f t="shared" si="141"/>
        <v>0</v>
      </c>
    </row>
    <row r="551">
      <c r="J551" s="13"/>
      <c r="K551" s="13"/>
      <c r="L551" s="17"/>
      <c r="M551" s="18">
        <f t="shared" si="141"/>
        <v>0</v>
      </c>
    </row>
    <row r="552">
      <c r="A552" s="21"/>
      <c r="B552" s="5"/>
      <c r="C552" s="5"/>
      <c r="D552" s="5"/>
      <c r="E552" s="5"/>
      <c r="J552" s="13"/>
      <c r="K552" s="13"/>
      <c r="L552" s="17"/>
      <c r="M552" s="18">
        <f t="shared" si="141"/>
        <v>0</v>
      </c>
    </row>
    <row r="553">
      <c r="B553" s="22"/>
      <c r="C553" s="22"/>
      <c r="D553" s="22"/>
      <c r="E553" s="22"/>
      <c r="F553" s="23"/>
      <c r="G553" s="23"/>
      <c r="J553" s="13"/>
      <c r="K553" s="13"/>
      <c r="L553" s="17"/>
      <c r="M553" s="18">
        <f t="shared" si="141"/>
        <v>0</v>
      </c>
    </row>
    <row r="554">
      <c r="J554" s="13"/>
      <c r="K554" s="13"/>
      <c r="L554" s="17"/>
      <c r="M554" s="18">
        <f t="shared" si="141"/>
        <v>0</v>
      </c>
    </row>
    <row r="555">
      <c r="B555" s="23"/>
      <c r="J555" s="13"/>
      <c r="K555" s="13"/>
      <c r="L555" s="17"/>
      <c r="M555" s="18">
        <f t="shared" si="141"/>
        <v>0</v>
      </c>
    </row>
    <row r="556">
      <c r="B556" s="23"/>
      <c r="J556" s="13"/>
      <c r="K556" s="13"/>
      <c r="L556" s="17"/>
      <c r="M556" s="18">
        <f t="shared" si="141"/>
        <v>0</v>
      </c>
    </row>
    <row r="557">
      <c r="B557" s="23"/>
      <c r="J557" s="13"/>
      <c r="K557" s="13"/>
      <c r="L557" s="17"/>
      <c r="M557" s="18">
        <f t="shared" si="141"/>
        <v>0</v>
      </c>
    </row>
    <row r="558">
      <c r="A558" s="21"/>
      <c r="B558" s="5"/>
      <c r="C558" s="5"/>
      <c r="D558" s="5"/>
      <c r="E558" s="5"/>
      <c r="J558" s="13"/>
      <c r="K558" s="13"/>
      <c r="L558" s="17"/>
      <c r="M558" s="18">
        <f t="shared" si="141"/>
        <v>0</v>
      </c>
    </row>
    <row r="559">
      <c r="B559" s="22"/>
      <c r="C559" s="22"/>
      <c r="D559" s="22"/>
      <c r="E559" s="22"/>
      <c r="F559" s="23"/>
      <c r="G559" s="23"/>
      <c r="H559" s="23"/>
    </row>
    <row r="560">
      <c r="J560" s="26" t="s">
        <v>36</v>
      </c>
      <c r="K560" s="18">
        <f>SUM(M545:M558)</f>
        <v>0</v>
      </c>
    </row>
    <row r="561">
      <c r="B561" s="23"/>
      <c r="J561" s="26" t="s">
        <v>37</v>
      </c>
      <c r="K561" s="20">
        <f>(SUM(F544:F550)-SUM(H521:H527))/10000</f>
        <v>0</v>
      </c>
    </row>
    <row r="562">
      <c r="B562" s="23"/>
      <c r="J562" s="26" t="s">
        <v>38</v>
      </c>
      <c r="K562" s="17">
        <f>K539-K561</f>
        <v>192</v>
      </c>
    </row>
    <row r="564">
      <c r="A564" s="4" t="s">
        <v>62</v>
      </c>
    </row>
    <row r="565">
      <c r="B565" s="6" t="s">
        <v>2</v>
      </c>
      <c r="C565" s="6" t="s">
        <v>3</v>
      </c>
      <c r="D565" s="6" t="s">
        <v>4</v>
      </c>
      <c r="E565" s="7" t="s">
        <v>5</v>
      </c>
      <c r="F565" s="8" t="s">
        <v>6</v>
      </c>
      <c r="G565" s="9" t="s">
        <v>7</v>
      </c>
      <c r="H565" s="10" t="s">
        <v>8</v>
      </c>
      <c r="J565" s="11" t="s">
        <v>9</v>
      </c>
      <c r="K565" s="2"/>
      <c r="L565" s="2"/>
      <c r="M565" s="3"/>
    </row>
    <row r="567">
      <c r="B567" s="12" t="s">
        <v>10</v>
      </c>
      <c r="C567" s="13">
        <v>120.0</v>
      </c>
      <c r="D567" s="13">
        <v>20000.0</v>
      </c>
      <c r="E567" s="14">
        <f t="shared" ref="E567:E573" si="142">D567/(C567*20)</f>
        <v>8.333333333</v>
      </c>
      <c r="F567" s="14">
        <f t="shared" ref="F567:F573" si="143">H544 + F8</f>
        <v>4800</v>
      </c>
      <c r="G567" s="14">
        <f t="shared" ref="G567:G573" si="144">F567/(C567*20)</f>
        <v>2</v>
      </c>
      <c r="H567" s="14">
        <f t="shared" ref="H567:H573" si="145">F567-(20*C567)</f>
        <v>2400</v>
      </c>
      <c r="J567" s="16" t="s">
        <v>11</v>
      </c>
      <c r="K567" s="16" t="s">
        <v>12</v>
      </c>
      <c r="L567" s="16" t="s">
        <v>13</v>
      </c>
      <c r="M567" s="16" t="s">
        <v>14</v>
      </c>
    </row>
    <row r="568">
      <c r="B568" s="12" t="s">
        <v>15</v>
      </c>
      <c r="C568" s="13">
        <v>200.0</v>
      </c>
      <c r="D568" s="13">
        <v>20000.0</v>
      </c>
      <c r="E568" s="14">
        <f t="shared" si="142"/>
        <v>5</v>
      </c>
      <c r="F568" s="14">
        <f t="shared" si="143"/>
        <v>8000</v>
      </c>
      <c r="G568" s="14">
        <f t="shared" si="144"/>
        <v>2</v>
      </c>
      <c r="H568" s="14">
        <f t="shared" si="145"/>
        <v>4000</v>
      </c>
      <c r="J568" s="13" t="s">
        <v>16</v>
      </c>
      <c r="K568" s="13">
        <v>7.0</v>
      </c>
      <c r="L568" s="17">
        <f>11-(K568/60) - 0.3 - 0.16</f>
        <v>10.42333333</v>
      </c>
      <c r="M568" s="18">
        <f t="shared" ref="M568:M581" si="146">7.5*K568</f>
        <v>52.5</v>
      </c>
    </row>
    <row r="569">
      <c r="B569" s="12" t="s">
        <v>18</v>
      </c>
      <c r="C569" s="13">
        <v>150.0</v>
      </c>
      <c r="D569" s="13">
        <v>10000.0</v>
      </c>
      <c r="E569" s="14">
        <f t="shared" si="142"/>
        <v>3.333333333</v>
      </c>
      <c r="F569" s="14">
        <f t="shared" si="143"/>
        <v>6000</v>
      </c>
      <c r="G569" s="14">
        <f t="shared" si="144"/>
        <v>2</v>
      </c>
      <c r="H569" s="14">
        <f t="shared" si="145"/>
        <v>3000</v>
      </c>
      <c r="J569" s="13" t="s">
        <v>19</v>
      </c>
      <c r="K569" s="19">
        <v>7.0</v>
      </c>
      <c r="L569" s="17">
        <f>L568-(K569/60) - 0.16</f>
        <v>10.14666667</v>
      </c>
      <c r="M569" s="18">
        <f t="shared" si="146"/>
        <v>52.5</v>
      </c>
    </row>
    <row r="570">
      <c r="B570" s="12" t="s">
        <v>21</v>
      </c>
      <c r="C570" s="13">
        <v>100.0</v>
      </c>
      <c r="D570" s="13">
        <v>10000.0</v>
      </c>
      <c r="E570" s="14">
        <f t="shared" si="142"/>
        <v>5</v>
      </c>
      <c r="F570" s="14">
        <f t="shared" si="143"/>
        <v>4000</v>
      </c>
      <c r="G570" s="14">
        <f t="shared" si="144"/>
        <v>2</v>
      </c>
      <c r="H570" s="14">
        <f t="shared" si="145"/>
        <v>2000</v>
      </c>
      <c r="J570" s="13" t="s">
        <v>22</v>
      </c>
      <c r="K570" s="13">
        <v>14.0</v>
      </c>
      <c r="L570" s="17">
        <f>L569-(K570/60)</f>
        <v>9.913333333</v>
      </c>
      <c r="M570" s="18">
        <f t="shared" si="146"/>
        <v>105</v>
      </c>
    </row>
    <row r="571">
      <c r="B571" s="12" t="s">
        <v>23</v>
      </c>
      <c r="C571" s="13">
        <v>160.0</v>
      </c>
      <c r="D571" s="20">
        <v>10000.0</v>
      </c>
      <c r="E571" s="14">
        <f t="shared" si="142"/>
        <v>3.125</v>
      </c>
      <c r="F571" s="14">
        <f t="shared" si="143"/>
        <v>6400</v>
      </c>
      <c r="G571" s="14">
        <f t="shared" si="144"/>
        <v>2</v>
      </c>
      <c r="H571" s="14">
        <f t="shared" si="145"/>
        <v>3200</v>
      </c>
      <c r="J571" s="13" t="s">
        <v>24</v>
      </c>
      <c r="K571" s="13">
        <v>14.0</v>
      </c>
      <c r="L571" s="17">
        <f>L570-(K571/60) - 0.3 - 0.16</f>
        <v>9.22</v>
      </c>
      <c r="M571" s="18">
        <f t="shared" si="146"/>
        <v>105</v>
      </c>
    </row>
    <row r="572">
      <c r="B572" s="12" t="s">
        <v>25</v>
      </c>
      <c r="C572" s="13">
        <v>150.0</v>
      </c>
      <c r="D572" s="13">
        <v>20000.0</v>
      </c>
      <c r="E572" s="14">
        <f t="shared" si="142"/>
        <v>6.666666667</v>
      </c>
      <c r="F572" s="14">
        <f t="shared" si="143"/>
        <v>6000</v>
      </c>
      <c r="G572" s="14">
        <f t="shared" si="144"/>
        <v>2</v>
      </c>
      <c r="H572" s="14">
        <f t="shared" si="145"/>
        <v>3000</v>
      </c>
      <c r="J572" s="13" t="s">
        <v>26</v>
      </c>
      <c r="K572" s="13">
        <v>15.0</v>
      </c>
      <c r="L572" s="17">
        <f t="shared" ref="L572:L573" si="147">L571-(K572/60) - 0.16</f>
        <v>8.81</v>
      </c>
      <c r="M572" s="18">
        <f t="shared" si="146"/>
        <v>112.5</v>
      </c>
    </row>
    <row r="573">
      <c r="B573" s="12" t="s">
        <v>27</v>
      </c>
      <c r="C573" s="13">
        <v>120.0</v>
      </c>
      <c r="D573" s="13">
        <v>15000.0</v>
      </c>
      <c r="E573" s="14">
        <f t="shared" si="142"/>
        <v>6.25</v>
      </c>
      <c r="F573" s="14">
        <f t="shared" si="143"/>
        <v>4800</v>
      </c>
      <c r="G573" s="14">
        <f t="shared" si="144"/>
        <v>2</v>
      </c>
      <c r="H573" s="14">
        <f t="shared" si="145"/>
        <v>2400</v>
      </c>
      <c r="J573" s="13" t="s">
        <v>28</v>
      </c>
      <c r="K573" s="13">
        <v>3.0</v>
      </c>
      <c r="L573" s="17">
        <f t="shared" si="147"/>
        <v>8.6</v>
      </c>
      <c r="M573" s="18">
        <f t="shared" si="146"/>
        <v>22.5</v>
      </c>
    </row>
    <row r="574">
      <c r="J574" s="19" t="s">
        <v>29</v>
      </c>
      <c r="K574" s="13">
        <v>18.0</v>
      </c>
      <c r="L574" s="17">
        <f>L573-(K574/60) </f>
        <v>8.3</v>
      </c>
      <c r="M574" s="18">
        <f t="shared" si="146"/>
        <v>135</v>
      </c>
    </row>
    <row r="575">
      <c r="A575" s="21"/>
      <c r="B575" s="5"/>
      <c r="C575" s="5"/>
      <c r="D575" s="5"/>
      <c r="E575" s="5"/>
      <c r="J575" s="19" t="s">
        <v>30</v>
      </c>
      <c r="K575" s="19">
        <v>20.5</v>
      </c>
      <c r="L575" s="17">
        <f>L574-(K575/60) - 0.3 - 0.16</f>
        <v>7.498333333</v>
      </c>
      <c r="M575" s="18">
        <f t="shared" si="146"/>
        <v>153.75</v>
      </c>
    </row>
    <row r="576">
      <c r="B576" s="22"/>
      <c r="C576" s="22"/>
      <c r="D576" s="22"/>
      <c r="E576" s="22"/>
      <c r="F576" s="23"/>
      <c r="G576" s="23"/>
      <c r="J576" s="13" t="s">
        <v>31</v>
      </c>
      <c r="K576" s="13">
        <v>2.5</v>
      </c>
      <c r="L576" s="17">
        <f>L575-(K576/60) - 0.16</f>
        <v>7.296666667</v>
      </c>
      <c r="M576" s="18">
        <f t="shared" si="146"/>
        <v>18.75</v>
      </c>
    </row>
    <row r="577">
      <c r="J577" s="13" t="s">
        <v>32</v>
      </c>
      <c r="K577" s="13">
        <v>23.0</v>
      </c>
      <c r="L577" s="17">
        <f>L576-(K577/60)</f>
        <v>6.913333333</v>
      </c>
      <c r="M577" s="18">
        <f t="shared" si="146"/>
        <v>172.5</v>
      </c>
    </row>
    <row r="578">
      <c r="B578" s="23"/>
      <c r="J578" s="19" t="s">
        <v>33</v>
      </c>
      <c r="K578" s="19">
        <v>30.0</v>
      </c>
      <c r="L578" s="17">
        <f>L577-(K578/60) - 0.3 - 0.16</f>
        <v>5.953333333</v>
      </c>
      <c r="M578" s="18">
        <f t="shared" si="146"/>
        <v>225</v>
      </c>
    </row>
    <row r="579">
      <c r="B579" s="23"/>
      <c r="J579" s="19" t="s">
        <v>34</v>
      </c>
      <c r="K579" s="19">
        <v>30.0</v>
      </c>
      <c r="L579" s="24">
        <f>L578-(K579/60) </f>
        <v>5.453333333</v>
      </c>
      <c r="M579" s="18">
        <f t="shared" si="146"/>
        <v>225</v>
      </c>
    </row>
    <row r="580">
      <c r="B580" s="23"/>
      <c r="J580" s="13"/>
      <c r="K580" s="13"/>
      <c r="L580" s="17"/>
      <c r="M580" s="18">
        <f t="shared" si="146"/>
        <v>0</v>
      </c>
    </row>
    <row r="581">
      <c r="A581" s="21"/>
      <c r="B581" s="5"/>
      <c r="C581" s="5"/>
      <c r="D581" s="5"/>
      <c r="E581" s="5"/>
      <c r="J581" s="13"/>
      <c r="K581" s="13"/>
      <c r="L581" s="17"/>
      <c r="M581" s="18">
        <f t="shared" si="146"/>
        <v>0</v>
      </c>
    </row>
    <row r="582">
      <c r="B582" s="22"/>
      <c r="C582" s="22"/>
      <c r="D582" s="22"/>
      <c r="E582" s="22"/>
      <c r="F582" s="23"/>
      <c r="G582" s="23"/>
      <c r="H582" s="23"/>
    </row>
    <row r="583">
      <c r="J583" s="26" t="s">
        <v>36</v>
      </c>
      <c r="K583" s="18">
        <f>SUM(M568:M581)</f>
        <v>1380</v>
      </c>
    </row>
    <row r="584">
      <c r="B584" s="23"/>
      <c r="J584" s="26" t="s">
        <v>37</v>
      </c>
      <c r="K584" s="20">
        <f>(SUM(F567:F573)-SUM(H544:H550))/10000</f>
        <v>4</v>
      </c>
    </row>
    <row r="585">
      <c r="B585" s="23"/>
      <c r="J585" s="26" t="s">
        <v>38</v>
      </c>
      <c r="K585" s="17">
        <f>K562-K584</f>
        <v>188</v>
      </c>
    </row>
    <row r="586">
      <c r="B586" s="23"/>
    </row>
    <row r="587">
      <c r="B587" s="23"/>
    </row>
    <row r="588">
      <c r="A588" s="4" t="s">
        <v>63</v>
      </c>
    </row>
    <row r="589">
      <c r="B589" s="6" t="s">
        <v>2</v>
      </c>
      <c r="C589" s="6" t="s">
        <v>3</v>
      </c>
      <c r="D589" s="6" t="s">
        <v>4</v>
      </c>
      <c r="E589" s="7" t="s">
        <v>5</v>
      </c>
      <c r="F589" s="8" t="s">
        <v>6</v>
      </c>
      <c r="G589" s="9" t="s">
        <v>7</v>
      </c>
      <c r="H589" s="10" t="s">
        <v>8</v>
      </c>
      <c r="J589" s="11" t="s">
        <v>9</v>
      </c>
      <c r="K589" s="2"/>
      <c r="L589" s="2"/>
      <c r="M589" s="3"/>
    </row>
    <row r="591">
      <c r="B591" s="12" t="s">
        <v>10</v>
      </c>
      <c r="C591" s="13">
        <v>120.0</v>
      </c>
      <c r="D591" s="13">
        <v>20000.0</v>
      </c>
      <c r="E591" s="14">
        <f t="shared" ref="E591:E597" si="148">D591/(C591*20)</f>
        <v>8.333333333</v>
      </c>
      <c r="F591" s="14">
        <f t="shared" ref="F591:F597" si="149">H567</f>
        <v>2400</v>
      </c>
      <c r="G591" s="14">
        <f t="shared" ref="G591:G597" si="150">F591/(C591*20)</f>
        <v>1</v>
      </c>
      <c r="H591" s="14">
        <f t="shared" ref="H591:H597" si="151">F591-(20*C591)</f>
        <v>0</v>
      </c>
      <c r="J591" s="16" t="s">
        <v>11</v>
      </c>
      <c r="K591" s="16" t="s">
        <v>12</v>
      </c>
      <c r="L591" s="16" t="s">
        <v>13</v>
      </c>
      <c r="M591" s="16" t="s">
        <v>14</v>
      </c>
    </row>
    <row r="592">
      <c r="B592" s="12" t="s">
        <v>15</v>
      </c>
      <c r="C592" s="13">
        <v>200.0</v>
      </c>
      <c r="D592" s="13">
        <v>20000.0</v>
      </c>
      <c r="E592" s="14">
        <f t="shared" si="148"/>
        <v>5</v>
      </c>
      <c r="F592" s="14">
        <f t="shared" si="149"/>
        <v>4000</v>
      </c>
      <c r="G592" s="14">
        <f t="shared" si="150"/>
        <v>1</v>
      </c>
      <c r="H592" s="14">
        <f t="shared" si="151"/>
        <v>0</v>
      </c>
      <c r="J592" s="13"/>
      <c r="K592" s="13"/>
      <c r="L592" s="17">
        <f>11-(K592/60)</f>
        <v>11</v>
      </c>
      <c r="M592" s="18">
        <f t="shared" ref="M592:M605" si="152">7.5*K592</f>
        <v>0</v>
      </c>
    </row>
    <row r="593">
      <c r="B593" s="12" t="s">
        <v>18</v>
      </c>
      <c r="C593" s="13">
        <v>150.0</v>
      </c>
      <c r="D593" s="13">
        <v>10000.0</v>
      </c>
      <c r="E593" s="14">
        <f t="shared" si="148"/>
        <v>3.333333333</v>
      </c>
      <c r="F593" s="14">
        <f t="shared" si="149"/>
        <v>3000</v>
      </c>
      <c r="G593" s="14">
        <f t="shared" si="150"/>
        <v>1</v>
      </c>
      <c r="H593" s="14">
        <f t="shared" si="151"/>
        <v>0</v>
      </c>
      <c r="J593" s="13"/>
      <c r="K593" s="13"/>
      <c r="L593" s="17"/>
      <c r="M593" s="18">
        <f t="shared" si="152"/>
        <v>0</v>
      </c>
    </row>
    <row r="594">
      <c r="B594" s="12" t="s">
        <v>21</v>
      </c>
      <c r="C594" s="13">
        <v>100.0</v>
      </c>
      <c r="D594" s="13">
        <v>10000.0</v>
      </c>
      <c r="E594" s="14">
        <f t="shared" si="148"/>
        <v>5</v>
      </c>
      <c r="F594" s="14">
        <f t="shared" si="149"/>
        <v>2000</v>
      </c>
      <c r="G594" s="14">
        <f t="shared" si="150"/>
        <v>1</v>
      </c>
      <c r="H594" s="14">
        <f t="shared" si="151"/>
        <v>0</v>
      </c>
      <c r="J594" s="13"/>
      <c r="K594" s="13"/>
      <c r="L594" s="17"/>
      <c r="M594" s="18">
        <f t="shared" si="152"/>
        <v>0</v>
      </c>
    </row>
    <row r="595">
      <c r="B595" s="12" t="s">
        <v>23</v>
      </c>
      <c r="C595" s="13">
        <v>160.0</v>
      </c>
      <c r="D595" s="20">
        <v>10000.0</v>
      </c>
      <c r="E595" s="14">
        <f t="shared" si="148"/>
        <v>3.125</v>
      </c>
      <c r="F595" s="14">
        <f t="shared" si="149"/>
        <v>3200</v>
      </c>
      <c r="G595" s="14">
        <f t="shared" si="150"/>
        <v>1</v>
      </c>
      <c r="H595" s="14">
        <f t="shared" si="151"/>
        <v>0</v>
      </c>
      <c r="J595" s="13"/>
      <c r="K595" s="13"/>
      <c r="L595" s="17"/>
      <c r="M595" s="18">
        <f t="shared" si="152"/>
        <v>0</v>
      </c>
    </row>
    <row r="596">
      <c r="B596" s="12" t="s">
        <v>25</v>
      </c>
      <c r="C596" s="13">
        <v>150.0</v>
      </c>
      <c r="D596" s="13">
        <v>20000.0</v>
      </c>
      <c r="E596" s="14">
        <f t="shared" si="148"/>
        <v>6.666666667</v>
      </c>
      <c r="F596" s="14">
        <f t="shared" si="149"/>
        <v>3000</v>
      </c>
      <c r="G596" s="14">
        <f t="shared" si="150"/>
        <v>1</v>
      </c>
      <c r="H596" s="14">
        <f t="shared" si="151"/>
        <v>0</v>
      </c>
      <c r="J596" s="13"/>
      <c r="K596" s="13"/>
      <c r="L596" s="17"/>
      <c r="M596" s="18">
        <f t="shared" si="152"/>
        <v>0</v>
      </c>
    </row>
    <row r="597">
      <c r="B597" s="12" t="s">
        <v>27</v>
      </c>
      <c r="C597" s="13">
        <v>120.0</v>
      </c>
      <c r="D597" s="13">
        <v>15000.0</v>
      </c>
      <c r="E597" s="14">
        <f t="shared" si="148"/>
        <v>6.25</v>
      </c>
      <c r="F597" s="14">
        <f t="shared" si="149"/>
        <v>2400</v>
      </c>
      <c r="G597" s="14">
        <f t="shared" si="150"/>
        <v>1</v>
      </c>
      <c r="H597" s="14">
        <f t="shared" si="151"/>
        <v>0</v>
      </c>
      <c r="J597" s="13"/>
      <c r="K597" s="13"/>
      <c r="L597" s="17"/>
      <c r="M597" s="18">
        <f t="shared" si="152"/>
        <v>0</v>
      </c>
    </row>
    <row r="598">
      <c r="J598" s="13"/>
      <c r="K598" s="13"/>
      <c r="L598" s="17"/>
      <c r="M598" s="18">
        <f t="shared" si="152"/>
        <v>0</v>
      </c>
    </row>
    <row r="599">
      <c r="A599" s="21"/>
      <c r="B599" s="5"/>
      <c r="C599" s="5"/>
      <c r="D599" s="5"/>
      <c r="E599" s="5"/>
      <c r="J599" s="13"/>
      <c r="K599" s="13"/>
      <c r="L599" s="17"/>
      <c r="M599" s="18">
        <f t="shared" si="152"/>
        <v>0</v>
      </c>
    </row>
    <row r="600">
      <c r="B600" s="22"/>
      <c r="C600" s="22"/>
      <c r="D600" s="22"/>
      <c r="E600" s="22"/>
      <c r="F600" s="23"/>
      <c r="G600" s="23"/>
      <c r="J600" s="13"/>
      <c r="K600" s="13"/>
      <c r="L600" s="17"/>
      <c r="M600" s="18">
        <f t="shared" si="152"/>
        <v>0</v>
      </c>
    </row>
    <row r="601">
      <c r="J601" s="13"/>
      <c r="K601" s="13"/>
      <c r="L601" s="17"/>
      <c r="M601" s="18">
        <f t="shared" si="152"/>
        <v>0</v>
      </c>
    </row>
    <row r="602">
      <c r="B602" s="23"/>
      <c r="J602" s="13"/>
      <c r="K602" s="13"/>
      <c r="L602" s="17"/>
      <c r="M602" s="18">
        <f t="shared" si="152"/>
        <v>0</v>
      </c>
    </row>
    <row r="603">
      <c r="B603" s="23"/>
      <c r="J603" s="13"/>
      <c r="K603" s="13"/>
      <c r="L603" s="17"/>
      <c r="M603" s="18">
        <f t="shared" si="152"/>
        <v>0</v>
      </c>
    </row>
    <row r="604">
      <c r="B604" s="23"/>
      <c r="J604" s="13"/>
      <c r="K604" s="13"/>
      <c r="L604" s="17"/>
      <c r="M604" s="18">
        <f t="shared" si="152"/>
        <v>0</v>
      </c>
    </row>
    <row r="605">
      <c r="A605" s="21"/>
      <c r="B605" s="5"/>
      <c r="C605" s="5"/>
      <c r="D605" s="5"/>
      <c r="E605" s="5"/>
      <c r="J605" s="13"/>
      <c r="K605" s="13"/>
      <c r="L605" s="17"/>
      <c r="M605" s="18">
        <f t="shared" si="152"/>
        <v>0</v>
      </c>
    </row>
    <row r="606">
      <c r="B606" s="22"/>
      <c r="C606" s="22"/>
      <c r="D606" s="22"/>
      <c r="E606" s="22"/>
      <c r="F606" s="23"/>
      <c r="G606" s="23"/>
      <c r="H606" s="23"/>
    </row>
    <row r="607">
      <c r="J607" s="26" t="s">
        <v>36</v>
      </c>
      <c r="K607" s="18">
        <f>SUM(M592:M605)</f>
        <v>0</v>
      </c>
    </row>
    <row r="608">
      <c r="B608" s="23"/>
      <c r="J608" s="26" t="s">
        <v>37</v>
      </c>
      <c r="K608" s="20">
        <f>(SUM(F591:F597)-SUM(H567:H573))/10000</f>
        <v>0</v>
      </c>
    </row>
    <row r="609">
      <c r="B609" s="23"/>
      <c r="J609" s="26" t="s">
        <v>38</v>
      </c>
      <c r="K609" s="17">
        <f>K585-K608</f>
        <v>188</v>
      </c>
    </row>
    <row r="612">
      <c r="A612" s="4" t="s">
        <v>64</v>
      </c>
    </row>
    <row r="613">
      <c r="B613" s="6" t="s">
        <v>2</v>
      </c>
      <c r="C613" s="6" t="s">
        <v>3</v>
      </c>
      <c r="D613" s="6" t="s">
        <v>4</v>
      </c>
      <c r="E613" s="7" t="s">
        <v>5</v>
      </c>
      <c r="F613" s="8" t="s">
        <v>6</v>
      </c>
      <c r="G613" s="9" t="s">
        <v>7</v>
      </c>
      <c r="H613" s="10" t="s">
        <v>8</v>
      </c>
      <c r="J613" s="11" t="s">
        <v>9</v>
      </c>
      <c r="K613" s="2"/>
      <c r="L613" s="2"/>
      <c r="M613" s="3"/>
    </row>
    <row r="615">
      <c r="B615" s="12" t="s">
        <v>10</v>
      </c>
      <c r="C615" s="13">
        <v>120.0</v>
      </c>
      <c r="D615" s="13">
        <v>20000.0</v>
      </c>
      <c r="E615" s="14">
        <f t="shared" ref="E615:E621" si="153">D615/(C615*20)</f>
        <v>8.333333333</v>
      </c>
      <c r="F615" s="14">
        <f t="shared" ref="F615:F621" si="154">H591 + F8</f>
        <v>4800</v>
      </c>
      <c r="G615" s="14">
        <f t="shared" ref="G615:G621" si="155">F615/(C615*20)</f>
        <v>2</v>
      </c>
      <c r="H615" s="14">
        <f t="shared" ref="H615:H621" si="156">F615-(20*C615)</f>
        <v>2400</v>
      </c>
      <c r="J615" s="16" t="s">
        <v>11</v>
      </c>
      <c r="K615" s="16" t="s">
        <v>12</v>
      </c>
      <c r="L615" s="16" t="s">
        <v>13</v>
      </c>
      <c r="M615" s="16" t="s">
        <v>14</v>
      </c>
    </row>
    <row r="616">
      <c r="B616" s="12" t="s">
        <v>15</v>
      </c>
      <c r="C616" s="13">
        <v>200.0</v>
      </c>
      <c r="D616" s="13">
        <v>20000.0</v>
      </c>
      <c r="E616" s="14">
        <f t="shared" si="153"/>
        <v>5</v>
      </c>
      <c r="F616" s="14">
        <f t="shared" si="154"/>
        <v>8000</v>
      </c>
      <c r="G616" s="14">
        <f t="shared" si="155"/>
        <v>2</v>
      </c>
      <c r="H616" s="14">
        <f t="shared" si="156"/>
        <v>4000</v>
      </c>
      <c r="J616" s="13" t="s">
        <v>16</v>
      </c>
      <c r="K616" s="13">
        <v>7.0</v>
      </c>
      <c r="L616" s="17">
        <f>11-(K616/60) - 0.3 - 0.16</f>
        <v>10.42333333</v>
      </c>
      <c r="M616" s="18">
        <f t="shared" ref="M616:M629" si="157">7.5*K616</f>
        <v>52.5</v>
      </c>
    </row>
    <row r="617">
      <c r="B617" s="12" t="s">
        <v>18</v>
      </c>
      <c r="C617" s="13">
        <v>150.0</v>
      </c>
      <c r="D617" s="13">
        <v>10000.0</v>
      </c>
      <c r="E617" s="14">
        <f t="shared" si="153"/>
        <v>3.333333333</v>
      </c>
      <c r="F617" s="14">
        <f t="shared" si="154"/>
        <v>6000</v>
      </c>
      <c r="G617" s="14">
        <f t="shared" si="155"/>
        <v>2</v>
      </c>
      <c r="H617" s="14">
        <f t="shared" si="156"/>
        <v>3000</v>
      </c>
      <c r="J617" s="13" t="s">
        <v>19</v>
      </c>
      <c r="K617" s="19">
        <v>7.0</v>
      </c>
      <c r="L617" s="17">
        <f>L616-(K617/60) - 0.16</f>
        <v>10.14666667</v>
      </c>
      <c r="M617" s="18">
        <f t="shared" si="157"/>
        <v>52.5</v>
      </c>
    </row>
    <row r="618">
      <c r="B618" s="12" t="s">
        <v>21</v>
      </c>
      <c r="C618" s="13">
        <v>100.0</v>
      </c>
      <c r="D618" s="13">
        <v>10000.0</v>
      </c>
      <c r="E618" s="14">
        <f t="shared" si="153"/>
        <v>5</v>
      </c>
      <c r="F618" s="14">
        <f t="shared" si="154"/>
        <v>4000</v>
      </c>
      <c r="G618" s="14">
        <f t="shared" si="155"/>
        <v>2</v>
      </c>
      <c r="H618" s="14">
        <f t="shared" si="156"/>
        <v>2000</v>
      </c>
      <c r="J618" s="13" t="s">
        <v>22</v>
      </c>
      <c r="K618" s="13">
        <v>14.0</v>
      </c>
      <c r="L618" s="17">
        <f>L617-(K618/60)</f>
        <v>9.913333333</v>
      </c>
      <c r="M618" s="18">
        <f t="shared" si="157"/>
        <v>105</v>
      </c>
    </row>
    <row r="619">
      <c r="B619" s="12" t="s">
        <v>23</v>
      </c>
      <c r="C619" s="13">
        <v>160.0</v>
      </c>
      <c r="D619" s="20">
        <v>10000.0</v>
      </c>
      <c r="E619" s="14">
        <f t="shared" si="153"/>
        <v>3.125</v>
      </c>
      <c r="F619" s="14">
        <f t="shared" si="154"/>
        <v>6400</v>
      </c>
      <c r="G619" s="14">
        <f t="shared" si="155"/>
        <v>2</v>
      </c>
      <c r="H619" s="14">
        <f t="shared" si="156"/>
        <v>3200</v>
      </c>
      <c r="J619" s="13" t="s">
        <v>24</v>
      </c>
      <c r="K619" s="13">
        <v>14.0</v>
      </c>
      <c r="L619" s="17">
        <f>L618-(K619/60) - 0.3 - 0.16</f>
        <v>9.22</v>
      </c>
      <c r="M619" s="18">
        <f t="shared" si="157"/>
        <v>105</v>
      </c>
    </row>
    <row r="620">
      <c r="B620" s="12" t="s">
        <v>25</v>
      </c>
      <c r="C620" s="13">
        <v>150.0</v>
      </c>
      <c r="D620" s="13">
        <v>20000.0</v>
      </c>
      <c r="E620" s="14">
        <f t="shared" si="153"/>
        <v>6.666666667</v>
      </c>
      <c r="F620" s="14">
        <f t="shared" si="154"/>
        <v>6000</v>
      </c>
      <c r="G620" s="14">
        <f t="shared" si="155"/>
        <v>2</v>
      </c>
      <c r="H620" s="14">
        <f t="shared" si="156"/>
        <v>3000</v>
      </c>
      <c r="J620" s="13" t="s">
        <v>26</v>
      </c>
      <c r="K620" s="13">
        <v>15.0</v>
      </c>
      <c r="L620" s="17">
        <f t="shared" ref="L620:L621" si="158">L619-(K620/60) - 0.16</f>
        <v>8.81</v>
      </c>
      <c r="M620" s="18">
        <f t="shared" si="157"/>
        <v>112.5</v>
      </c>
    </row>
    <row r="621">
      <c r="B621" s="12" t="s">
        <v>27</v>
      </c>
      <c r="C621" s="13">
        <v>120.0</v>
      </c>
      <c r="D621" s="13">
        <v>15000.0</v>
      </c>
      <c r="E621" s="14">
        <f t="shared" si="153"/>
        <v>6.25</v>
      </c>
      <c r="F621" s="14">
        <f t="shared" si="154"/>
        <v>4800</v>
      </c>
      <c r="G621" s="14">
        <f t="shared" si="155"/>
        <v>2</v>
      </c>
      <c r="H621" s="14">
        <f t="shared" si="156"/>
        <v>2400</v>
      </c>
      <c r="J621" s="13" t="s">
        <v>28</v>
      </c>
      <c r="K621" s="13">
        <v>3.0</v>
      </c>
      <c r="L621" s="17">
        <f t="shared" si="158"/>
        <v>8.6</v>
      </c>
      <c r="M621" s="18">
        <f t="shared" si="157"/>
        <v>22.5</v>
      </c>
    </row>
    <row r="622">
      <c r="J622" s="19" t="s">
        <v>29</v>
      </c>
      <c r="K622" s="13">
        <v>18.0</v>
      </c>
      <c r="L622" s="17">
        <f>L621-(K622/60) </f>
        <v>8.3</v>
      </c>
      <c r="M622" s="18">
        <f t="shared" si="157"/>
        <v>135</v>
      </c>
    </row>
    <row r="623">
      <c r="A623" s="21"/>
      <c r="B623" s="5"/>
      <c r="C623" s="5"/>
      <c r="D623" s="5"/>
      <c r="E623" s="5"/>
      <c r="J623" s="19" t="s">
        <v>30</v>
      </c>
      <c r="K623" s="19">
        <v>20.5</v>
      </c>
      <c r="L623" s="17">
        <f>L622-(K623/60) - 0.3 - 0.16</f>
        <v>7.498333333</v>
      </c>
      <c r="M623" s="18">
        <f t="shared" si="157"/>
        <v>153.75</v>
      </c>
    </row>
    <row r="624">
      <c r="B624" s="22"/>
      <c r="C624" s="22"/>
      <c r="D624" s="22"/>
      <c r="E624" s="22"/>
      <c r="F624" s="23"/>
      <c r="G624" s="23"/>
      <c r="J624" s="13" t="s">
        <v>31</v>
      </c>
      <c r="K624" s="13">
        <v>2.5</v>
      </c>
      <c r="L624" s="17">
        <f>L623-(K624/60) - 0.16</f>
        <v>7.296666667</v>
      </c>
      <c r="M624" s="18">
        <f t="shared" si="157"/>
        <v>18.75</v>
      </c>
    </row>
    <row r="625">
      <c r="J625" s="13" t="s">
        <v>32</v>
      </c>
      <c r="K625" s="13">
        <v>23.0</v>
      </c>
      <c r="L625" s="17">
        <f>L624-(K625/60)</f>
        <v>6.913333333</v>
      </c>
      <c r="M625" s="18">
        <f t="shared" si="157"/>
        <v>172.5</v>
      </c>
    </row>
    <row r="626">
      <c r="B626" s="23"/>
      <c r="J626" s="19" t="s">
        <v>33</v>
      </c>
      <c r="K626" s="19">
        <v>30.0</v>
      </c>
      <c r="L626" s="17">
        <f>L625-(K626/60) - 0.3 - 0.16</f>
        <v>5.953333333</v>
      </c>
      <c r="M626" s="18">
        <f t="shared" si="157"/>
        <v>225</v>
      </c>
    </row>
    <row r="627">
      <c r="B627" s="23"/>
      <c r="J627" s="19" t="s">
        <v>34</v>
      </c>
      <c r="K627" s="19">
        <v>30.0</v>
      </c>
      <c r="L627" s="24">
        <f>L626-(K627/60) </f>
        <v>5.453333333</v>
      </c>
      <c r="M627" s="18">
        <f t="shared" si="157"/>
        <v>225</v>
      </c>
    </row>
    <row r="628">
      <c r="B628" s="23"/>
      <c r="J628" s="13"/>
      <c r="K628" s="13"/>
      <c r="L628" s="17"/>
      <c r="M628" s="18">
        <f t="shared" si="157"/>
        <v>0</v>
      </c>
    </row>
    <row r="629">
      <c r="A629" s="21"/>
      <c r="B629" s="5"/>
      <c r="C629" s="5"/>
      <c r="D629" s="5"/>
      <c r="E629" s="5"/>
      <c r="J629" s="13"/>
      <c r="K629" s="13"/>
      <c r="L629" s="17"/>
      <c r="M629" s="18">
        <f t="shared" si="157"/>
        <v>0</v>
      </c>
    </row>
    <row r="630">
      <c r="B630" s="22"/>
      <c r="C630" s="22"/>
      <c r="D630" s="22"/>
      <c r="E630" s="22"/>
      <c r="F630" s="23"/>
      <c r="G630" s="23"/>
      <c r="H630" s="23"/>
    </row>
    <row r="631">
      <c r="J631" s="26" t="s">
        <v>36</v>
      </c>
      <c r="K631" s="18">
        <f>SUM(M616:M629)</f>
        <v>1380</v>
      </c>
    </row>
    <row r="632">
      <c r="B632" s="23"/>
      <c r="J632" s="26" t="s">
        <v>37</v>
      </c>
      <c r="K632" s="20">
        <f>(SUM(F615:F621)-SUM(H591:H597))/10000</f>
        <v>4</v>
      </c>
    </row>
    <row r="633">
      <c r="B633" s="23"/>
      <c r="J633" s="26" t="s">
        <v>38</v>
      </c>
      <c r="K633" s="17">
        <f>K609-K632</f>
        <v>184</v>
      </c>
    </row>
    <row r="634">
      <c r="A634" s="4" t="s">
        <v>65</v>
      </c>
    </row>
    <row r="635">
      <c r="B635" s="6" t="s">
        <v>2</v>
      </c>
      <c r="C635" s="6" t="s">
        <v>3</v>
      </c>
      <c r="D635" s="6" t="s">
        <v>4</v>
      </c>
      <c r="E635" s="7" t="s">
        <v>5</v>
      </c>
      <c r="F635" s="8" t="s">
        <v>6</v>
      </c>
      <c r="G635" s="9" t="s">
        <v>7</v>
      </c>
      <c r="H635" s="10" t="s">
        <v>8</v>
      </c>
      <c r="J635" s="11" t="s">
        <v>9</v>
      </c>
      <c r="K635" s="2"/>
      <c r="L635" s="2"/>
      <c r="M635" s="3"/>
    </row>
    <row r="637">
      <c r="B637" s="12" t="s">
        <v>10</v>
      </c>
      <c r="C637" s="13">
        <v>120.0</v>
      </c>
      <c r="D637" s="13">
        <v>20000.0</v>
      </c>
      <c r="E637" s="14">
        <f t="shared" ref="E637:E643" si="159">D637/(C637*20)</f>
        <v>8.333333333</v>
      </c>
      <c r="F637" s="14">
        <f t="shared" ref="F637:F643" si="160">H615</f>
        <v>2400</v>
      </c>
      <c r="G637" s="14">
        <f t="shared" ref="G637:G643" si="161">F637/(C637*20)</f>
        <v>1</v>
      </c>
      <c r="H637" s="14">
        <f t="shared" ref="H637:H643" si="162">F637-(20*C637)</f>
        <v>0</v>
      </c>
      <c r="J637" s="16" t="s">
        <v>11</v>
      </c>
      <c r="K637" s="16" t="s">
        <v>12</v>
      </c>
      <c r="L637" s="16" t="s">
        <v>13</v>
      </c>
      <c r="M637" s="16" t="s">
        <v>14</v>
      </c>
    </row>
    <row r="638">
      <c r="B638" s="12" t="s">
        <v>15</v>
      </c>
      <c r="C638" s="13">
        <v>200.0</v>
      </c>
      <c r="D638" s="13">
        <v>20000.0</v>
      </c>
      <c r="E638" s="14">
        <f t="shared" si="159"/>
        <v>5</v>
      </c>
      <c r="F638" s="14">
        <f t="shared" si="160"/>
        <v>4000</v>
      </c>
      <c r="G638" s="14">
        <f t="shared" si="161"/>
        <v>1</v>
      </c>
      <c r="H638" s="14">
        <f t="shared" si="162"/>
        <v>0</v>
      </c>
      <c r="L638" s="20">
        <f t="shared" ref="L638:L645" si="163">11-(K638/60)</f>
        <v>11</v>
      </c>
      <c r="M638" s="18">
        <f t="shared" ref="M638:M645" si="164">7.5*K638</f>
        <v>0</v>
      </c>
    </row>
    <row r="639">
      <c r="B639" s="12" t="s">
        <v>18</v>
      </c>
      <c r="C639" s="13">
        <v>150.0</v>
      </c>
      <c r="D639" s="13">
        <v>10000.0</v>
      </c>
      <c r="E639" s="14">
        <f t="shared" si="159"/>
        <v>3.333333333</v>
      </c>
      <c r="F639" s="14">
        <f t="shared" si="160"/>
        <v>3000</v>
      </c>
      <c r="G639" s="14">
        <f t="shared" si="161"/>
        <v>1</v>
      </c>
      <c r="H639" s="14">
        <f t="shared" si="162"/>
        <v>0</v>
      </c>
      <c r="L639" s="20">
        <f t="shared" si="163"/>
        <v>11</v>
      </c>
      <c r="M639" s="18">
        <f t="shared" si="164"/>
        <v>0</v>
      </c>
    </row>
    <row r="640">
      <c r="B640" s="12" t="s">
        <v>21</v>
      </c>
      <c r="C640" s="13">
        <v>100.0</v>
      </c>
      <c r="D640" s="13">
        <v>10000.0</v>
      </c>
      <c r="E640" s="14">
        <f t="shared" si="159"/>
        <v>5</v>
      </c>
      <c r="F640" s="14">
        <f t="shared" si="160"/>
        <v>2000</v>
      </c>
      <c r="G640" s="14">
        <f t="shared" si="161"/>
        <v>1</v>
      </c>
      <c r="H640" s="14">
        <f t="shared" si="162"/>
        <v>0</v>
      </c>
      <c r="L640" s="20">
        <f t="shared" si="163"/>
        <v>11</v>
      </c>
      <c r="M640" s="18">
        <f t="shared" si="164"/>
        <v>0</v>
      </c>
    </row>
    <row r="641">
      <c r="B641" s="12" t="s">
        <v>23</v>
      </c>
      <c r="C641" s="13">
        <v>160.0</v>
      </c>
      <c r="D641" s="20">
        <v>10000.0</v>
      </c>
      <c r="E641" s="14">
        <f t="shared" si="159"/>
        <v>3.125</v>
      </c>
      <c r="F641" s="14">
        <f t="shared" si="160"/>
        <v>3200</v>
      </c>
      <c r="G641" s="14">
        <f t="shared" si="161"/>
        <v>1</v>
      </c>
      <c r="H641" s="14">
        <f t="shared" si="162"/>
        <v>0</v>
      </c>
      <c r="L641" s="20">
        <f t="shared" si="163"/>
        <v>11</v>
      </c>
      <c r="M641" s="18">
        <f t="shared" si="164"/>
        <v>0</v>
      </c>
    </row>
    <row r="642">
      <c r="B642" s="12" t="s">
        <v>25</v>
      </c>
      <c r="C642" s="13">
        <v>150.0</v>
      </c>
      <c r="D642" s="13">
        <v>20000.0</v>
      </c>
      <c r="E642" s="14">
        <f t="shared" si="159"/>
        <v>6.666666667</v>
      </c>
      <c r="F642" s="14">
        <f t="shared" si="160"/>
        <v>3000</v>
      </c>
      <c r="G642" s="14">
        <f t="shared" si="161"/>
        <v>1</v>
      </c>
      <c r="H642" s="14">
        <f t="shared" si="162"/>
        <v>0</v>
      </c>
      <c r="L642" s="20">
        <f t="shared" si="163"/>
        <v>11</v>
      </c>
      <c r="M642" s="18">
        <f t="shared" si="164"/>
        <v>0</v>
      </c>
    </row>
    <row r="643">
      <c r="B643" s="12" t="s">
        <v>27</v>
      </c>
      <c r="C643" s="13">
        <v>120.0</v>
      </c>
      <c r="D643" s="13">
        <v>15000.0</v>
      </c>
      <c r="E643" s="14">
        <f t="shared" si="159"/>
        <v>6.25</v>
      </c>
      <c r="F643" s="14">
        <f t="shared" si="160"/>
        <v>2400</v>
      </c>
      <c r="G643" s="14">
        <f t="shared" si="161"/>
        <v>1</v>
      </c>
      <c r="H643" s="14">
        <f t="shared" si="162"/>
        <v>0</v>
      </c>
      <c r="L643" s="20">
        <f t="shared" si="163"/>
        <v>11</v>
      </c>
      <c r="M643" s="18">
        <f t="shared" si="164"/>
        <v>0</v>
      </c>
    </row>
    <row r="644">
      <c r="L644" s="20">
        <f t="shared" si="163"/>
        <v>11</v>
      </c>
      <c r="M644" s="18">
        <f t="shared" si="164"/>
        <v>0</v>
      </c>
    </row>
    <row r="645">
      <c r="A645" s="21"/>
      <c r="B645" s="5"/>
      <c r="C645" s="5"/>
      <c r="D645" s="5"/>
      <c r="E645" s="5"/>
      <c r="L645" s="20">
        <f t="shared" si="163"/>
        <v>11</v>
      </c>
      <c r="M645" s="18">
        <f t="shared" si="164"/>
        <v>0</v>
      </c>
    </row>
    <row r="646">
      <c r="B646" s="22"/>
      <c r="C646" s="22"/>
      <c r="D646" s="22"/>
      <c r="E646" s="22"/>
      <c r="F646" s="23"/>
      <c r="G646" s="23"/>
    </row>
    <row r="648">
      <c r="B648" s="23"/>
    </row>
    <row r="649">
      <c r="B649" s="23"/>
    </row>
    <row r="650">
      <c r="B650" s="23"/>
    </row>
    <row r="651">
      <c r="A651" s="21"/>
      <c r="B651" s="5"/>
      <c r="C651" s="5"/>
      <c r="D651" s="5"/>
      <c r="E651" s="5"/>
    </row>
    <row r="652">
      <c r="B652" s="22"/>
      <c r="C652" s="22"/>
      <c r="D652" s="22"/>
      <c r="E652" s="22"/>
      <c r="F652" s="23"/>
      <c r="G652" s="23"/>
      <c r="H652" s="23"/>
    </row>
    <row r="653">
      <c r="J653" s="26" t="s">
        <v>36</v>
      </c>
      <c r="K653" s="18">
        <f>SUM(M638:M651)</f>
        <v>0</v>
      </c>
    </row>
    <row r="654">
      <c r="B654" s="23"/>
      <c r="J654" s="26" t="s">
        <v>37</v>
      </c>
      <c r="K654" s="20">
        <f>(SUM(F637:F643)-SUM(H615:H621))/10000</f>
        <v>0</v>
      </c>
    </row>
    <row r="655">
      <c r="B655" s="23"/>
      <c r="J655" s="26" t="s">
        <v>38</v>
      </c>
      <c r="K655" s="17">
        <f>K633-K654</f>
        <v>184</v>
      </c>
    </row>
    <row r="657">
      <c r="A657" s="4" t="s">
        <v>66</v>
      </c>
    </row>
    <row r="658">
      <c r="B658" s="6" t="s">
        <v>2</v>
      </c>
      <c r="C658" s="6" t="s">
        <v>3</v>
      </c>
      <c r="D658" s="6" t="s">
        <v>4</v>
      </c>
      <c r="E658" s="7" t="s">
        <v>5</v>
      </c>
      <c r="F658" s="8" t="s">
        <v>6</v>
      </c>
      <c r="G658" s="9" t="s">
        <v>7</v>
      </c>
      <c r="H658" s="10" t="s">
        <v>8</v>
      </c>
      <c r="J658" s="11" t="s">
        <v>9</v>
      </c>
      <c r="K658" s="2"/>
      <c r="L658" s="2"/>
      <c r="M658" s="3"/>
    </row>
    <row r="660">
      <c r="B660" s="12" t="s">
        <v>10</v>
      </c>
      <c r="C660" s="13">
        <v>120.0</v>
      </c>
      <c r="D660" s="13">
        <v>20000.0</v>
      </c>
      <c r="E660" s="14">
        <f t="shared" ref="E660:E666" si="165">D660/(C660*20)</f>
        <v>8.333333333</v>
      </c>
      <c r="F660" s="14">
        <f t="shared" ref="F660:F666" si="166">H637+ F8</f>
        <v>4800</v>
      </c>
      <c r="G660" s="14">
        <f t="shared" ref="G660:G666" si="167">F660/(C660*20)</f>
        <v>2</v>
      </c>
      <c r="H660" s="14">
        <f t="shared" ref="H660:H666" si="168">F660-(20*C660)</f>
        <v>2400</v>
      </c>
      <c r="J660" s="16" t="s">
        <v>11</v>
      </c>
      <c r="K660" s="16" t="s">
        <v>12</v>
      </c>
      <c r="L660" s="16" t="s">
        <v>13</v>
      </c>
      <c r="M660" s="16" t="s">
        <v>14</v>
      </c>
    </row>
    <row r="661">
      <c r="B661" s="12" t="s">
        <v>15</v>
      </c>
      <c r="C661" s="13">
        <v>200.0</v>
      </c>
      <c r="D661" s="13">
        <v>20000.0</v>
      </c>
      <c r="E661" s="14">
        <f t="shared" si="165"/>
        <v>5</v>
      </c>
      <c r="F661" s="14">
        <f t="shared" si="166"/>
        <v>8000</v>
      </c>
      <c r="G661" s="14">
        <f t="shared" si="167"/>
        <v>2</v>
      </c>
      <c r="H661" s="14">
        <f t="shared" si="168"/>
        <v>4000</v>
      </c>
      <c r="J661" s="13" t="s">
        <v>16</v>
      </c>
      <c r="K661" s="13">
        <v>7.0</v>
      </c>
      <c r="L661" s="17">
        <f>11-(K661/60) - 0.3 - 0.16</f>
        <v>10.42333333</v>
      </c>
      <c r="M661" s="18">
        <f t="shared" ref="M661:M674" si="169">7.5*K661</f>
        <v>52.5</v>
      </c>
    </row>
    <row r="662">
      <c r="B662" s="12" t="s">
        <v>18</v>
      </c>
      <c r="C662" s="13">
        <v>150.0</v>
      </c>
      <c r="D662" s="13">
        <v>10000.0</v>
      </c>
      <c r="E662" s="14">
        <f t="shared" si="165"/>
        <v>3.333333333</v>
      </c>
      <c r="F662" s="14">
        <f t="shared" si="166"/>
        <v>6000</v>
      </c>
      <c r="G662" s="14">
        <f t="shared" si="167"/>
        <v>2</v>
      </c>
      <c r="H662" s="14">
        <f t="shared" si="168"/>
        <v>3000</v>
      </c>
      <c r="J662" s="13" t="s">
        <v>19</v>
      </c>
      <c r="K662" s="19">
        <v>7.0</v>
      </c>
      <c r="L662" s="17">
        <f>L661-(K662/60) - 0.16</f>
        <v>10.14666667</v>
      </c>
      <c r="M662" s="18">
        <f t="shared" si="169"/>
        <v>52.5</v>
      </c>
    </row>
    <row r="663">
      <c r="B663" s="12" t="s">
        <v>21</v>
      </c>
      <c r="C663" s="13">
        <v>100.0</v>
      </c>
      <c r="D663" s="13">
        <v>10000.0</v>
      </c>
      <c r="E663" s="14">
        <f t="shared" si="165"/>
        <v>5</v>
      </c>
      <c r="F663" s="14">
        <f t="shared" si="166"/>
        <v>4000</v>
      </c>
      <c r="G663" s="14">
        <f t="shared" si="167"/>
        <v>2</v>
      </c>
      <c r="H663" s="14">
        <f t="shared" si="168"/>
        <v>2000</v>
      </c>
      <c r="J663" s="13" t="s">
        <v>22</v>
      </c>
      <c r="K663" s="13">
        <v>14.0</v>
      </c>
      <c r="L663" s="17">
        <f>L662-(K663/60)</f>
        <v>9.913333333</v>
      </c>
      <c r="M663" s="18">
        <f t="shared" si="169"/>
        <v>105</v>
      </c>
    </row>
    <row r="664">
      <c r="B664" s="12" t="s">
        <v>23</v>
      </c>
      <c r="C664" s="13">
        <v>160.0</v>
      </c>
      <c r="D664" s="20">
        <v>10000.0</v>
      </c>
      <c r="E664" s="14">
        <f t="shared" si="165"/>
        <v>3.125</v>
      </c>
      <c r="F664" s="14">
        <f t="shared" si="166"/>
        <v>6400</v>
      </c>
      <c r="G664" s="14">
        <f t="shared" si="167"/>
        <v>2</v>
      </c>
      <c r="H664" s="14">
        <f t="shared" si="168"/>
        <v>3200</v>
      </c>
      <c r="J664" s="13" t="s">
        <v>24</v>
      </c>
      <c r="K664" s="13">
        <v>14.0</v>
      </c>
      <c r="L664" s="17">
        <f>L663-(K664/60) - 0.3 - 0.16</f>
        <v>9.22</v>
      </c>
      <c r="M664" s="18">
        <f t="shared" si="169"/>
        <v>105</v>
      </c>
    </row>
    <row r="665">
      <c r="B665" s="12" t="s">
        <v>25</v>
      </c>
      <c r="C665" s="13">
        <v>150.0</v>
      </c>
      <c r="D665" s="13">
        <v>20000.0</v>
      </c>
      <c r="E665" s="14">
        <f t="shared" si="165"/>
        <v>6.666666667</v>
      </c>
      <c r="F665" s="14">
        <f t="shared" si="166"/>
        <v>6000</v>
      </c>
      <c r="G665" s="14">
        <f t="shared" si="167"/>
        <v>2</v>
      </c>
      <c r="H665" s="14">
        <f t="shared" si="168"/>
        <v>3000</v>
      </c>
      <c r="J665" s="13" t="s">
        <v>26</v>
      </c>
      <c r="K665" s="13">
        <v>15.0</v>
      </c>
      <c r="L665" s="17">
        <f t="shared" ref="L665:L666" si="170">L664-(K665/60) - 0.16</f>
        <v>8.81</v>
      </c>
      <c r="M665" s="18">
        <f t="shared" si="169"/>
        <v>112.5</v>
      </c>
    </row>
    <row r="666">
      <c r="B666" s="12" t="s">
        <v>27</v>
      </c>
      <c r="C666" s="13">
        <v>120.0</v>
      </c>
      <c r="D666" s="13">
        <v>15000.0</v>
      </c>
      <c r="E666" s="14">
        <f t="shared" si="165"/>
        <v>6.25</v>
      </c>
      <c r="F666" s="14">
        <f t="shared" si="166"/>
        <v>4800</v>
      </c>
      <c r="G666" s="14">
        <f t="shared" si="167"/>
        <v>2</v>
      </c>
      <c r="H666" s="14">
        <f t="shared" si="168"/>
        <v>2400</v>
      </c>
      <c r="J666" s="13" t="s">
        <v>28</v>
      </c>
      <c r="K666" s="13">
        <v>3.0</v>
      </c>
      <c r="L666" s="17">
        <f t="shared" si="170"/>
        <v>8.6</v>
      </c>
      <c r="M666" s="18">
        <f t="shared" si="169"/>
        <v>22.5</v>
      </c>
    </row>
    <row r="667">
      <c r="J667" s="19" t="s">
        <v>29</v>
      </c>
      <c r="K667" s="13">
        <v>18.0</v>
      </c>
      <c r="L667" s="17">
        <f>L666-(K667/60) </f>
        <v>8.3</v>
      </c>
      <c r="M667" s="18">
        <f t="shared" si="169"/>
        <v>135</v>
      </c>
    </row>
    <row r="668">
      <c r="A668" s="21"/>
      <c r="B668" s="5"/>
      <c r="C668" s="5"/>
      <c r="D668" s="5"/>
      <c r="E668" s="5"/>
      <c r="J668" s="19" t="s">
        <v>30</v>
      </c>
      <c r="K668" s="19">
        <v>20.5</v>
      </c>
      <c r="L668" s="17">
        <f>L667-(K668/60) - 0.3 - 0.16</f>
        <v>7.498333333</v>
      </c>
      <c r="M668" s="18">
        <f t="shared" si="169"/>
        <v>153.75</v>
      </c>
    </row>
    <row r="669">
      <c r="B669" s="22"/>
      <c r="C669" s="22"/>
      <c r="D669" s="22"/>
      <c r="E669" s="22"/>
      <c r="F669" s="23"/>
      <c r="G669" s="23"/>
      <c r="J669" s="13" t="s">
        <v>31</v>
      </c>
      <c r="K669" s="13">
        <v>2.5</v>
      </c>
      <c r="L669" s="17">
        <f>L668-(K669/60) - 0.16</f>
        <v>7.296666667</v>
      </c>
      <c r="M669" s="18">
        <f t="shared" si="169"/>
        <v>18.75</v>
      </c>
    </row>
    <row r="670">
      <c r="J670" s="13" t="s">
        <v>32</v>
      </c>
      <c r="K670" s="13">
        <v>23.0</v>
      </c>
      <c r="L670" s="17">
        <f>L669-(K670/60)</f>
        <v>6.913333333</v>
      </c>
      <c r="M670" s="18">
        <f t="shared" si="169"/>
        <v>172.5</v>
      </c>
    </row>
    <row r="671">
      <c r="B671" s="23"/>
      <c r="J671" s="19" t="s">
        <v>33</v>
      </c>
      <c r="K671" s="19">
        <v>30.0</v>
      </c>
      <c r="L671" s="24">
        <f>L670-(K671/60) - 0.3 - 0.16</f>
        <v>5.953333333</v>
      </c>
      <c r="M671" s="18">
        <f t="shared" si="169"/>
        <v>225</v>
      </c>
    </row>
    <row r="672">
      <c r="B672" s="23"/>
      <c r="J672" s="19"/>
      <c r="K672" s="19"/>
      <c r="L672" s="24"/>
      <c r="M672" s="18">
        <f t="shared" si="169"/>
        <v>0</v>
      </c>
    </row>
    <row r="673">
      <c r="B673" s="23"/>
      <c r="J673" s="13"/>
      <c r="K673" s="13"/>
      <c r="L673" s="17"/>
      <c r="M673" s="18">
        <f t="shared" si="169"/>
        <v>0</v>
      </c>
    </row>
    <row r="674">
      <c r="A674" s="21"/>
      <c r="B674" s="5"/>
      <c r="C674" s="5"/>
      <c r="D674" s="5"/>
      <c r="E674" s="5"/>
      <c r="J674" s="13"/>
      <c r="K674" s="13"/>
      <c r="L674" s="17"/>
      <c r="M674" s="18">
        <f t="shared" si="169"/>
        <v>0</v>
      </c>
    </row>
    <row r="675">
      <c r="B675" s="22"/>
      <c r="C675" s="22"/>
      <c r="D675" s="22"/>
      <c r="E675" s="22"/>
      <c r="F675" s="23"/>
      <c r="G675" s="23"/>
      <c r="H675" s="23"/>
    </row>
    <row r="676">
      <c r="J676" s="26" t="s">
        <v>36</v>
      </c>
      <c r="K676" s="18">
        <f>SUM(M661:M674)</f>
        <v>1155</v>
      </c>
    </row>
    <row r="677">
      <c r="B677" s="23"/>
      <c r="J677" s="26" t="s">
        <v>37</v>
      </c>
      <c r="K677" s="20">
        <f>(SUM(F660:F666)-SUM(H637:H643))/10000</f>
        <v>4</v>
      </c>
    </row>
    <row r="678">
      <c r="B678" s="23"/>
      <c r="J678" s="26" t="s">
        <v>38</v>
      </c>
      <c r="K678" s="17">
        <f>K655-K677</f>
        <v>180</v>
      </c>
    </row>
    <row r="681">
      <c r="A681" s="4" t="s">
        <v>67</v>
      </c>
    </row>
    <row r="682">
      <c r="B682" s="6" t="s">
        <v>2</v>
      </c>
      <c r="C682" s="6" t="s">
        <v>3</v>
      </c>
      <c r="D682" s="6" t="s">
        <v>4</v>
      </c>
      <c r="E682" s="7" t="s">
        <v>5</v>
      </c>
      <c r="F682" s="8" t="s">
        <v>6</v>
      </c>
      <c r="G682" s="9" t="s">
        <v>7</v>
      </c>
      <c r="H682" s="10" t="s">
        <v>8</v>
      </c>
      <c r="J682" s="11" t="s">
        <v>9</v>
      </c>
      <c r="K682" s="2"/>
      <c r="L682" s="2"/>
      <c r="M682" s="3"/>
    </row>
    <row r="684">
      <c r="B684" s="12" t="s">
        <v>10</v>
      </c>
      <c r="C684" s="13">
        <v>120.0</v>
      </c>
      <c r="D684" s="13">
        <v>20000.0</v>
      </c>
      <c r="E684" s="14">
        <f t="shared" ref="E684:E690" si="171">D684/(C684*20)</f>
        <v>8.333333333</v>
      </c>
      <c r="F684" s="14">
        <f t="shared" ref="F684:F690" si="172">H660</f>
        <v>2400</v>
      </c>
      <c r="G684" s="14">
        <f t="shared" ref="G684:G690" si="173">F684/(C684*20)</f>
        <v>1</v>
      </c>
      <c r="H684" s="14">
        <f t="shared" ref="H684:H690" si="174">F684-(20*C684)</f>
        <v>0</v>
      </c>
      <c r="J684" s="16" t="s">
        <v>11</v>
      </c>
      <c r="K684" s="16" t="s">
        <v>12</v>
      </c>
      <c r="L684" s="16" t="s">
        <v>13</v>
      </c>
      <c r="M684" s="16" t="s">
        <v>14</v>
      </c>
    </row>
    <row r="685">
      <c r="B685" s="12" t="s">
        <v>15</v>
      </c>
      <c r="C685" s="13">
        <v>200.0</v>
      </c>
      <c r="D685" s="13">
        <v>20000.0</v>
      </c>
      <c r="E685" s="14">
        <f t="shared" si="171"/>
        <v>5</v>
      </c>
      <c r="F685" s="14">
        <f t="shared" si="172"/>
        <v>4000</v>
      </c>
      <c r="G685" s="14">
        <f t="shared" si="173"/>
        <v>1</v>
      </c>
      <c r="H685" s="14">
        <f t="shared" si="174"/>
        <v>0</v>
      </c>
      <c r="L685" s="20">
        <f t="shared" ref="L685:L692" si="175">11-(K685/60)</f>
        <v>11</v>
      </c>
      <c r="M685" s="18">
        <f t="shared" ref="M685:M692" si="176">7.5*K685</f>
        <v>0</v>
      </c>
    </row>
    <row r="686">
      <c r="B686" s="12" t="s">
        <v>18</v>
      </c>
      <c r="C686" s="13">
        <v>150.0</v>
      </c>
      <c r="D686" s="13">
        <v>10000.0</v>
      </c>
      <c r="E686" s="14">
        <f t="shared" si="171"/>
        <v>3.333333333</v>
      </c>
      <c r="F686" s="14">
        <f t="shared" si="172"/>
        <v>3000</v>
      </c>
      <c r="G686" s="14">
        <f t="shared" si="173"/>
        <v>1</v>
      </c>
      <c r="H686" s="14">
        <f t="shared" si="174"/>
        <v>0</v>
      </c>
      <c r="L686" s="20">
        <f t="shared" si="175"/>
        <v>11</v>
      </c>
      <c r="M686" s="18">
        <f t="shared" si="176"/>
        <v>0</v>
      </c>
    </row>
    <row r="687">
      <c r="B687" s="12" t="s">
        <v>21</v>
      </c>
      <c r="C687" s="13">
        <v>100.0</v>
      </c>
      <c r="D687" s="13">
        <v>10000.0</v>
      </c>
      <c r="E687" s="14">
        <f t="shared" si="171"/>
        <v>5</v>
      </c>
      <c r="F687" s="14">
        <f t="shared" si="172"/>
        <v>2000</v>
      </c>
      <c r="G687" s="14">
        <f t="shared" si="173"/>
        <v>1</v>
      </c>
      <c r="H687" s="14">
        <f t="shared" si="174"/>
        <v>0</v>
      </c>
      <c r="L687" s="20">
        <f t="shared" si="175"/>
        <v>11</v>
      </c>
      <c r="M687" s="18">
        <f t="shared" si="176"/>
        <v>0</v>
      </c>
    </row>
    <row r="688">
      <c r="B688" s="12" t="s">
        <v>23</v>
      </c>
      <c r="C688" s="13">
        <v>160.0</v>
      </c>
      <c r="D688" s="20">
        <v>10000.0</v>
      </c>
      <c r="E688" s="14">
        <f t="shared" si="171"/>
        <v>3.125</v>
      </c>
      <c r="F688" s="14">
        <f t="shared" si="172"/>
        <v>3200</v>
      </c>
      <c r="G688" s="14">
        <f t="shared" si="173"/>
        <v>1</v>
      </c>
      <c r="H688" s="14">
        <f t="shared" si="174"/>
        <v>0</v>
      </c>
      <c r="L688" s="20">
        <f t="shared" si="175"/>
        <v>11</v>
      </c>
      <c r="M688" s="18">
        <f t="shared" si="176"/>
        <v>0</v>
      </c>
    </row>
    <row r="689">
      <c r="B689" s="12" t="s">
        <v>25</v>
      </c>
      <c r="C689" s="13">
        <v>150.0</v>
      </c>
      <c r="D689" s="13">
        <v>20000.0</v>
      </c>
      <c r="E689" s="14">
        <f t="shared" si="171"/>
        <v>6.666666667</v>
      </c>
      <c r="F689" s="14">
        <f t="shared" si="172"/>
        <v>3000</v>
      </c>
      <c r="G689" s="14">
        <f t="shared" si="173"/>
        <v>1</v>
      </c>
      <c r="H689" s="14">
        <f t="shared" si="174"/>
        <v>0</v>
      </c>
      <c r="L689" s="20">
        <f t="shared" si="175"/>
        <v>11</v>
      </c>
      <c r="M689" s="18">
        <f t="shared" si="176"/>
        <v>0</v>
      </c>
    </row>
    <row r="690">
      <c r="B690" s="12" t="s">
        <v>27</v>
      </c>
      <c r="C690" s="13">
        <v>120.0</v>
      </c>
      <c r="D690" s="13">
        <v>15000.0</v>
      </c>
      <c r="E690" s="14">
        <f t="shared" si="171"/>
        <v>6.25</v>
      </c>
      <c r="F690" s="14">
        <f t="shared" si="172"/>
        <v>2400</v>
      </c>
      <c r="G690" s="14">
        <f t="shared" si="173"/>
        <v>1</v>
      </c>
      <c r="H690" s="14">
        <f t="shared" si="174"/>
        <v>0</v>
      </c>
      <c r="L690" s="20">
        <f t="shared" si="175"/>
        <v>11</v>
      </c>
      <c r="M690" s="18">
        <f t="shared" si="176"/>
        <v>0</v>
      </c>
    </row>
    <row r="691" ht="12.75" customHeight="1">
      <c r="L691" s="20">
        <f t="shared" si="175"/>
        <v>11</v>
      </c>
      <c r="M691" s="18">
        <f t="shared" si="176"/>
        <v>0</v>
      </c>
    </row>
    <row r="692" ht="12.75" customHeight="1">
      <c r="A692" s="21"/>
      <c r="B692" s="5"/>
      <c r="C692" s="5"/>
      <c r="D692" s="5"/>
      <c r="E692" s="5"/>
      <c r="L692" s="20">
        <f t="shared" si="175"/>
        <v>11</v>
      </c>
      <c r="M692" s="18">
        <f t="shared" si="176"/>
        <v>0</v>
      </c>
    </row>
    <row r="693" ht="12.75" customHeight="1">
      <c r="B693" s="22"/>
      <c r="C693" s="22"/>
      <c r="D693" s="22"/>
      <c r="E693" s="22"/>
      <c r="F693" s="23"/>
      <c r="G693" s="23"/>
    </row>
    <row r="694" ht="12.75" customHeight="1"/>
    <row r="695" ht="12.75" customHeight="1">
      <c r="B695" s="23"/>
    </row>
    <row r="696" ht="12.75" customHeight="1">
      <c r="B696" s="23"/>
      <c r="J696" s="26" t="s">
        <v>36</v>
      </c>
      <c r="K696" s="18">
        <f>SUM(M685:M692)</f>
        <v>0</v>
      </c>
    </row>
    <row r="697" ht="12.75" customHeight="1">
      <c r="B697" s="23"/>
      <c r="J697" s="26" t="s">
        <v>37</v>
      </c>
      <c r="K697" s="20">
        <f>(SUM(F684:F690)-SUM(H660:H666))/10000</f>
        <v>0</v>
      </c>
    </row>
    <row r="698" ht="12.75" customHeight="1">
      <c r="A698" s="21"/>
      <c r="B698" s="5"/>
      <c r="C698" s="5"/>
      <c r="D698" s="5"/>
      <c r="E698" s="5"/>
      <c r="J698" s="26" t="s">
        <v>38</v>
      </c>
      <c r="K698" s="17">
        <f>K678-K697</f>
        <v>180</v>
      </c>
    </row>
    <row r="699" ht="12.75" customHeight="1">
      <c r="B699" s="22"/>
      <c r="C699" s="22"/>
      <c r="D699" s="22"/>
      <c r="E699" s="22"/>
      <c r="F699" s="23"/>
      <c r="G699" s="23"/>
      <c r="H699" s="23"/>
    </row>
    <row r="700">
      <c r="A700" s="28" t="s">
        <v>68</v>
      </c>
      <c r="B700" s="29">
        <f>SUM(K24,K46,K69,K91,K115,K139,K162,K185,K208,K231,K253,K275,K299,K323,K346,K369,K392,K416,K440,K464,K490,K514,K537,K560,K583,K607,K631,K653,K676,K696)</f>
        <v>20475</v>
      </c>
      <c r="K700" s="18"/>
    </row>
    <row r="701">
      <c r="B701" s="23"/>
    </row>
    <row r="702" ht="12.75" customHeight="1">
      <c r="B702" s="30"/>
      <c r="C702" s="30"/>
      <c r="D702" s="30"/>
      <c r="E702" s="31"/>
      <c r="F702" s="32" t="s">
        <v>6</v>
      </c>
      <c r="G702" s="33"/>
      <c r="H702" s="34"/>
      <c r="J702" s="35"/>
    </row>
    <row r="703" ht="12.75" customHeight="1"/>
    <row r="704" ht="12.75" customHeight="1">
      <c r="B704" s="23"/>
      <c r="E704" s="14"/>
      <c r="G704" s="14"/>
      <c r="H704" s="14"/>
      <c r="J704" s="35"/>
      <c r="K704" s="26"/>
      <c r="L704" s="26"/>
      <c r="M704" s="26"/>
    </row>
    <row r="705" ht="12.75" customHeight="1">
      <c r="B705" s="23"/>
      <c r="E705" s="14"/>
      <c r="G705" s="14"/>
      <c r="H705" s="14"/>
      <c r="M705" s="18"/>
    </row>
    <row r="706" ht="12.75" customHeight="1">
      <c r="B706" s="23"/>
      <c r="E706" s="14"/>
      <c r="G706" s="14"/>
      <c r="H706" s="14"/>
      <c r="M706" s="18"/>
    </row>
    <row r="707" ht="12.75" customHeight="1">
      <c r="B707" s="23"/>
      <c r="E707" s="14"/>
      <c r="G707" s="14"/>
      <c r="H707" s="14"/>
      <c r="M707" s="18"/>
    </row>
    <row r="708" ht="12.75" customHeight="1">
      <c r="B708" s="23"/>
      <c r="E708" s="14"/>
      <c r="G708" s="14"/>
      <c r="H708" s="14"/>
      <c r="M708" s="18"/>
    </row>
    <row r="709" ht="12.75" customHeight="1">
      <c r="B709" s="23"/>
      <c r="E709" s="14"/>
      <c r="G709" s="14"/>
      <c r="H709" s="14"/>
      <c r="M709" s="18"/>
    </row>
    <row r="710" ht="12.75" customHeight="1">
      <c r="M710" s="18"/>
    </row>
    <row r="711" ht="12.75" customHeight="1">
      <c r="M711" s="18"/>
    </row>
    <row r="712" ht="12.75" customHeight="1">
      <c r="A712" s="21"/>
      <c r="B712" s="5"/>
      <c r="C712" s="5"/>
      <c r="D712" s="5"/>
      <c r="E712" s="5"/>
      <c r="M712" s="18"/>
    </row>
    <row r="713" ht="12.75" customHeight="1">
      <c r="B713" s="22"/>
      <c r="C713" s="22"/>
      <c r="D713" s="22"/>
      <c r="E713" s="22"/>
      <c r="F713" s="23"/>
      <c r="G713" s="23"/>
    </row>
    <row r="714" ht="12.75" customHeight="1"/>
    <row r="715" ht="12.75" customHeight="1">
      <c r="B715" s="23"/>
    </row>
    <row r="716" ht="12.75" customHeight="1">
      <c r="B716" s="23"/>
    </row>
    <row r="717" ht="12.75" customHeight="1">
      <c r="B717" s="23"/>
    </row>
    <row r="718" ht="12.75" customHeight="1"/>
    <row r="719" ht="12.75" customHeight="1">
      <c r="A719" s="4"/>
      <c r="B719" s="5"/>
      <c r="C719" s="5"/>
      <c r="D719" s="5"/>
      <c r="E719" s="5"/>
    </row>
    <row r="720" ht="12.75" customHeight="1">
      <c r="B720" s="36"/>
      <c r="C720" s="30"/>
      <c r="D720" s="30"/>
      <c r="E720" s="31"/>
      <c r="F720" s="32"/>
      <c r="G720" s="33"/>
      <c r="H720" s="34"/>
      <c r="J720" s="35"/>
    </row>
    <row r="721" ht="12.75" customHeight="1"/>
    <row r="722" ht="12.75" customHeight="1">
      <c r="B722" s="23"/>
      <c r="E722" s="14"/>
      <c r="G722" s="14"/>
      <c r="H722" s="14"/>
      <c r="J722" s="35"/>
      <c r="K722" s="26"/>
      <c r="L722" s="26"/>
      <c r="M722" s="26"/>
    </row>
    <row r="723" ht="12.75" customHeight="1">
      <c r="B723" s="23"/>
      <c r="E723" s="14"/>
      <c r="G723" s="14"/>
      <c r="H723" s="14"/>
      <c r="M723" s="18"/>
    </row>
    <row r="724" ht="12.75" customHeight="1">
      <c r="B724" s="23"/>
      <c r="E724" s="14"/>
      <c r="G724" s="14"/>
      <c r="H724" s="14"/>
      <c r="M724" s="18"/>
    </row>
    <row r="725" ht="12.75" customHeight="1">
      <c r="B725" s="23"/>
      <c r="E725" s="14"/>
      <c r="G725" s="14"/>
      <c r="H725" s="14"/>
      <c r="M725" s="18"/>
    </row>
    <row r="726" ht="12.75" customHeight="1">
      <c r="B726" s="23"/>
      <c r="E726" s="14"/>
      <c r="G726" s="14"/>
      <c r="H726" s="14"/>
      <c r="M726" s="18"/>
    </row>
    <row r="727" ht="12.75" customHeight="1">
      <c r="B727" s="23"/>
      <c r="E727" s="14"/>
      <c r="G727" s="14"/>
      <c r="H727" s="14"/>
      <c r="M727" s="18"/>
    </row>
    <row r="728" ht="12.75" customHeight="1">
      <c r="M728" s="18"/>
    </row>
    <row r="729" ht="12.75" customHeight="1">
      <c r="M729" s="18"/>
    </row>
    <row r="730" ht="12.75" customHeight="1">
      <c r="A730" s="21"/>
      <c r="B730" s="5"/>
      <c r="C730" s="5"/>
      <c r="D730" s="5"/>
      <c r="E730" s="5"/>
      <c r="M730" s="18"/>
    </row>
    <row r="731" ht="12.75" customHeight="1">
      <c r="B731" s="22"/>
      <c r="C731" s="22"/>
      <c r="D731" s="22"/>
      <c r="E731" s="22"/>
      <c r="F731" s="23"/>
      <c r="G731" s="23"/>
    </row>
    <row r="732" ht="12.75" customHeight="1"/>
    <row r="733" ht="12.75" customHeight="1">
      <c r="B733" s="23"/>
    </row>
    <row r="734" ht="12.75" customHeight="1">
      <c r="B734" s="23"/>
    </row>
    <row r="735" ht="12.75" customHeight="1">
      <c r="B735" s="23"/>
    </row>
    <row r="736" ht="12.75" customHeight="1">
      <c r="A736" s="21"/>
      <c r="B736" s="5"/>
      <c r="C736" s="5"/>
      <c r="D736" s="5"/>
      <c r="E736" s="5"/>
    </row>
    <row r="737" ht="12.75" customHeight="1">
      <c r="B737" s="22"/>
      <c r="C737" s="22"/>
      <c r="D737" s="22"/>
      <c r="E737" s="22"/>
      <c r="F737" s="23"/>
      <c r="G737" s="23"/>
      <c r="H737" s="23"/>
    </row>
    <row r="738" ht="12.75" customHeight="1">
      <c r="J738" s="26"/>
      <c r="K738" s="18"/>
    </row>
    <row r="739" ht="12.75" customHeight="1">
      <c r="B739" s="23"/>
      <c r="J739" s="26"/>
    </row>
    <row r="740" ht="12.75" customHeight="1">
      <c r="B740" s="23"/>
      <c r="J740" s="26"/>
    </row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</sheetData>
  <mergeCells count="61">
    <mergeCell ref="J519:M519"/>
    <mergeCell ref="J542:M542"/>
    <mergeCell ref="J351:M351"/>
    <mergeCell ref="J374:M374"/>
    <mergeCell ref="J398:M398"/>
    <mergeCell ref="J422:M422"/>
    <mergeCell ref="J446:M446"/>
    <mergeCell ref="J472:M472"/>
    <mergeCell ref="J496:M496"/>
    <mergeCell ref="J635:M635"/>
    <mergeCell ref="J658:M658"/>
    <mergeCell ref="A681:A689"/>
    <mergeCell ref="J682:M682"/>
    <mergeCell ref="A495:A503"/>
    <mergeCell ref="A518:A526"/>
    <mergeCell ref="A541:A549"/>
    <mergeCell ref="A564:A572"/>
    <mergeCell ref="J565:M565"/>
    <mergeCell ref="J589:M589"/>
    <mergeCell ref="J613:M613"/>
    <mergeCell ref="J51:M51"/>
    <mergeCell ref="J73:M73"/>
    <mergeCell ref="A1:S1"/>
    <mergeCell ref="A5:A13"/>
    <mergeCell ref="J6:M6"/>
    <mergeCell ref="A27:A35"/>
    <mergeCell ref="J28:M28"/>
    <mergeCell ref="A50:A58"/>
    <mergeCell ref="A72:A80"/>
    <mergeCell ref="A96:A104"/>
    <mergeCell ref="J97:M97"/>
    <mergeCell ref="A120:A128"/>
    <mergeCell ref="J121:M121"/>
    <mergeCell ref="A143:A151"/>
    <mergeCell ref="J144:M144"/>
    <mergeCell ref="J167:M167"/>
    <mergeCell ref="A166:A174"/>
    <mergeCell ref="A189:A197"/>
    <mergeCell ref="A212:A220"/>
    <mergeCell ref="A234:A242"/>
    <mergeCell ref="A256:A264"/>
    <mergeCell ref="A280:A288"/>
    <mergeCell ref="A304:A312"/>
    <mergeCell ref="J190:M190"/>
    <mergeCell ref="J213:M213"/>
    <mergeCell ref="J235:M235"/>
    <mergeCell ref="J257:M257"/>
    <mergeCell ref="J281:M281"/>
    <mergeCell ref="J305:M305"/>
    <mergeCell ref="J328:M328"/>
    <mergeCell ref="A588:A596"/>
    <mergeCell ref="A612:A620"/>
    <mergeCell ref="A634:A642"/>
    <mergeCell ref="A657:A665"/>
    <mergeCell ref="A327:A335"/>
    <mergeCell ref="A350:A358"/>
    <mergeCell ref="A373:A381"/>
    <mergeCell ref="A397:A405"/>
    <mergeCell ref="A421:A429"/>
    <mergeCell ref="A445:A453"/>
    <mergeCell ref="A471:A479"/>
  </mergeCells>
  <printOptions/>
  <pageMargins bottom="0.3937007874015748" footer="0.0" header="0.0" left="0.0" right="0.0" top="0.3937007874015748"/>
  <pageSetup orientation="landscape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21.43"/>
    <col customWidth="1" min="3" max="3" width="17.71"/>
    <col customWidth="1" min="4" max="4" width="18.57"/>
    <col customWidth="1" min="5" max="5" width="42.0"/>
    <col customWidth="1" min="6" max="6" width="47.86"/>
    <col customWidth="1" min="7" max="7" width="37.57"/>
    <col customWidth="1" min="8" max="8" width="40.29"/>
    <col customWidth="1" min="9" max="9" width="18.0"/>
    <col customWidth="1" min="10" max="10" width="31.29"/>
    <col customWidth="1" min="11" max="11" width="25.29"/>
    <col customWidth="1" min="12" max="12" width="23.71"/>
    <col customWidth="1" min="13" max="13" width="36.57"/>
    <col customWidth="1" min="14" max="19" width="12.14"/>
    <col customWidth="1" min="20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12.75" customHeight="1"/>
    <row r="3" ht="12.75" customHeight="1"/>
    <row r="4" ht="12.75" customHeight="1"/>
    <row r="5" ht="12.75" customHeight="1">
      <c r="A5" s="4" t="s">
        <v>1</v>
      </c>
      <c r="B5" s="5"/>
      <c r="C5" s="5"/>
      <c r="D5" s="5"/>
      <c r="E5" s="5"/>
    </row>
    <row r="6" ht="12.75" customHeight="1">
      <c r="B6" s="6" t="s">
        <v>2</v>
      </c>
      <c r="C6" s="6" t="s">
        <v>3</v>
      </c>
      <c r="D6" s="6" t="s">
        <v>4</v>
      </c>
      <c r="E6" s="7" t="s">
        <v>5</v>
      </c>
      <c r="F6" s="8" t="s">
        <v>6</v>
      </c>
      <c r="G6" s="9" t="s">
        <v>7</v>
      </c>
      <c r="H6" s="10" t="s">
        <v>8</v>
      </c>
      <c r="J6" s="11" t="s">
        <v>9</v>
      </c>
      <c r="K6" s="2"/>
      <c r="L6" s="2"/>
      <c r="M6" s="3"/>
    </row>
    <row r="8">
      <c r="B8" s="23" t="s">
        <v>69</v>
      </c>
      <c r="C8" s="20">
        <v>140.0</v>
      </c>
      <c r="D8" s="20">
        <v>20000.0</v>
      </c>
      <c r="E8" s="14">
        <f t="shared" ref="E8:E13" si="1">D8/(C8*20)</f>
        <v>7.142857143</v>
      </c>
      <c r="F8" s="13">
        <v>5600.0</v>
      </c>
      <c r="G8" s="14">
        <f t="shared" ref="G8:G13" si="2">F8/(C8*20)</f>
        <v>2</v>
      </c>
      <c r="H8" s="14">
        <f t="shared" ref="H8:H13" si="3">F8-(20*C8)</f>
        <v>2800</v>
      </c>
      <c r="J8" s="16" t="s">
        <v>11</v>
      </c>
      <c r="K8" s="16" t="s">
        <v>12</v>
      </c>
      <c r="L8" s="16" t="s">
        <v>13</v>
      </c>
      <c r="M8" s="16" t="s">
        <v>14</v>
      </c>
    </row>
    <row r="9">
      <c r="B9" s="23" t="s">
        <v>70</v>
      </c>
      <c r="C9" s="20">
        <v>165.0</v>
      </c>
      <c r="D9" s="20">
        <v>10000.0</v>
      </c>
      <c r="E9" s="14">
        <f t="shared" si="1"/>
        <v>3.03030303</v>
      </c>
      <c r="F9" s="13">
        <f>4400 + 2200</f>
        <v>6600</v>
      </c>
      <c r="G9" s="14">
        <f t="shared" si="2"/>
        <v>2</v>
      </c>
      <c r="H9" s="14">
        <f t="shared" si="3"/>
        <v>3300</v>
      </c>
      <c r="J9" s="13" t="s">
        <v>71</v>
      </c>
      <c r="K9" s="13">
        <v>18.0</v>
      </c>
      <c r="L9" s="17">
        <f>11-(K9/60) - 0.3 - 0.16</f>
        <v>10.24</v>
      </c>
      <c r="M9" s="18">
        <f t="shared" ref="M9:M19" si="4">7.5*K9</f>
        <v>135</v>
      </c>
    </row>
    <row r="10">
      <c r="B10" s="23" t="s">
        <v>72</v>
      </c>
      <c r="C10" s="20">
        <v>70.0</v>
      </c>
      <c r="D10" s="20">
        <v>5000.0</v>
      </c>
      <c r="E10" s="14">
        <f t="shared" si="1"/>
        <v>3.571428571</v>
      </c>
      <c r="F10" s="13">
        <v>2800.0</v>
      </c>
      <c r="G10" s="14">
        <f t="shared" si="2"/>
        <v>2</v>
      </c>
      <c r="H10" s="14">
        <f t="shared" si="3"/>
        <v>1400</v>
      </c>
      <c r="J10" s="13" t="s">
        <v>73</v>
      </c>
      <c r="K10" s="13">
        <v>4.0</v>
      </c>
      <c r="L10" s="17">
        <f>L9-(K10/60) - 0.16</f>
        <v>10.01333333</v>
      </c>
      <c r="M10" s="18">
        <f t="shared" si="4"/>
        <v>30</v>
      </c>
      <c r="P10" s="13" t="s">
        <v>17</v>
      </c>
    </row>
    <row r="11">
      <c r="B11" s="23" t="s">
        <v>74</v>
      </c>
      <c r="C11" s="20">
        <v>60.0</v>
      </c>
      <c r="D11" s="20">
        <v>5000.0</v>
      </c>
      <c r="E11" s="14">
        <f t="shared" si="1"/>
        <v>4.166666667</v>
      </c>
      <c r="F11" s="13">
        <v>2400.0</v>
      </c>
      <c r="G11" s="14">
        <f t="shared" si="2"/>
        <v>2</v>
      </c>
      <c r="H11" s="14">
        <f t="shared" si="3"/>
        <v>1200</v>
      </c>
      <c r="J11" s="13" t="s">
        <v>75</v>
      </c>
      <c r="K11" s="13">
        <v>22.0</v>
      </c>
      <c r="L11" s="17">
        <f>L10-(K11/60) </f>
        <v>9.646666667</v>
      </c>
      <c r="M11" s="18">
        <f t="shared" si="4"/>
        <v>165</v>
      </c>
      <c r="P11" s="13" t="s">
        <v>20</v>
      </c>
    </row>
    <row r="12">
      <c r="B12" s="23" t="s">
        <v>76</v>
      </c>
      <c r="C12" s="20">
        <v>100.0</v>
      </c>
      <c r="D12" s="20">
        <v>10000.0</v>
      </c>
      <c r="E12" s="14">
        <f t="shared" si="1"/>
        <v>5</v>
      </c>
      <c r="F12" s="13">
        <f>2600 + 1400</f>
        <v>4000</v>
      </c>
      <c r="G12" s="14">
        <f t="shared" si="2"/>
        <v>2</v>
      </c>
      <c r="H12" s="14">
        <f t="shared" si="3"/>
        <v>2000</v>
      </c>
      <c r="J12" s="13" t="s">
        <v>77</v>
      </c>
      <c r="K12" s="13">
        <v>22.0</v>
      </c>
      <c r="L12" s="17">
        <f>L11-(K12/60) - 0.3 - 0.16</f>
        <v>8.82</v>
      </c>
      <c r="M12" s="18">
        <f t="shared" si="4"/>
        <v>165</v>
      </c>
    </row>
    <row r="13">
      <c r="B13" s="23" t="s">
        <v>78</v>
      </c>
      <c r="C13" s="20">
        <v>93.0</v>
      </c>
      <c r="D13" s="20">
        <v>10000.0</v>
      </c>
      <c r="E13" s="14">
        <f t="shared" si="1"/>
        <v>5.376344086</v>
      </c>
      <c r="F13" s="13">
        <f>3720</f>
        <v>3720</v>
      </c>
      <c r="G13" s="14">
        <f t="shared" si="2"/>
        <v>2</v>
      </c>
      <c r="H13" s="14">
        <f t="shared" si="3"/>
        <v>1860</v>
      </c>
      <c r="J13" s="13" t="s">
        <v>79</v>
      </c>
      <c r="K13" s="13">
        <v>15.0</v>
      </c>
      <c r="L13" s="17">
        <f t="shared" ref="L13:L15" si="5">L12-(K13/60) - 0.16</f>
        <v>8.41</v>
      </c>
      <c r="M13" s="18">
        <f t="shared" si="4"/>
        <v>112.5</v>
      </c>
    </row>
    <row r="14">
      <c r="J14" s="13" t="s">
        <v>80</v>
      </c>
      <c r="K14" s="13">
        <v>3.0</v>
      </c>
      <c r="L14" s="17">
        <f t="shared" si="5"/>
        <v>8.2</v>
      </c>
      <c r="M14" s="18">
        <f t="shared" si="4"/>
        <v>22.5</v>
      </c>
      <c r="O14" s="13" t="s">
        <v>81</v>
      </c>
    </row>
    <row r="15">
      <c r="J15" s="13" t="s">
        <v>82</v>
      </c>
      <c r="K15" s="13">
        <v>14.0</v>
      </c>
      <c r="L15" s="17">
        <f t="shared" si="5"/>
        <v>7.806666667</v>
      </c>
      <c r="M15" s="18">
        <f t="shared" si="4"/>
        <v>105</v>
      </c>
    </row>
    <row r="16">
      <c r="A16" s="21"/>
      <c r="B16" s="5"/>
      <c r="C16" s="5"/>
      <c r="D16" s="5"/>
      <c r="E16" s="5"/>
      <c r="J16" s="13" t="s">
        <v>83</v>
      </c>
      <c r="K16" s="13">
        <v>28.0</v>
      </c>
      <c r="L16" s="17">
        <f>L15-(K16/60)</f>
        <v>7.34</v>
      </c>
      <c r="M16" s="18">
        <f t="shared" si="4"/>
        <v>210</v>
      </c>
    </row>
    <row r="17">
      <c r="B17" s="22"/>
      <c r="C17" s="22"/>
      <c r="D17" s="22"/>
      <c r="E17" s="22"/>
      <c r="F17" s="23"/>
      <c r="G17" s="23"/>
      <c r="J17" s="13" t="s">
        <v>84</v>
      </c>
      <c r="K17" s="13">
        <v>28.0</v>
      </c>
      <c r="L17" s="17">
        <f>L16-(K17/60) - 0.3 - 0.16</f>
        <v>6.413333333</v>
      </c>
      <c r="M17" s="18">
        <f t="shared" si="4"/>
        <v>210</v>
      </c>
    </row>
    <row r="18">
      <c r="J18" s="19" t="s">
        <v>85</v>
      </c>
      <c r="K18" s="13">
        <v>4.0</v>
      </c>
      <c r="L18" s="24">
        <f>L17-(K18/60) - 0.16</f>
        <v>6.186666667</v>
      </c>
      <c r="M18" s="18">
        <f t="shared" si="4"/>
        <v>30</v>
      </c>
    </row>
    <row r="19">
      <c r="B19" s="23"/>
      <c r="J19" s="19"/>
      <c r="K19" s="19"/>
      <c r="L19" s="24"/>
      <c r="M19" s="18">
        <f t="shared" si="4"/>
        <v>0</v>
      </c>
    </row>
    <row r="20">
      <c r="B20" s="23"/>
      <c r="L20" s="26"/>
    </row>
    <row r="21">
      <c r="B21" s="23"/>
      <c r="L21" s="26"/>
    </row>
    <row r="22">
      <c r="A22" s="21"/>
      <c r="B22" s="5"/>
      <c r="C22" s="5"/>
      <c r="D22" s="5"/>
      <c r="E22" s="5"/>
    </row>
    <row r="23">
      <c r="B23" s="22"/>
      <c r="C23" s="22"/>
      <c r="D23" s="22"/>
      <c r="E23" s="22"/>
      <c r="F23" s="23"/>
      <c r="G23" s="23"/>
      <c r="H23" s="23"/>
    </row>
    <row r="24">
      <c r="J24" s="26" t="s">
        <v>36</v>
      </c>
      <c r="K24" s="18">
        <f>SUM(M9:M22)</f>
        <v>1185</v>
      </c>
    </row>
    <row r="25">
      <c r="B25" s="23"/>
      <c r="J25" s="26" t="s">
        <v>37</v>
      </c>
      <c r="K25" s="17">
        <f>SUM(F8:F13)/10000</f>
        <v>2.512</v>
      </c>
    </row>
    <row r="26">
      <c r="B26" s="23"/>
      <c r="J26" s="26" t="s">
        <v>38</v>
      </c>
      <c r="K26" s="17">
        <f>240-K25</f>
        <v>237.488</v>
      </c>
    </row>
    <row r="27">
      <c r="A27" s="4" t="s">
        <v>39</v>
      </c>
      <c r="B27" s="5"/>
      <c r="C27" s="5"/>
      <c r="D27" s="5"/>
      <c r="E27" s="5"/>
    </row>
    <row r="28">
      <c r="B28" s="6" t="s">
        <v>2</v>
      </c>
      <c r="C28" s="6" t="s">
        <v>3</v>
      </c>
      <c r="D28" s="6" t="s">
        <v>4</v>
      </c>
      <c r="E28" s="7" t="s">
        <v>5</v>
      </c>
      <c r="F28" s="8" t="s">
        <v>6</v>
      </c>
      <c r="G28" s="9" t="s">
        <v>7</v>
      </c>
      <c r="H28" s="10" t="s">
        <v>8</v>
      </c>
      <c r="J28" s="11" t="s">
        <v>9</v>
      </c>
      <c r="K28" s="2"/>
      <c r="L28" s="2"/>
      <c r="M28" s="3"/>
    </row>
    <row r="30">
      <c r="B30" s="23" t="s">
        <v>69</v>
      </c>
      <c r="C30" s="20">
        <v>140.0</v>
      </c>
      <c r="D30" s="20">
        <v>20000.0</v>
      </c>
      <c r="E30" s="14">
        <f t="shared" ref="E30:E35" si="6">D30/(C30*20)</f>
        <v>7.142857143</v>
      </c>
      <c r="F30" s="37">
        <f t="shared" ref="F30:F35" si="7">H8</f>
        <v>2800</v>
      </c>
      <c r="G30" s="14">
        <f t="shared" ref="G30:G35" si="8">F30/(C30*20)</f>
        <v>1</v>
      </c>
      <c r="H30" s="14">
        <f t="shared" ref="H30:H35" si="9">F30-(20*C30)</f>
        <v>0</v>
      </c>
      <c r="J30" s="16" t="s">
        <v>11</v>
      </c>
      <c r="K30" s="16" t="s">
        <v>12</v>
      </c>
      <c r="L30" s="16" t="s">
        <v>13</v>
      </c>
      <c r="M30" s="16" t="s">
        <v>14</v>
      </c>
    </row>
    <row r="31">
      <c r="B31" s="23" t="s">
        <v>70</v>
      </c>
      <c r="C31" s="20">
        <v>165.0</v>
      </c>
      <c r="D31" s="20">
        <v>10000.0</v>
      </c>
      <c r="E31" s="14">
        <f t="shared" si="6"/>
        <v>3.03030303</v>
      </c>
      <c r="F31" s="37">
        <f t="shared" si="7"/>
        <v>3300</v>
      </c>
      <c r="G31" s="14">
        <f t="shared" si="8"/>
        <v>1</v>
      </c>
      <c r="H31" s="14">
        <f t="shared" si="9"/>
        <v>0</v>
      </c>
      <c r="J31" s="13"/>
      <c r="K31" s="13"/>
      <c r="L31" s="38">
        <f>11-(K31/60)</f>
        <v>11</v>
      </c>
      <c r="M31" s="18">
        <f t="shared" ref="M31:M40" si="10">7.5*K31</f>
        <v>0</v>
      </c>
    </row>
    <row r="32">
      <c r="B32" s="23" t="s">
        <v>72</v>
      </c>
      <c r="C32" s="20">
        <v>70.0</v>
      </c>
      <c r="D32" s="20">
        <v>5000.0</v>
      </c>
      <c r="E32" s="14">
        <f t="shared" si="6"/>
        <v>3.571428571</v>
      </c>
      <c r="F32" s="37">
        <f t="shared" si="7"/>
        <v>1400</v>
      </c>
      <c r="G32" s="14">
        <f t="shared" si="8"/>
        <v>1</v>
      </c>
      <c r="H32" s="14">
        <f t="shared" si="9"/>
        <v>0</v>
      </c>
      <c r="J32" s="13"/>
      <c r="K32" s="13"/>
      <c r="L32" s="38">
        <f t="shared" ref="L32:L40" si="11">L31-(K32/60)</f>
        <v>11</v>
      </c>
      <c r="M32" s="18">
        <f t="shared" si="10"/>
        <v>0</v>
      </c>
    </row>
    <row r="33">
      <c r="B33" s="23" t="s">
        <v>74</v>
      </c>
      <c r="C33" s="20">
        <v>60.0</v>
      </c>
      <c r="D33" s="20">
        <v>5000.0</v>
      </c>
      <c r="E33" s="14">
        <f t="shared" si="6"/>
        <v>4.166666667</v>
      </c>
      <c r="F33" s="37">
        <f t="shared" si="7"/>
        <v>1200</v>
      </c>
      <c r="G33" s="14">
        <f t="shared" si="8"/>
        <v>1</v>
      </c>
      <c r="H33" s="14">
        <f t="shared" si="9"/>
        <v>0</v>
      </c>
      <c r="J33" s="13"/>
      <c r="K33" s="13"/>
      <c r="L33" s="38">
        <f t="shared" si="11"/>
        <v>11</v>
      </c>
      <c r="M33" s="18">
        <f t="shared" si="10"/>
        <v>0</v>
      </c>
    </row>
    <row r="34">
      <c r="B34" s="23" t="s">
        <v>76</v>
      </c>
      <c r="C34" s="20">
        <v>100.0</v>
      </c>
      <c r="D34" s="20">
        <v>10000.0</v>
      </c>
      <c r="E34" s="14">
        <f t="shared" si="6"/>
        <v>5</v>
      </c>
      <c r="F34" s="37">
        <f t="shared" si="7"/>
        <v>2000</v>
      </c>
      <c r="G34" s="14">
        <f t="shared" si="8"/>
        <v>1</v>
      </c>
      <c r="H34" s="14">
        <f t="shared" si="9"/>
        <v>0</v>
      </c>
      <c r="J34" s="13"/>
      <c r="K34" s="13"/>
      <c r="L34" s="38">
        <f t="shared" si="11"/>
        <v>11</v>
      </c>
      <c r="M34" s="18">
        <f t="shared" si="10"/>
        <v>0</v>
      </c>
    </row>
    <row r="35">
      <c r="B35" s="23" t="s">
        <v>78</v>
      </c>
      <c r="C35" s="20">
        <v>93.0</v>
      </c>
      <c r="D35" s="20">
        <v>10000.0</v>
      </c>
      <c r="E35" s="14">
        <f t="shared" si="6"/>
        <v>5.376344086</v>
      </c>
      <c r="F35" s="37">
        <f t="shared" si="7"/>
        <v>1860</v>
      </c>
      <c r="G35" s="14">
        <f t="shared" si="8"/>
        <v>1</v>
      </c>
      <c r="H35" s="14">
        <f t="shared" si="9"/>
        <v>0</v>
      </c>
      <c r="J35" s="13"/>
      <c r="K35" s="13"/>
      <c r="L35" s="38">
        <f t="shared" si="11"/>
        <v>11</v>
      </c>
      <c r="M35" s="18">
        <f t="shared" si="10"/>
        <v>0</v>
      </c>
    </row>
    <row r="36">
      <c r="J36" s="13"/>
      <c r="K36" s="13"/>
      <c r="L36" s="38">
        <f t="shared" si="11"/>
        <v>11</v>
      </c>
      <c r="M36" s="18">
        <f t="shared" si="10"/>
        <v>0</v>
      </c>
    </row>
    <row r="37">
      <c r="J37" s="13"/>
      <c r="K37" s="13"/>
      <c r="L37" s="38">
        <f t="shared" si="11"/>
        <v>11</v>
      </c>
      <c r="M37" s="18">
        <f t="shared" si="10"/>
        <v>0</v>
      </c>
    </row>
    <row r="38">
      <c r="A38" s="21"/>
      <c r="B38" s="5"/>
      <c r="C38" s="5"/>
      <c r="D38" s="5"/>
      <c r="E38" s="5"/>
      <c r="J38" s="13"/>
      <c r="K38" s="13"/>
      <c r="L38" s="38">
        <f t="shared" si="11"/>
        <v>11</v>
      </c>
      <c r="M38" s="18">
        <f t="shared" si="10"/>
        <v>0</v>
      </c>
    </row>
    <row r="39">
      <c r="B39" s="22"/>
      <c r="C39" s="22"/>
      <c r="D39" s="22"/>
      <c r="E39" s="22"/>
      <c r="F39" s="23"/>
      <c r="G39" s="23"/>
      <c r="J39" s="13"/>
      <c r="K39" s="13"/>
      <c r="L39" s="38">
        <f t="shared" si="11"/>
        <v>11</v>
      </c>
      <c r="M39" s="18">
        <f t="shared" si="10"/>
        <v>0</v>
      </c>
    </row>
    <row r="40">
      <c r="J40" s="13"/>
      <c r="K40" s="13"/>
      <c r="L40" s="38">
        <f t="shared" si="11"/>
        <v>11</v>
      </c>
      <c r="M40" s="18">
        <f t="shared" si="10"/>
        <v>0</v>
      </c>
    </row>
    <row r="41">
      <c r="B41" s="23"/>
    </row>
    <row r="42">
      <c r="B42" s="23"/>
    </row>
    <row r="43">
      <c r="B43" s="23"/>
    </row>
    <row r="44">
      <c r="A44" s="21"/>
      <c r="B44" s="5"/>
      <c r="C44" s="5"/>
      <c r="D44" s="5"/>
      <c r="E44" s="5"/>
    </row>
    <row r="45">
      <c r="B45" s="22"/>
      <c r="C45" s="22"/>
      <c r="D45" s="22"/>
      <c r="E45" s="22"/>
      <c r="F45" s="23"/>
      <c r="G45" s="23"/>
      <c r="H45" s="23"/>
    </row>
    <row r="46">
      <c r="J46" s="26" t="s">
        <v>36</v>
      </c>
      <c r="K46" s="18">
        <f>SUM(M31:M44)</f>
        <v>0</v>
      </c>
    </row>
    <row r="47">
      <c r="B47" s="23"/>
      <c r="J47" s="26" t="s">
        <v>37</v>
      </c>
      <c r="K47" s="20">
        <f>(SUM(F30:F35)-SUM(H8:H13))/10000</f>
        <v>0</v>
      </c>
    </row>
    <row r="48">
      <c r="B48" s="23"/>
      <c r="J48" s="26" t="s">
        <v>38</v>
      </c>
      <c r="K48" s="17">
        <f>K26-K47</f>
        <v>237.488</v>
      </c>
    </row>
    <row r="49">
      <c r="A49" s="4" t="s">
        <v>40</v>
      </c>
      <c r="B49" s="5"/>
      <c r="C49" s="5"/>
      <c r="D49" s="5"/>
      <c r="E49" s="5"/>
    </row>
    <row r="50">
      <c r="B50" s="6" t="s">
        <v>2</v>
      </c>
      <c r="C50" s="6" t="s">
        <v>3</v>
      </c>
      <c r="D50" s="6" t="s">
        <v>4</v>
      </c>
      <c r="E50" s="7" t="s">
        <v>5</v>
      </c>
      <c r="F50" s="8" t="s">
        <v>6</v>
      </c>
      <c r="G50" s="9" t="s">
        <v>7</v>
      </c>
      <c r="H50" s="10" t="s">
        <v>8</v>
      </c>
      <c r="J50" s="11" t="s">
        <v>9</v>
      </c>
      <c r="K50" s="2"/>
      <c r="L50" s="2"/>
      <c r="M50" s="3"/>
    </row>
    <row r="52">
      <c r="B52" s="23" t="s">
        <v>69</v>
      </c>
      <c r="C52" s="20">
        <v>140.0</v>
      </c>
      <c r="D52" s="20">
        <v>20000.0</v>
      </c>
      <c r="E52" s="14">
        <f t="shared" ref="E52:E57" si="12">D52/(C52*20)</f>
        <v>7.142857143</v>
      </c>
      <c r="F52" s="37">
        <f t="shared" ref="F52:F57" si="13">H30 + F8</f>
        <v>5600</v>
      </c>
      <c r="G52" s="14">
        <f t="shared" ref="G52:G57" si="14">F52/(C52*20)</f>
        <v>2</v>
      </c>
      <c r="H52" s="14">
        <f t="shared" ref="H52:H57" si="15">F52-(20*C52)</f>
        <v>2800</v>
      </c>
      <c r="J52" s="16" t="s">
        <v>11</v>
      </c>
      <c r="K52" s="16" t="s">
        <v>12</v>
      </c>
      <c r="L52" s="16" t="s">
        <v>13</v>
      </c>
      <c r="M52" s="16" t="s">
        <v>14</v>
      </c>
    </row>
    <row r="53">
      <c r="B53" s="23" t="s">
        <v>70</v>
      </c>
      <c r="C53" s="20">
        <v>165.0</v>
      </c>
      <c r="D53" s="20">
        <v>10000.0</v>
      </c>
      <c r="E53" s="14">
        <f t="shared" si="12"/>
        <v>3.03030303</v>
      </c>
      <c r="F53" s="37">
        <f t="shared" si="13"/>
        <v>6600</v>
      </c>
      <c r="G53" s="14">
        <f t="shared" si="14"/>
        <v>2</v>
      </c>
      <c r="H53" s="14">
        <f t="shared" si="15"/>
        <v>3300</v>
      </c>
      <c r="J53" s="13" t="s">
        <v>71</v>
      </c>
      <c r="K53" s="13">
        <v>18.0</v>
      </c>
      <c r="L53" s="17">
        <f>11-(K53/60) - 0.3 - 0.16</f>
        <v>10.24</v>
      </c>
      <c r="M53" s="18">
        <f t="shared" ref="M53:M63" si="16">7.5*K53</f>
        <v>135</v>
      </c>
    </row>
    <row r="54">
      <c r="B54" s="23" t="s">
        <v>72</v>
      </c>
      <c r="C54" s="20">
        <v>70.0</v>
      </c>
      <c r="D54" s="20">
        <v>5000.0</v>
      </c>
      <c r="E54" s="14">
        <f t="shared" si="12"/>
        <v>3.571428571</v>
      </c>
      <c r="F54" s="37">
        <f t="shared" si="13"/>
        <v>2800</v>
      </c>
      <c r="G54" s="14">
        <f t="shared" si="14"/>
        <v>2</v>
      </c>
      <c r="H54" s="14">
        <f t="shared" si="15"/>
        <v>1400</v>
      </c>
      <c r="J54" s="13" t="s">
        <v>73</v>
      </c>
      <c r="K54" s="13">
        <v>4.0</v>
      </c>
      <c r="L54" s="17">
        <f>L53-(K54/60) - 0.16</f>
        <v>10.01333333</v>
      </c>
      <c r="M54" s="18">
        <f t="shared" si="16"/>
        <v>30</v>
      </c>
    </row>
    <row r="55">
      <c r="B55" s="23" t="s">
        <v>74</v>
      </c>
      <c r="C55" s="20">
        <v>60.0</v>
      </c>
      <c r="D55" s="20">
        <v>5000.0</v>
      </c>
      <c r="E55" s="14">
        <f t="shared" si="12"/>
        <v>4.166666667</v>
      </c>
      <c r="F55" s="37">
        <f t="shared" si="13"/>
        <v>2400</v>
      </c>
      <c r="G55" s="14">
        <f t="shared" si="14"/>
        <v>2</v>
      </c>
      <c r="H55" s="14">
        <f t="shared" si="15"/>
        <v>1200</v>
      </c>
      <c r="J55" s="13" t="s">
        <v>75</v>
      </c>
      <c r="K55" s="13">
        <v>22.0</v>
      </c>
      <c r="L55" s="17">
        <f>L54-(K55/60) </f>
        <v>9.646666667</v>
      </c>
      <c r="M55" s="18">
        <f t="shared" si="16"/>
        <v>165</v>
      </c>
    </row>
    <row r="56">
      <c r="B56" s="23" t="s">
        <v>76</v>
      </c>
      <c r="C56" s="20">
        <v>100.0</v>
      </c>
      <c r="D56" s="20">
        <v>10000.0</v>
      </c>
      <c r="E56" s="14">
        <f t="shared" si="12"/>
        <v>5</v>
      </c>
      <c r="F56" s="37">
        <f t="shared" si="13"/>
        <v>4000</v>
      </c>
      <c r="G56" s="14">
        <f t="shared" si="14"/>
        <v>2</v>
      </c>
      <c r="H56" s="14">
        <f t="shared" si="15"/>
        <v>2000</v>
      </c>
      <c r="J56" s="13" t="s">
        <v>77</v>
      </c>
      <c r="K56" s="13">
        <v>22.0</v>
      </c>
      <c r="L56" s="17">
        <f>L55-(K56/60) - 0.3 - 0.16</f>
        <v>8.82</v>
      </c>
      <c r="M56" s="18">
        <f t="shared" si="16"/>
        <v>165</v>
      </c>
    </row>
    <row r="57">
      <c r="B57" s="23" t="s">
        <v>78</v>
      </c>
      <c r="C57" s="20">
        <v>93.0</v>
      </c>
      <c r="D57" s="20">
        <v>10000.0</v>
      </c>
      <c r="E57" s="14">
        <f t="shared" si="12"/>
        <v>5.376344086</v>
      </c>
      <c r="F57" s="37">
        <f t="shared" si="13"/>
        <v>3720</v>
      </c>
      <c r="G57" s="14">
        <f t="shared" si="14"/>
        <v>2</v>
      </c>
      <c r="H57" s="14">
        <f t="shared" si="15"/>
        <v>1860</v>
      </c>
      <c r="J57" s="13" t="s">
        <v>79</v>
      </c>
      <c r="K57" s="13">
        <v>15.0</v>
      </c>
      <c r="L57" s="17">
        <f t="shared" ref="L57:L59" si="17">L56-(K57/60) - 0.16</f>
        <v>8.41</v>
      </c>
      <c r="M57" s="18">
        <f t="shared" si="16"/>
        <v>112.5</v>
      </c>
    </row>
    <row r="58">
      <c r="J58" s="13" t="s">
        <v>80</v>
      </c>
      <c r="K58" s="13">
        <v>3.0</v>
      </c>
      <c r="L58" s="17">
        <f t="shared" si="17"/>
        <v>8.2</v>
      </c>
      <c r="M58" s="18">
        <f t="shared" si="16"/>
        <v>22.5</v>
      </c>
    </row>
    <row r="59">
      <c r="J59" s="13" t="s">
        <v>82</v>
      </c>
      <c r="K59" s="13">
        <v>14.0</v>
      </c>
      <c r="L59" s="17">
        <f t="shared" si="17"/>
        <v>7.806666667</v>
      </c>
      <c r="M59" s="18">
        <f t="shared" si="16"/>
        <v>105</v>
      </c>
    </row>
    <row r="60">
      <c r="A60" s="21"/>
      <c r="B60" s="5"/>
      <c r="C60" s="5"/>
      <c r="D60" s="5"/>
      <c r="E60" s="5"/>
      <c r="J60" s="13" t="s">
        <v>83</v>
      </c>
      <c r="K60" s="13">
        <v>28.0</v>
      </c>
      <c r="L60" s="17">
        <f>L59-(K60/60)</f>
        <v>7.34</v>
      </c>
      <c r="M60" s="18">
        <f t="shared" si="16"/>
        <v>210</v>
      </c>
    </row>
    <row r="61">
      <c r="B61" s="22"/>
      <c r="C61" s="22"/>
      <c r="D61" s="22"/>
      <c r="E61" s="22"/>
      <c r="F61" s="23"/>
      <c r="G61" s="23"/>
      <c r="J61" s="13" t="s">
        <v>84</v>
      </c>
      <c r="K61" s="13">
        <v>28.0</v>
      </c>
      <c r="L61" s="17">
        <f>L60-(K61/60) - 0.3 - 0.16</f>
        <v>6.413333333</v>
      </c>
      <c r="M61" s="18">
        <f t="shared" si="16"/>
        <v>210</v>
      </c>
    </row>
    <row r="62">
      <c r="J62" s="19" t="s">
        <v>85</v>
      </c>
      <c r="K62" s="13">
        <v>4.0</v>
      </c>
      <c r="L62" s="24">
        <f>L61-(K62/60) - 0.16</f>
        <v>6.186666667</v>
      </c>
      <c r="M62" s="18">
        <f t="shared" si="16"/>
        <v>30</v>
      </c>
    </row>
    <row r="63">
      <c r="B63" s="23"/>
      <c r="J63" s="19"/>
      <c r="K63" s="19"/>
      <c r="L63" s="24"/>
      <c r="M63" s="18">
        <f t="shared" si="16"/>
        <v>0</v>
      </c>
    </row>
    <row r="64">
      <c r="B64" s="23"/>
      <c r="L64" s="26"/>
    </row>
    <row r="65">
      <c r="B65" s="23"/>
    </row>
    <row r="66">
      <c r="A66" s="21"/>
      <c r="B66" s="5"/>
      <c r="C66" s="5"/>
      <c r="D66" s="5"/>
      <c r="E66" s="5"/>
    </row>
    <row r="67">
      <c r="B67" s="22"/>
      <c r="C67" s="22"/>
      <c r="D67" s="22"/>
      <c r="E67" s="22"/>
      <c r="F67" s="23"/>
      <c r="G67" s="23"/>
      <c r="H67" s="23"/>
    </row>
    <row r="68">
      <c r="J68" s="26" t="s">
        <v>36</v>
      </c>
      <c r="K68" s="18">
        <f>SUM(M53:M66)</f>
        <v>1185</v>
      </c>
    </row>
    <row r="69">
      <c r="B69" s="23"/>
      <c r="J69" s="26" t="s">
        <v>37</v>
      </c>
      <c r="K69" s="20">
        <f>(SUM(F52:F57)-SUM(H30:H35))/10000</f>
        <v>2.512</v>
      </c>
    </row>
    <row r="70">
      <c r="B70" s="23"/>
      <c r="J70" s="26" t="s">
        <v>38</v>
      </c>
      <c r="K70" s="17">
        <f>K48-K69</f>
        <v>234.976</v>
      </c>
    </row>
    <row r="71">
      <c r="A71" s="4" t="s">
        <v>41</v>
      </c>
      <c r="B71" s="5"/>
      <c r="C71" s="5"/>
      <c r="D71" s="5"/>
      <c r="E71" s="5"/>
    </row>
    <row r="72">
      <c r="B72" s="6" t="s">
        <v>2</v>
      </c>
      <c r="C72" s="6" t="s">
        <v>3</v>
      </c>
      <c r="D72" s="6" t="s">
        <v>4</v>
      </c>
      <c r="E72" s="7" t="s">
        <v>5</v>
      </c>
      <c r="F72" s="8" t="s">
        <v>6</v>
      </c>
      <c r="G72" s="9" t="s">
        <v>7</v>
      </c>
      <c r="H72" s="10" t="s">
        <v>8</v>
      </c>
      <c r="J72" s="11" t="s">
        <v>9</v>
      </c>
      <c r="K72" s="2"/>
      <c r="L72" s="2"/>
      <c r="M72" s="3"/>
    </row>
    <row r="74">
      <c r="B74" s="23" t="s">
        <v>69</v>
      </c>
      <c r="C74" s="20">
        <v>140.0</v>
      </c>
      <c r="D74" s="20">
        <v>20000.0</v>
      </c>
      <c r="E74" s="14">
        <f t="shared" ref="E74:E79" si="18">D74/(C74*20)</f>
        <v>7.142857143</v>
      </c>
      <c r="F74" s="37">
        <f t="shared" ref="F74:F79" si="19">H52</f>
        <v>2800</v>
      </c>
      <c r="G74" s="14">
        <f t="shared" ref="G74:G79" si="20">F74/(C74*20)</f>
        <v>1</v>
      </c>
      <c r="H74" s="14">
        <f t="shared" ref="H74:H79" si="21">F74-(20*C74)</f>
        <v>0</v>
      </c>
      <c r="J74" s="16" t="s">
        <v>11</v>
      </c>
      <c r="K74" s="16" t="s">
        <v>12</v>
      </c>
      <c r="L74" s="16" t="s">
        <v>13</v>
      </c>
      <c r="M74" s="16" t="s">
        <v>14</v>
      </c>
    </row>
    <row r="75">
      <c r="B75" s="23" t="s">
        <v>70</v>
      </c>
      <c r="C75" s="20">
        <v>165.0</v>
      </c>
      <c r="D75" s="20">
        <v>10000.0</v>
      </c>
      <c r="E75" s="14">
        <f t="shared" si="18"/>
        <v>3.03030303</v>
      </c>
      <c r="F75" s="37">
        <f t="shared" si="19"/>
        <v>3300</v>
      </c>
      <c r="G75" s="14">
        <f t="shared" si="20"/>
        <v>1</v>
      </c>
      <c r="H75" s="14">
        <f t="shared" si="21"/>
        <v>0</v>
      </c>
      <c r="J75" s="13"/>
      <c r="K75" s="13"/>
      <c r="L75" s="20">
        <f>11-(K75/60)</f>
        <v>11</v>
      </c>
      <c r="M75" s="18">
        <f t="shared" ref="M75:M82" si="22">7.5*K75</f>
        <v>0</v>
      </c>
    </row>
    <row r="76">
      <c r="B76" s="23" t="s">
        <v>72</v>
      </c>
      <c r="C76" s="20">
        <v>70.0</v>
      </c>
      <c r="D76" s="20">
        <v>5000.0</v>
      </c>
      <c r="E76" s="14">
        <f t="shared" si="18"/>
        <v>3.571428571</v>
      </c>
      <c r="F76" s="37">
        <f t="shared" si="19"/>
        <v>1400</v>
      </c>
      <c r="G76" s="14">
        <f t="shared" si="20"/>
        <v>1</v>
      </c>
      <c r="H76" s="14">
        <f t="shared" si="21"/>
        <v>0</v>
      </c>
      <c r="J76" s="13"/>
      <c r="K76" s="13"/>
      <c r="L76" s="20">
        <f t="shared" ref="L76:L82" si="23">L75-(K76/60)</f>
        <v>11</v>
      </c>
      <c r="M76" s="18">
        <f t="shared" si="22"/>
        <v>0</v>
      </c>
    </row>
    <row r="77">
      <c r="B77" s="23" t="s">
        <v>74</v>
      </c>
      <c r="C77" s="20">
        <v>60.0</v>
      </c>
      <c r="D77" s="20">
        <v>5000.0</v>
      </c>
      <c r="E77" s="14">
        <f t="shared" si="18"/>
        <v>4.166666667</v>
      </c>
      <c r="F77" s="37">
        <f t="shared" si="19"/>
        <v>1200</v>
      </c>
      <c r="G77" s="14">
        <f t="shared" si="20"/>
        <v>1</v>
      </c>
      <c r="H77" s="14">
        <f t="shared" si="21"/>
        <v>0</v>
      </c>
      <c r="J77" s="13"/>
      <c r="K77" s="13"/>
      <c r="L77" s="20">
        <f t="shared" si="23"/>
        <v>11</v>
      </c>
      <c r="M77" s="18">
        <f t="shared" si="22"/>
        <v>0</v>
      </c>
    </row>
    <row r="78">
      <c r="B78" s="23" t="s">
        <v>76</v>
      </c>
      <c r="C78" s="20">
        <v>100.0</v>
      </c>
      <c r="D78" s="20">
        <v>10000.0</v>
      </c>
      <c r="E78" s="14">
        <f t="shared" si="18"/>
        <v>5</v>
      </c>
      <c r="F78" s="37">
        <f t="shared" si="19"/>
        <v>2000</v>
      </c>
      <c r="G78" s="14">
        <f t="shared" si="20"/>
        <v>1</v>
      </c>
      <c r="H78" s="14">
        <f t="shared" si="21"/>
        <v>0</v>
      </c>
      <c r="J78" s="13"/>
      <c r="K78" s="13"/>
      <c r="L78" s="20">
        <f t="shared" si="23"/>
        <v>11</v>
      </c>
      <c r="M78" s="18">
        <f t="shared" si="22"/>
        <v>0</v>
      </c>
    </row>
    <row r="79">
      <c r="B79" s="23" t="s">
        <v>78</v>
      </c>
      <c r="C79" s="20">
        <v>93.0</v>
      </c>
      <c r="D79" s="20">
        <v>10000.0</v>
      </c>
      <c r="E79" s="14">
        <f t="shared" si="18"/>
        <v>5.376344086</v>
      </c>
      <c r="F79" s="37">
        <f t="shared" si="19"/>
        <v>1860</v>
      </c>
      <c r="G79" s="14">
        <f t="shared" si="20"/>
        <v>1</v>
      </c>
      <c r="H79" s="14">
        <f t="shared" si="21"/>
        <v>0</v>
      </c>
      <c r="L79" s="20">
        <f t="shared" si="23"/>
        <v>11</v>
      </c>
      <c r="M79" s="18">
        <f t="shared" si="22"/>
        <v>0</v>
      </c>
    </row>
    <row r="80">
      <c r="L80" s="20">
        <f t="shared" si="23"/>
        <v>11</v>
      </c>
      <c r="M80" s="18">
        <f t="shared" si="22"/>
        <v>0</v>
      </c>
    </row>
    <row r="81">
      <c r="L81" s="20">
        <f t="shared" si="23"/>
        <v>11</v>
      </c>
      <c r="M81" s="18">
        <f t="shared" si="22"/>
        <v>0</v>
      </c>
    </row>
    <row r="82">
      <c r="A82" s="21"/>
      <c r="B82" s="5"/>
      <c r="C82" s="5"/>
      <c r="D82" s="5"/>
      <c r="E82" s="5"/>
      <c r="L82" s="20">
        <f t="shared" si="23"/>
        <v>11</v>
      </c>
      <c r="M82" s="18">
        <f t="shared" si="22"/>
        <v>0</v>
      </c>
    </row>
    <row r="83">
      <c r="B83" s="22"/>
      <c r="C83" s="22"/>
      <c r="D83" s="22"/>
      <c r="E83" s="22"/>
      <c r="F83" s="23"/>
      <c r="G83" s="23"/>
    </row>
    <row r="85">
      <c r="B85" s="23"/>
    </row>
    <row r="86">
      <c r="B86" s="23"/>
    </row>
    <row r="87">
      <c r="B87" s="23"/>
    </row>
    <row r="88">
      <c r="A88" s="21"/>
      <c r="B88" s="5"/>
      <c r="C88" s="5"/>
      <c r="D88" s="5"/>
      <c r="E88" s="5"/>
    </row>
    <row r="89">
      <c r="B89" s="22"/>
      <c r="C89" s="22"/>
      <c r="D89" s="22"/>
      <c r="E89" s="22"/>
      <c r="F89" s="23"/>
      <c r="G89" s="23"/>
      <c r="H89" s="23"/>
    </row>
    <row r="90">
      <c r="J90" s="26" t="s">
        <v>36</v>
      </c>
      <c r="K90" s="18">
        <f>SUM(M75:M88)</f>
        <v>0</v>
      </c>
    </row>
    <row r="91">
      <c r="B91" s="23"/>
      <c r="J91" s="26" t="s">
        <v>37</v>
      </c>
      <c r="K91" s="20">
        <f>(SUM(F74:F79)-SUM(H52:H57))/10000</f>
        <v>0</v>
      </c>
    </row>
    <row r="92">
      <c r="B92" s="23"/>
      <c r="J92" s="26" t="s">
        <v>38</v>
      </c>
      <c r="K92" s="17">
        <f>K70-K91</f>
        <v>234.976</v>
      </c>
    </row>
    <row r="94">
      <c r="A94" s="4" t="s">
        <v>42</v>
      </c>
      <c r="B94" s="5"/>
      <c r="C94" s="5"/>
      <c r="D94" s="5"/>
      <c r="E94" s="5"/>
    </row>
    <row r="95">
      <c r="B95" s="6" t="s">
        <v>2</v>
      </c>
      <c r="C95" s="6" t="s">
        <v>3</v>
      </c>
      <c r="D95" s="6" t="s">
        <v>4</v>
      </c>
      <c r="E95" s="7" t="s">
        <v>5</v>
      </c>
      <c r="F95" s="8" t="s">
        <v>6</v>
      </c>
      <c r="G95" s="9" t="s">
        <v>7</v>
      </c>
      <c r="H95" s="10" t="s">
        <v>8</v>
      </c>
      <c r="J95" s="11" t="s">
        <v>9</v>
      </c>
      <c r="K95" s="2"/>
      <c r="L95" s="2"/>
      <c r="M95" s="3"/>
    </row>
    <row r="97">
      <c r="B97" s="23" t="s">
        <v>69</v>
      </c>
      <c r="C97" s="20">
        <v>140.0</v>
      </c>
      <c r="D97" s="20">
        <v>20000.0</v>
      </c>
      <c r="E97" s="14">
        <f t="shared" ref="E97:E102" si="24">D97/(C97*20)</f>
        <v>7.142857143</v>
      </c>
      <c r="F97" s="14">
        <f t="shared" ref="F97:F102" si="25">H74 + F8</f>
        <v>5600</v>
      </c>
      <c r="G97" s="14">
        <f t="shared" ref="G97:G102" si="26">F97/(C97*20)</f>
        <v>2</v>
      </c>
      <c r="H97" s="14">
        <f t="shared" ref="H97:H102" si="27">F97-(20*C97)</f>
        <v>2800</v>
      </c>
      <c r="J97" s="16" t="s">
        <v>11</v>
      </c>
      <c r="K97" s="16" t="s">
        <v>12</v>
      </c>
      <c r="L97" s="16" t="s">
        <v>13</v>
      </c>
      <c r="M97" s="16" t="s">
        <v>14</v>
      </c>
    </row>
    <row r="98">
      <c r="B98" s="23" t="s">
        <v>70</v>
      </c>
      <c r="C98" s="20">
        <v>165.0</v>
      </c>
      <c r="D98" s="20">
        <v>10000.0</v>
      </c>
      <c r="E98" s="14">
        <f t="shared" si="24"/>
        <v>3.03030303</v>
      </c>
      <c r="F98" s="14">
        <f t="shared" si="25"/>
        <v>6600</v>
      </c>
      <c r="G98" s="14">
        <f t="shared" si="26"/>
        <v>2</v>
      </c>
      <c r="H98" s="14">
        <f t="shared" si="27"/>
        <v>3300</v>
      </c>
      <c r="J98" s="13" t="s">
        <v>71</v>
      </c>
      <c r="K98" s="13">
        <v>18.0</v>
      </c>
      <c r="L98" s="17">
        <f>11-(K98/60) - 0.3 - 0.16</f>
        <v>10.24</v>
      </c>
      <c r="M98" s="18">
        <f t="shared" ref="M98:M108" si="28">7.5*K98</f>
        <v>135</v>
      </c>
    </row>
    <row r="99">
      <c r="B99" s="23" t="s">
        <v>72</v>
      </c>
      <c r="C99" s="20">
        <v>70.0</v>
      </c>
      <c r="D99" s="20">
        <v>5000.0</v>
      </c>
      <c r="E99" s="14">
        <f t="shared" si="24"/>
        <v>3.571428571</v>
      </c>
      <c r="F99" s="14">
        <f t="shared" si="25"/>
        <v>2800</v>
      </c>
      <c r="G99" s="14">
        <f t="shared" si="26"/>
        <v>2</v>
      </c>
      <c r="H99" s="14">
        <f t="shared" si="27"/>
        <v>1400</v>
      </c>
      <c r="J99" s="13" t="s">
        <v>73</v>
      </c>
      <c r="K99" s="13">
        <v>4.0</v>
      </c>
      <c r="L99" s="17">
        <f>L98-(K99/60) - 0.16</f>
        <v>10.01333333</v>
      </c>
      <c r="M99" s="18">
        <f t="shared" si="28"/>
        <v>30</v>
      </c>
    </row>
    <row r="100">
      <c r="B100" s="23" t="s">
        <v>74</v>
      </c>
      <c r="C100" s="20">
        <v>60.0</v>
      </c>
      <c r="D100" s="20">
        <v>5000.0</v>
      </c>
      <c r="E100" s="14">
        <f t="shared" si="24"/>
        <v>4.166666667</v>
      </c>
      <c r="F100" s="14">
        <f t="shared" si="25"/>
        <v>2400</v>
      </c>
      <c r="G100" s="14">
        <f t="shared" si="26"/>
        <v>2</v>
      </c>
      <c r="H100" s="14">
        <f t="shared" si="27"/>
        <v>1200</v>
      </c>
      <c r="J100" s="13" t="s">
        <v>75</v>
      </c>
      <c r="K100" s="13">
        <v>22.0</v>
      </c>
      <c r="L100" s="17">
        <f>L99-(K100/60) </f>
        <v>9.646666667</v>
      </c>
      <c r="M100" s="18">
        <f t="shared" si="28"/>
        <v>165</v>
      </c>
    </row>
    <row r="101">
      <c r="B101" s="23" t="s">
        <v>76</v>
      </c>
      <c r="C101" s="20">
        <v>100.0</v>
      </c>
      <c r="D101" s="20">
        <v>10000.0</v>
      </c>
      <c r="E101" s="14">
        <f t="shared" si="24"/>
        <v>5</v>
      </c>
      <c r="F101" s="14">
        <f t="shared" si="25"/>
        <v>4000</v>
      </c>
      <c r="G101" s="14">
        <f t="shared" si="26"/>
        <v>2</v>
      </c>
      <c r="H101" s="14">
        <f t="shared" si="27"/>
        <v>2000</v>
      </c>
      <c r="J101" s="13" t="s">
        <v>77</v>
      </c>
      <c r="K101" s="13">
        <v>22.0</v>
      </c>
      <c r="L101" s="17">
        <f>L100-(K101/60) - 0.3 - 0.16</f>
        <v>8.82</v>
      </c>
      <c r="M101" s="18">
        <f t="shared" si="28"/>
        <v>165</v>
      </c>
    </row>
    <row r="102">
      <c r="B102" s="23" t="s">
        <v>78</v>
      </c>
      <c r="C102" s="20">
        <v>93.0</v>
      </c>
      <c r="D102" s="20">
        <v>10000.0</v>
      </c>
      <c r="E102" s="14">
        <f t="shared" si="24"/>
        <v>5.376344086</v>
      </c>
      <c r="F102" s="14">
        <f t="shared" si="25"/>
        <v>3720</v>
      </c>
      <c r="G102" s="14">
        <f t="shared" si="26"/>
        <v>2</v>
      </c>
      <c r="H102" s="14">
        <f t="shared" si="27"/>
        <v>1860</v>
      </c>
      <c r="J102" s="13" t="s">
        <v>79</v>
      </c>
      <c r="K102" s="13">
        <v>15.0</v>
      </c>
      <c r="L102" s="17">
        <f t="shared" ref="L102:L104" si="29">L101-(K102/60) - 0.16</f>
        <v>8.41</v>
      </c>
      <c r="M102" s="18">
        <f t="shared" si="28"/>
        <v>112.5</v>
      </c>
    </row>
    <row r="103">
      <c r="F103" s="20"/>
      <c r="J103" s="13" t="s">
        <v>80</v>
      </c>
      <c r="K103" s="13">
        <v>3.0</v>
      </c>
      <c r="L103" s="17">
        <f t="shared" si="29"/>
        <v>8.2</v>
      </c>
      <c r="M103" s="18">
        <f t="shared" si="28"/>
        <v>22.5</v>
      </c>
    </row>
    <row r="104">
      <c r="J104" s="13" t="s">
        <v>82</v>
      </c>
      <c r="K104" s="13">
        <v>14.0</v>
      </c>
      <c r="L104" s="17">
        <f t="shared" si="29"/>
        <v>7.806666667</v>
      </c>
      <c r="M104" s="18">
        <f t="shared" si="28"/>
        <v>105</v>
      </c>
    </row>
    <row r="105">
      <c r="A105" s="21"/>
      <c r="B105" s="5"/>
      <c r="C105" s="5"/>
      <c r="D105" s="5"/>
      <c r="E105" s="5"/>
      <c r="J105" s="13" t="s">
        <v>83</v>
      </c>
      <c r="K105" s="13">
        <v>28.0</v>
      </c>
      <c r="L105" s="17">
        <f>L104-(K105/60)</f>
        <v>7.34</v>
      </c>
      <c r="M105" s="18">
        <f t="shared" si="28"/>
        <v>210</v>
      </c>
    </row>
    <row r="106">
      <c r="B106" s="22"/>
      <c r="C106" s="22"/>
      <c r="D106" s="22"/>
      <c r="E106" s="22"/>
      <c r="F106" s="23"/>
      <c r="G106" s="23"/>
      <c r="J106" s="13" t="s">
        <v>84</v>
      </c>
      <c r="K106" s="13">
        <v>28.0</v>
      </c>
      <c r="L106" s="17">
        <f>L105-(K106/60) - 0.3 - 0.16</f>
        <v>6.413333333</v>
      </c>
      <c r="M106" s="18">
        <f t="shared" si="28"/>
        <v>210</v>
      </c>
    </row>
    <row r="107">
      <c r="J107" s="19" t="s">
        <v>85</v>
      </c>
      <c r="K107" s="13">
        <v>4.0</v>
      </c>
      <c r="L107" s="24">
        <f>L106-(K107/60) - 0.16</f>
        <v>6.186666667</v>
      </c>
      <c r="M107" s="18">
        <f t="shared" si="28"/>
        <v>30</v>
      </c>
    </row>
    <row r="108">
      <c r="B108" s="23"/>
      <c r="J108" s="19"/>
      <c r="K108" s="19"/>
      <c r="L108" s="24"/>
      <c r="M108" s="18">
        <f t="shared" si="28"/>
        <v>0</v>
      </c>
    </row>
    <row r="109">
      <c r="B109" s="23"/>
      <c r="L109" s="26"/>
    </row>
    <row r="110">
      <c r="B110" s="23"/>
    </row>
    <row r="111">
      <c r="A111" s="21"/>
      <c r="B111" s="5"/>
      <c r="C111" s="5"/>
      <c r="D111" s="5"/>
      <c r="E111" s="5"/>
    </row>
    <row r="112">
      <c r="B112" s="22"/>
      <c r="C112" s="22"/>
      <c r="D112" s="22"/>
      <c r="E112" s="22"/>
      <c r="F112" s="23"/>
      <c r="G112" s="23"/>
      <c r="H112" s="23"/>
    </row>
    <row r="113">
      <c r="J113" s="26" t="s">
        <v>36</v>
      </c>
      <c r="K113" s="18">
        <f>SUM(M98:M111)</f>
        <v>1185</v>
      </c>
    </row>
    <row r="114">
      <c r="B114" s="23"/>
      <c r="J114" s="26" t="s">
        <v>37</v>
      </c>
      <c r="K114" s="20">
        <f>(SUM(F97:F102)-SUM(H74:H79))/10000</f>
        <v>2.512</v>
      </c>
    </row>
    <row r="115">
      <c r="B115" s="23"/>
      <c r="J115" s="26" t="s">
        <v>38</v>
      </c>
      <c r="K115" s="17">
        <f>K92-K114</f>
        <v>232.464</v>
      </c>
    </row>
    <row r="116">
      <c r="A116" s="4" t="s">
        <v>43</v>
      </c>
      <c r="B116" s="5"/>
      <c r="C116" s="5"/>
      <c r="D116" s="5"/>
      <c r="E116" s="5"/>
    </row>
    <row r="117">
      <c r="B117" s="6" t="s">
        <v>2</v>
      </c>
      <c r="C117" s="6" t="s">
        <v>3</v>
      </c>
      <c r="D117" s="6" t="s">
        <v>4</v>
      </c>
      <c r="E117" s="7" t="s">
        <v>5</v>
      </c>
      <c r="F117" s="8" t="s">
        <v>6</v>
      </c>
      <c r="G117" s="9" t="s">
        <v>7</v>
      </c>
      <c r="H117" s="10" t="s">
        <v>8</v>
      </c>
      <c r="J117" s="11" t="s">
        <v>9</v>
      </c>
      <c r="K117" s="2"/>
      <c r="L117" s="2"/>
      <c r="M117" s="3"/>
    </row>
    <row r="119">
      <c r="B119" s="23" t="s">
        <v>69</v>
      </c>
      <c r="C119" s="20">
        <v>140.0</v>
      </c>
      <c r="D119" s="20">
        <v>20000.0</v>
      </c>
      <c r="E119" s="14">
        <f t="shared" ref="E119:E124" si="30">D119/(C119*20)</f>
        <v>7.142857143</v>
      </c>
      <c r="F119" s="14">
        <f t="shared" ref="F119:F124" si="31">H97 + F8</f>
        <v>8400</v>
      </c>
      <c r="G119" s="14">
        <f t="shared" ref="G119:G124" si="32">F119/(C119*20)</f>
        <v>3</v>
      </c>
      <c r="H119" s="14">
        <f t="shared" ref="H119:H124" si="33">F119-(20*C119)</f>
        <v>5600</v>
      </c>
      <c r="J119" s="16" t="s">
        <v>11</v>
      </c>
      <c r="K119" s="16" t="s">
        <v>12</v>
      </c>
      <c r="L119" s="16" t="s">
        <v>13</v>
      </c>
      <c r="M119" s="16" t="s">
        <v>14</v>
      </c>
    </row>
    <row r="120">
      <c r="B120" s="23" t="s">
        <v>70</v>
      </c>
      <c r="C120" s="20">
        <v>165.0</v>
      </c>
      <c r="D120" s="20">
        <v>10000.0</v>
      </c>
      <c r="E120" s="14">
        <f t="shared" si="30"/>
        <v>3.03030303</v>
      </c>
      <c r="F120" s="14">
        <f t="shared" si="31"/>
        <v>9900</v>
      </c>
      <c r="G120" s="14">
        <f t="shared" si="32"/>
        <v>3</v>
      </c>
      <c r="H120" s="14">
        <f t="shared" si="33"/>
        <v>6600</v>
      </c>
      <c r="J120" s="13" t="s">
        <v>71</v>
      </c>
      <c r="K120" s="13">
        <v>18.0</v>
      </c>
      <c r="L120" s="17">
        <f>11-(K120/60) - 0.3 - 0.16</f>
        <v>10.24</v>
      </c>
      <c r="M120" s="18">
        <f t="shared" ref="M120:M130" si="34">7.5*K120</f>
        <v>135</v>
      </c>
    </row>
    <row r="121">
      <c r="B121" s="23" t="s">
        <v>72</v>
      </c>
      <c r="C121" s="20">
        <v>70.0</v>
      </c>
      <c r="D121" s="20">
        <v>5000.0</v>
      </c>
      <c r="E121" s="14">
        <f t="shared" si="30"/>
        <v>3.571428571</v>
      </c>
      <c r="F121" s="14">
        <f t="shared" si="31"/>
        <v>4200</v>
      </c>
      <c r="G121" s="14">
        <f t="shared" si="32"/>
        <v>3</v>
      </c>
      <c r="H121" s="14">
        <f t="shared" si="33"/>
        <v>2800</v>
      </c>
      <c r="J121" s="13" t="s">
        <v>73</v>
      </c>
      <c r="K121" s="13">
        <v>4.0</v>
      </c>
      <c r="L121" s="17">
        <f>L120-(K121/60) - 0.16</f>
        <v>10.01333333</v>
      </c>
      <c r="M121" s="18">
        <f t="shared" si="34"/>
        <v>30</v>
      </c>
    </row>
    <row r="122">
      <c r="B122" s="23" t="s">
        <v>74</v>
      </c>
      <c r="C122" s="20">
        <v>60.0</v>
      </c>
      <c r="D122" s="20">
        <v>5000.0</v>
      </c>
      <c r="E122" s="14">
        <f t="shared" si="30"/>
        <v>4.166666667</v>
      </c>
      <c r="F122" s="14">
        <f t="shared" si="31"/>
        <v>3600</v>
      </c>
      <c r="G122" s="14">
        <f t="shared" si="32"/>
        <v>3</v>
      </c>
      <c r="H122" s="14">
        <f t="shared" si="33"/>
        <v>2400</v>
      </c>
      <c r="J122" s="13" t="s">
        <v>75</v>
      </c>
      <c r="K122" s="13">
        <v>22.0</v>
      </c>
      <c r="L122" s="17">
        <f>L121-(K122/60) </f>
        <v>9.646666667</v>
      </c>
      <c r="M122" s="18">
        <f t="shared" si="34"/>
        <v>165</v>
      </c>
    </row>
    <row r="123">
      <c r="B123" s="23" t="s">
        <v>76</v>
      </c>
      <c r="C123" s="20">
        <v>100.0</v>
      </c>
      <c r="D123" s="20">
        <v>10000.0</v>
      </c>
      <c r="E123" s="14">
        <f t="shared" si="30"/>
        <v>5</v>
      </c>
      <c r="F123" s="14">
        <f t="shared" si="31"/>
        <v>6000</v>
      </c>
      <c r="G123" s="14">
        <f t="shared" si="32"/>
        <v>3</v>
      </c>
      <c r="H123" s="14">
        <f t="shared" si="33"/>
        <v>4000</v>
      </c>
      <c r="J123" s="13" t="s">
        <v>77</v>
      </c>
      <c r="K123" s="13">
        <v>22.0</v>
      </c>
      <c r="L123" s="17">
        <f>L122-(K123/60) - 0.3 - 0.16</f>
        <v>8.82</v>
      </c>
      <c r="M123" s="18">
        <f t="shared" si="34"/>
        <v>165</v>
      </c>
    </row>
    <row r="124">
      <c r="B124" s="23" t="s">
        <v>78</v>
      </c>
      <c r="C124" s="20">
        <v>93.0</v>
      </c>
      <c r="D124" s="20">
        <v>10000.0</v>
      </c>
      <c r="E124" s="14">
        <f t="shared" si="30"/>
        <v>5.376344086</v>
      </c>
      <c r="F124" s="14">
        <f t="shared" si="31"/>
        <v>5580</v>
      </c>
      <c r="G124" s="14">
        <f t="shared" si="32"/>
        <v>3</v>
      </c>
      <c r="H124" s="14">
        <f t="shared" si="33"/>
        <v>3720</v>
      </c>
      <c r="J124" s="13" t="s">
        <v>79</v>
      </c>
      <c r="K124" s="13">
        <v>15.0</v>
      </c>
      <c r="L124" s="17">
        <f t="shared" ref="L124:L126" si="35">L123-(K124/60) - 0.16</f>
        <v>8.41</v>
      </c>
      <c r="M124" s="18">
        <f t="shared" si="34"/>
        <v>112.5</v>
      </c>
    </row>
    <row r="125">
      <c r="J125" s="13" t="s">
        <v>80</v>
      </c>
      <c r="K125" s="13">
        <v>3.0</v>
      </c>
      <c r="L125" s="17">
        <f t="shared" si="35"/>
        <v>8.2</v>
      </c>
      <c r="M125" s="18">
        <f t="shared" si="34"/>
        <v>22.5</v>
      </c>
    </row>
    <row r="126">
      <c r="J126" s="13" t="s">
        <v>82</v>
      </c>
      <c r="K126" s="13">
        <v>14.0</v>
      </c>
      <c r="L126" s="17">
        <f t="shared" si="35"/>
        <v>7.806666667</v>
      </c>
      <c r="M126" s="18">
        <f t="shared" si="34"/>
        <v>105</v>
      </c>
    </row>
    <row r="127">
      <c r="A127" s="21"/>
      <c r="B127" s="5"/>
      <c r="C127" s="5"/>
      <c r="D127" s="5"/>
      <c r="E127" s="5"/>
      <c r="J127" s="13" t="s">
        <v>83</v>
      </c>
      <c r="K127" s="13">
        <v>28.0</v>
      </c>
      <c r="L127" s="17">
        <f>L126-(K127/60)</f>
        <v>7.34</v>
      </c>
      <c r="M127" s="18">
        <f t="shared" si="34"/>
        <v>210</v>
      </c>
    </row>
    <row r="128">
      <c r="B128" s="22"/>
      <c r="C128" s="22"/>
      <c r="D128" s="22"/>
      <c r="E128" s="22"/>
      <c r="F128" s="23"/>
      <c r="G128" s="23"/>
      <c r="J128" s="13" t="s">
        <v>84</v>
      </c>
      <c r="K128" s="13">
        <v>28.0</v>
      </c>
      <c r="L128" s="17">
        <f>L127-(K128/60) - 0.3 - 0.16</f>
        <v>6.413333333</v>
      </c>
      <c r="M128" s="18">
        <f t="shared" si="34"/>
        <v>210</v>
      </c>
    </row>
    <row r="129">
      <c r="J129" s="19" t="s">
        <v>85</v>
      </c>
      <c r="K129" s="13">
        <v>4.0</v>
      </c>
      <c r="L129" s="24">
        <f>L128-(K129/60) - 0.16</f>
        <v>6.186666667</v>
      </c>
      <c r="M129" s="18">
        <f t="shared" si="34"/>
        <v>30</v>
      </c>
    </row>
    <row r="130">
      <c r="B130" s="23"/>
      <c r="J130" s="19"/>
      <c r="K130" s="19"/>
      <c r="L130" s="24"/>
      <c r="M130" s="18">
        <f t="shared" si="34"/>
        <v>0</v>
      </c>
    </row>
    <row r="131">
      <c r="B131" s="23"/>
      <c r="L131" s="26"/>
    </row>
    <row r="132">
      <c r="B132" s="23"/>
    </row>
    <row r="133">
      <c r="A133" s="21"/>
      <c r="B133" s="5"/>
      <c r="C133" s="5"/>
      <c r="D133" s="5"/>
      <c r="E133" s="5"/>
    </row>
    <row r="134">
      <c r="B134" s="22"/>
      <c r="C134" s="22"/>
      <c r="D134" s="22"/>
      <c r="E134" s="22"/>
      <c r="F134" s="23"/>
      <c r="G134" s="23"/>
      <c r="H134" s="23"/>
    </row>
    <row r="135">
      <c r="J135" s="26" t="s">
        <v>36</v>
      </c>
      <c r="K135" s="18">
        <f>SUM(M120:M133)</f>
        <v>1185</v>
      </c>
    </row>
    <row r="136">
      <c r="B136" s="23"/>
      <c r="J136" s="26" t="s">
        <v>37</v>
      </c>
      <c r="K136" s="20">
        <f>(SUM(F119:F124)-SUM(H97:H102))/10000</f>
        <v>2.512</v>
      </c>
    </row>
    <row r="137">
      <c r="B137" s="23"/>
      <c r="J137" s="26" t="s">
        <v>38</v>
      </c>
      <c r="K137" s="17">
        <f>K115-K136</f>
        <v>229.952</v>
      </c>
    </row>
    <row r="139">
      <c r="A139" s="4" t="s">
        <v>44</v>
      </c>
      <c r="B139" s="5"/>
      <c r="C139" s="5"/>
      <c r="D139" s="5"/>
      <c r="E139" s="5"/>
    </row>
    <row r="140">
      <c r="B140" s="6" t="s">
        <v>2</v>
      </c>
      <c r="C140" s="6" t="s">
        <v>3</v>
      </c>
      <c r="D140" s="6" t="s">
        <v>4</v>
      </c>
      <c r="E140" s="7" t="s">
        <v>5</v>
      </c>
      <c r="F140" s="8" t="s">
        <v>6</v>
      </c>
      <c r="G140" s="9" t="s">
        <v>7</v>
      </c>
      <c r="H140" s="10" t="s">
        <v>8</v>
      </c>
      <c r="J140" s="11" t="s">
        <v>9</v>
      </c>
      <c r="K140" s="2"/>
      <c r="L140" s="2"/>
      <c r="M140" s="3"/>
    </row>
    <row r="142">
      <c r="B142" s="23" t="s">
        <v>69</v>
      </c>
      <c r="C142" s="20">
        <v>140.0</v>
      </c>
      <c r="D142" s="20">
        <v>20000.0</v>
      </c>
      <c r="E142" s="14">
        <f t="shared" ref="E142:E147" si="36">D142/(C142*20)</f>
        <v>7.142857143</v>
      </c>
      <c r="F142" s="14">
        <f t="shared" ref="F142:F147" si="37">H119</f>
        <v>5600</v>
      </c>
      <c r="G142" s="14">
        <f t="shared" ref="G142:G147" si="38">F142/(C142*20)</f>
        <v>2</v>
      </c>
      <c r="H142" s="14">
        <f t="shared" ref="H142:H147" si="39">F142-(20*C142)</f>
        <v>2800</v>
      </c>
      <c r="J142" s="16" t="s">
        <v>11</v>
      </c>
      <c r="K142" s="16" t="s">
        <v>12</v>
      </c>
      <c r="L142" s="16" t="s">
        <v>13</v>
      </c>
      <c r="M142" s="16" t="s">
        <v>14</v>
      </c>
    </row>
    <row r="143">
      <c r="B143" s="23" t="s">
        <v>70</v>
      </c>
      <c r="C143" s="20">
        <v>165.0</v>
      </c>
      <c r="D143" s="20">
        <v>10000.0</v>
      </c>
      <c r="E143" s="14">
        <f t="shared" si="36"/>
        <v>3.03030303</v>
      </c>
      <c r="F143" s="14">
        <f t="shared" si="37"/>
        <v>6600</v>
      </c>
      <c r="G143" s="14">
        <f t="shared" si="38"/>
        <v>2</v>
      </c>
      <c r="H143" s="14">
        <f t="shared" si="39"/>
        <v>3300</v>
      </c>
      <c r="L143" s="20">
        <f t="shared" ref="L143:L150" si="40">11-(K143/60)</f>
        <v>11</v>
      </c>
      <c r="M143" s="18">
        <f t="shared" ref="M143:M150" si="41">7.5*K143</f>
        <v>0</v>
      </c>
    </row>
    <row r="144">
      <c r="B144" s="23" t="s">
        <v>72</v>
      </c>
      <c r="C144" s="20">
        <v>70.0</v>
      </c>
      <c r="D144" s="20">
        <v>5000.0</v>
      </c>
      <c r="E144" s="14">
        <f t="shared" si="36"/>
        <v>3.571428571</v>
      </c>
      <c r="F144" s="14">
        <f t="shared" si="37"/>
        <v>2800</v>
      </c>
      <c r="G144" s="14">
        <f t="shared" si="38"/>
        <v>2</v>
      </c>
      <c r="H144" s="14">
        <f t="shared" si="39"/>
        <v>1400</v>
      </c>
      <c r="L144" s="20">
        <f t="shared" si="40"/>
        <v>11</v>
      </c>
      <c r="M144" s="18">
        <f t="shared" si="41"/>
        <v>0</v>
      </c>
    </row>
    <row r="145">
      <c r="B145" s="23" t="s">
        <v>74</v>
      </c>
      <c r="C145" s="20">
        <v>60.0</v>
      </c>
      <c r="D145" s="20">
        <v>5000.0</v>
      </c>
      <c r="E145" s="14">
        <f t="shared" si="36"/>
        <v>4.166666667</v>
      </c>
      <c r="F145" s="14">
        <f t="shared" si="37"/>
        <v>2400</v>
      </c>
      <c r="G145" s="14">
        <f t="shared" si="38"/>
        <v>2</v>
      </c>
      <c r="H145" s="14">
        <f t="shared" si="39"/>
        <v>1200</v>
      </c>
      <c r="L145" s="20">
        <f t="shared" si="40"/>
        <v>11</v>
      </c>
      <c r="M145" s="18">
        <f t="shared" si="41"/>
        <v>0</v>
      </c>
    </row>
    <row r="146">
      <c r="B146" s="23" t="s">
        <v>76</v>
      </c>
      <c r="C146" s="20">
        <v>100.0</v>
      </c>
      <c r="D146" s="20">
        <v>10000.0</v>
      </c>
      <c r="E146" s="14">
        <f t="shared" si="36"/>
        <v>5</v>
      </c>
      <c r="F146" s="14">
        <f t="shared" si="37"/>
        <v>4000</v>
      </c>
      <c r="G146" s="14">
        <f t="shared" si="38"/>
        <v>2</v>
      </c>
      <c r="H146" s="14">
        <f t="shared" si="39"/>
        <v>2000</v>
      </c>
      <c r="L146" s="20">
        <f t="shared" si="40"/>
        <v>11</v>
      </c>
      <c r="M146" s="18">
        <f t="shared" si="41"/>
        <v>0</v>
      </c>
    </row>
    <row r="147">
      <c r="B147" s="23" t="s">
        <v>78</v>
      </c>
      <c r="C147" s="20">
        <v>93.0</v>
      </c>
      <c r="D147" s="20">
        <v>10000.0</v>
      </c>
      <c r="E147" s="14">
        <f t="shared" si="36"/>
        <v>5.376344086</v>
      </c>
      <c r="F147" s="14">
        <f t="shared" si="37"/>
        <v>3720</v>
      </c>
      <c r="G147" s="14">
        <f t="shared" si="38"/>
        <v>2</v>
      </c>
      <c r="H147" s="14">
        <f t="shared" si="39"/>
        <v>1860</v>
      </c>
      <c r="L147" s="20">
        <f t="shared" si="40"/>
        <v>11</v>
      </c>
      <c r="M147" s="18">
        <f t="shared" si="41"/>
        <v>0</v>
      </c>
    </row>
    <row r="148">
      <c r="L148" s="20">
        <f t="shared" si="40"/>
        <v>11</v>
      </c>
      <c r="M148" s="18">
        <f t="shared" si="41"/>
        <v>0</v>
      </c>
    </row>
    <row r="149">
      <c r="L149" s="20">
        <f t="shared" si="40"/>
        <v>11</v>
      </c>
      <c r="M149" s="18">
        <f t="shared" si="41"/>
        <v>0</v>
      </c>
    </row>
    <row r="150">
      <c r="A150" s="21"/>
      <c r="B150" s="5"/>
      <c r="C150" s="5"/>
      <c r="D150" s="5"/>
      <c r="E150" s="5"/>
      <c r="L150" s="20">
        <f t="shared" si="40"/>
        <v>11</v>
      </c>
      <c r="M150" s="18">
        <f t="shared" si="41"/>
        <v>0</v>
      </c>
    </row>
    <row r="151">
      <c r="B151" s="22"/>
      <c r="C151" s="22"/>
      <c r="D151" s="22"/>
      <c r="E151" s="22"/>
      <c r="F151" s="23"/>
      <c r="G151" s="23"/>
    </row>
    <row r="153">
      <c r="B153" s="23"/>
    </row>
    <row r="154">
      <c r="B154" s="23"/>
    </row>
    <row r="155">
      <c r="B155" s="23"/>
    </row>
    <row r="156">
      <c r="A156" s="21"/>
      <c r="B156" s="5"/>
      <c r="C156" s="5"/>
      <c r="D156" s="5"/>
      <c r="E156" s="5"/>
    </row>
    <row r="157">
      <c r="B157" s="22"/>
      <c r="C157" s="22"/>
      <c r="D157" s="22"/>
      <c r="E157" s="22"/>
      <c r="F157" s="23"/>
      <c r="G157" s="23"/>
      <c r="H157" s="23"/>
    </row>
    <row r="158">
      <c r="J158" s="26" t="s">
        <v>36</v>
      </c>
      <c r="K158" s="18">
        <f>SUM(M143:M156)</f>
        <v>0</v>
      </c>
    </row>
    <row r="159">
      <c r="B159" s="23"/>
      <c r="J159" s="26" t="s">
        <v>37</v>
      </c>
      <c r="K159" s="20">
        <f>(SUM(F142:F147)-SUM(H119:H124))/10000</f>
        <v>0</v>
      </c>
    </row>
    <row r="160">
      <c r="B160" s="23"/>
      <c r="J160" s="26" t="s">
        <v>38</v>
      </c>
      <c r="K160" s="17">
        <f>K137-K159</f>
        <v>229.952</v>
      </c>
    </row>
    <row r="162">
      <c r="A162" s="4" t="s">
        <v>45</v>
      </c>
      <c r="B162" s="5"/>
      <c r="C162" s="5"/>
      <c r="D162" s="5"/>
      <c r="E162" s="5"/>
    </row>
    <row r="163">
      <c r="B163" s="6" t="s">
        <v>2</v>
      </c>
      <c r="C163" s="6" t="s">
        <v>3</v>
      </c>
      <c r="D163" s="6" t="s">
        <v>4</v>
      </c>
      <c r="E163" s="7" t="s">
        <v>5</v>
      </c>
      <c r="F163" s="8" t="s">
        <v>6</v>
      </c>
      <c r="G163" s="9" t="s">
        <v>7</v>
      </c>
      <c r="H163" s="10" t="s">
        <v>8</v>
      </c>
      <c r="J163" s="11" t="s">
        <v>9</v>
      </c>
      <c r="K163" s="2"/>
      <c r="L163" s="2"/>
      <c r="M163" s="3"/>
    </row>
    <row r="165">
      <c r="B165" s="23" t="s">
        <v>69</v>
      </c>
      <c r="C165" s="20">
        <v>140.0</v>
      </c>
      <c r="D165" s="20">
        <v>20000.0</v>
      </c>
      <c r="E165" s="14">
        <f t="shared" ref="E165:E170" si="42">D165/(C165*20)</f>
        <v>7.142857143</v>
      </c>
      <c r="F165" s="14">
        <f t="shared" ref="F165:F170" si="43">H142</f>
        <v>2800</v>
      </c>
      <c r="G165" s="14">
        <f t="shared" ref="G165:G170" si="44">F165/(C165*20)</f>
        <v>1</v>
      </c>
      <c r="H165" s="14">
        <f t="shared" ref="H165:H170" si="45">F165-(20*C165)</f>
        <v>0</v>
      </c>
      <c r="J165" s="16" t="s">
        <v>11</v>
      </c>
      <c r="K165" s="16" t="s">
        <v>12</v>
      </c>
      <c r="L165" s="16" t="s">
        <v>13</v>
      </c>
      <c r="M165" s="16" t="s">
        <v>14</v>
      </c>
    </row>
    <row r="166">
      <c r="B166" s="23" t="s">
        <v>70</v>
      </c>
      <c r="C166" s="20">
        <v>165.0</v>
      </c>
      <c r="D166" s="20">
        <v>10000.0</v>
      </c>
      <c r="E166" s="14">
        <f t="shared" si="42"/>
        <v>3.03030303</v>
      </c>
      <c r="F166" s="14">
        <f t="shared" si="43"/>
        <v>3300</v>
      </c>
      <c r="G166" s="14">
        <f t="shared" si="44"/>
        <v>1</v>
      </c>
      <c r="H166" s="14">
        <f t="shared" si="45"/>
        <v>0</v>
      </c>
      <c r="J166" s="13"/>
      <c r="K166" s="13"/>
      <c r="L166" s="17">
        <f>11-(K166/60)</f>
        <v>11</v>
      </c>
      <c r="M166" s="18">
        <f t="shared" ref="M166:M176" si="46">7.5*K166</f>
        <v>0</v>
      </c>
    </row>
    <row r="167">
      <c r="B167" s="23" t="s">
        <v>72</v>
      </c>
      <c r="C167" s="20">
        <v>70.0</v>
      </c>
      <c r="D167" s="20">
        <v>5000.0</v>
      </c>
      <c r="E167" s="14">
        <f t="shared" si="42"/>
        <v>3.571428571</v>
      </c>
      <c r="F167" s="14">
        <f t="shared" si="43"/>
        <v>1400</v>
      </c>
      <c r="G167" s="14">
        <f t="shared" si="44"/>
        <v>1</v>
      </c>
      <c r="H167" s="14">
        <f t="shared" si="45"/>
        <v>0</v>
      </c>
      <c r="J167" s="13"/>
      <c r="K167" s="13"/>
      <c r="L167" s="17">
        <f t="shared" ref="L167:L176" si="47">L166-(K167/60)</f>
        <v>11</v>
      </c>
      <c r="M167" s="18">
        <f t="shared" si="46"/>
        <v>0</v>
      </c>
    </row>
    <row r="168">
      <c r="B168" s="23" t="s">
        <v>74</v>
      </c>
      <c r="C168" s="20">
        <v>60.0</v>
      </c>
      <c r="D168" s="20">
        <v>5000.0</v>
      </c>
      <c r="E168" s="14">
        <f t="shared" si="42"/>
        <v>4.166666667</v>
      </c>
      <c r="F168" s="14">
        <f t="shared" si="43"/>
        <v>1200</v>
      </c>
      <c r="G168" s="14">
        <f t="shared" si="44"/>
        <v>1</v>
      </c>
      <c r="H168" s="14">
        <f t="shared" si="45"/>
        <v>0</v>
      </c>
      <c r="J168" s="13"/>
      <c r="K168" s="13"/>
      <c r="L168" s="17">
        <f t="shared" si="47"/>
        <v>11</v>
      </c>
      <c r="M168" s="18">
        <f t="shared" si="46"/>
        <v>0</v>
      </c>
    </row>
    <row r="169">
      <c r="B169" s="23" t="s">
        <v>76</v>
      </c>
      <c r="C169" s="20">
        <v>100.0</v>
      </c>
      <c r="D169" s="20">
        <v>10000.0</v>
      </c>
      <c r="E169" s="14">
        <f t="shared" si="42"/>
        <v>5</v>
      </c>
      <c r="F169" s="14">
        <f t="shared" si="43"/>
        <v>2000</v>
      </c>
      <c r="G169" s="14">
        <f t="shared" si="44"/>
        <v>1</v>
      </c>
      <c r="H169" s="14">
        <f t="shared" si="45"/>
        <v>0</v>
      </c>
      <c r="J169" s="13"/>
      <c r="K169" s="13"/>
      <c r="L169" s="17">
        <f t="shared" si="47"/>
        <v>11</v>
      </c>
      <c r="M169" s="18">
        <f t="shared" si="46"/>
        <v>0</v>
      </c>
    </row>
    <row r="170">
      <c r="B170" s="23" t="s">
        <v>78</v>
      </c>
      <c r="C170" s="20">
        <v>93.0</v>
      </c>
      <c r="D170" s="20">
        <v>10000.0</v>
      </c>
      <c r="E170" s="14">
        <f t="shared" si="42"/>
        <v>5.376344086</v>
      </c>
      <c r="F170" s="14">
        <f t="shared" si="43"/>
        <v>1860</v>
      </c>
      <c r="G170" s="14">
        <f t="shared" si="44"/>
        <v>1</v>
      </c>
      <c r="H170" s="14">
        <f t="shared" si="45"/>
        <v>0</v>
      </c>
      <c r="J170" s="13"/>
      <c r="K170" s="13"/>
      <c r="L170" s="17">
        <f t="shared" si="47"/>
        <v>11</v>
      </c>
      <c r="M170" s="18">
        <f t="shared" si="46"/>
        <v>0</v>
      </c>
    </row>
    <row r="171">
      <c r="J171" s="13"/>
      <c r="K171" s="13"/>
      <c r="L171" s="17">
        <f t="shared" si="47"/>
        <v>11</v>
      </c>
      <c r="M171" s="18">
        <f t="shared" si="46"/>
        <v>0</v>
      </c>
    </row>
    <row r="172">
      <c r="J172" s="13"/>
      <c r="K172" s="13"/>
      <c r="L172" s="17">
        <f t="shared" si="47"/>
        <v>11</v>
      </c>
      <c r="M172" s="18">
        <f t="shared" si="46"/>
        <v>0</v>
      </c>
    </row>
    <row r="173">
      <c r="A173" s="21"/>
      <c r="B173" s="5"/>
      <c r="C173" s="5"/>
      <c r="D173" s="5"/>
      <c r="E173" s="5"/>
      <c r="J173" s="13"/>
      <c r="K173" s="13"/>
      <c r="L173" s="17">
        <f t="shared" si="47"/>
        <v>11</v>
      </c>
      <c r="M173" s="18">
        <f t="shared" si="46"/>
        <v>0</v>
      </c>
    </row>
    <row r="174">
      <c r="B174" s="22"/>
      <c r="C174" s="22"/>
      <c r="D174" s="22"/>
      <c r="E174" s="22"/>
      <c r="F174" s="23"/>
      <c r="G174" s="23"/>
      <c r="J174" s="13"/>
      <c r="K174" s="13"/>
      <c r="L174" s="17">
        <f t="shared" si="47"/>
        <v>11</v>
      </c>
      <c r="M174" s="18">
        <f t="shared" si="46"/>
        <v>0</v>
      </c>
    </row>
    <row r="175">
      <c r="J175" s="13"/>
      <c r="K175" s="13"/>
      <c r="L175" s="17">
        <f t="shared" si="47"/>
        <v>11</v>
      </c>
      <c r="M175" s="18">
        <f t="shared" si="46"/>
        <v>0</v>
      </c>
    </row>
    <row r="176">
      <c r="B176" s="23"/>
      <c r="J176" s="13"/>
      <c r="K176" s="13"/>
      <c r="L176" s="17">
        <f t="shared" si="47"/>
        <v>11</v>
      </c>
      <c r="M176" s="18">
        <f t="shared" si="46"/>
        <v>0</v>
      </c>
    </row>
    <row r="177">
      <c r="B177" s="23"/>
    </row>
    <row r="178">
      <c r="B178" s="23"/>
    </row>
    <row r="179">
      <c r="A179" s="21"/>
      <c r="B179" s="5"/>
      <c r="C179" s="5"/>
      <c r="D179" s="5"/>
      <c r="E179" s="5"/>
    </row>
    <row r="180">
      <c r="B180" s="22"/>
      <c r="C180" s="22"/>
      <c r="D180" s="22"/>
      <c r="E180" s="22"/>
      <c r="F180" s="23"/>
      <c r="G180" s="23"/>
      <c r="H180" s="23"/>
    </row>
    <row r="181">
      <c r="J181" s="26" t="s">
        <v>36</v>
      </c>
      <c r="K181" s="18">
        <f>SUM(M166:M179)</f>
        <v>0</v>
      </c>
    </row>
    <row r="182">
      <c r="B182" s="23"/>
      <c r="J182" s="26" t="s">
        <v>37</v>
      </c>
      <c r="K182" s="20">
        <f>(SUM(F165:F170)-SUM(H142:H147))/10000</f>
        <v>0</v>
      </c>
    </row>
    <row r="183">
      <c r="B183" s="23"/>
      <c r="J183" s="26" t="s">
        <v>38</v>
      </c>
      <c r="K183" s="17">
        <f>K160-K182</f>
        <v>229.952</v>
      </c>
    </row>
    <row r="185">
      <c r="A185" s="4" t="s">
        <v>46</v>
      </c>
      <c r="B185" s="5"/>
      <c r="C185" s="5"/>
      <c r="D185" s="5"/>
      <c r="E185" s="5"/>
    </row>
    <row r="186">
      <c r="B186" s="6" t="s">
        <v>2</v>
      </c>
      <c r="C186" s="6" t="s">
        <v>3</v>
      </c>
      <c r="D186" s="6" t="s">
        <v>4</v>
      </c>
      <c r="E186" s="7" t="s">
        <v>5</v>
      </c>
      <c r="F186" s="8" t="s">
        <v>6</v>
      </c>
      <c r="G186" s="9" t="s">
        <v>7</v>
      </c>
      <c r="H186" s="10" t="s">
        <v>8</v>
      </c>
      <c r="J186" s="11" t="s">
        <v>9</v>
      </c>
      <c r="K186" s="2"/>
      <c r="L186" s="2"/>
      <c r="M186" s="3"/>
    </row>
    <row r="188">
      <c r="B188" s="23" t="s">
        <v>69</v>
      </c>
      <c r="C188" s="20">
        <v>140.0</v>
      </c>
      <c r="D188" s="20">
        <v>20000.0</v>
      </c>
      <c r="E188" s="14">
        <f t="shared" ref="E188:E193" si="48">D188/(C188*20)</f>
        <v>7.142857143</v>
      </c>
      <c r="F188" s="14">
        <f t="shared" ref="F188:F193" si="49">H165 + F8</f>
        <v>5600</v>
      </c>
      <c r="G188" s="14">
        <f t="shared" ref="G188:G193" si="50">F188/(C188*20)</f>
        <v>2</v>
      </c>
      <c r="H188" s="14">
        <f t="shared" ref="H188:H193" si="51">F188-(20*C188)</f>
        <v>2800</v>
      </c>
      <c r="J188" s="16" t="s">
        <v>11</v>
      </c>
      <c r="K188" s="16" t="s">
        <v>12</v>
      </c>
      <c r="L188" s="16" t="s">
        <v>13</v>
      </c>
      <c r="M188" s="16" t="s">
        <v>14</v>
      </c>
    </row>
    <row r="189">
      <c r="B189" s="23" t="s">
        <v>70</v>
      </c>
      <c r="C189" s="20">
        <v>165.0</v>
      </c>
      <c r="D189" s="20">
        <v>10000.0</v>
      </c>
      <c r="E189" s="14">
        <f t="shared" si="48"/>
        <v>3.03030303</v>
      </c>
      <c r="F189" s="14">
        <f t="shared" si="49"/>
        <v>6600</v>
      </c>
      <c r="G189" s="14">
        <f t="shared" si="50"/>
        <v>2</v>
      </c>
      <c r="H189" s="14">
        <f t="shared" si="51"/>
        <v>3300</v>
      </c>
      <c r="J189" s="13" t="s">
        <v>71</v>
      </c>
      <c r="K189" s="13">
        <v>18.0</v>
      </c>
      <c r="L189" s="17">
        <f>11-(K189/60) - 0.3 - 0.16</f>
        <v>10.24</v>
      </c>
      <c r="M189" s="18">
        <f t="shared" ref="M189:M199" si="52">7.5*K189</f>
        <v>135</v>
      </c>
    </row>
    <row r="190">
      <c r="B190" s="23" t="s">
        <v>72</v>
      </c>
      <c r="C190" s="20">
        <v>70.0</v>
      </c>
      <c r="D190" s="20">
        <v>5000.0</v>
      </c>
      <c r="E190" s="14">
        <f t="shared" si="48"/>
        <v>3.571428571</v>
      </c>
      <c r="F190" s="14">
        <f t="shared" si="49"/>
        <v>2800</v>
      </c>
      <c r="G190" s="14">
        <f t="shared" si="50"/>
        <v>2</v>
      </c>
      <c r="H190" s="14">
        <f t="shared" si="51"/>
        <v>1400</v>
      </c>
      <c r="J190" s="13" t="s">
        <v>73</v>
      </c>
      <c r="K190" s="13">
        <v>4.0</v>
      </c>
      <c r="L190" s="17">
        <f>L189-(K190/60) - 0.16</f>
        <v>10.01333333</v>
      </c>
      <c r="M190" s="18">
        <f t="shared" si="52"/>
        <v>30</v>
      </c>
    </row>
    <row r="191">
      <c r="B191" s="23" t="s">
        <v>74</v>
      </c>
      <c r="C191" s="20">
        <v>60.0</v>
      </c>
      <c r="D191" s="20">
        <v>5000.0</v>
      </c>
      <c r="E191" s="14">
        <f t="shared" si="48"/>
        <v>4.166666667</v>
      </c>
      <c r="F191" s="14">
        <f t="shared" si="49"/>
        <v>2400</v>
      </c>
      <c r="G191" s="14">
        <f t="shared" si="50"/>
        <v>2</v>
      </c>
      <c r="H191" s="14">
        <f t="shared" si="51"/>
        <v>1200</v>
      </c>
      <c r="J191" s="13" t="s">
        <v>75</v>
      </c>
      <c r="K191" s="13">
        <v>22.0</v>
      </c>
      <c r="L191" s="17">
        <f>L190-(K191/60) </f>
        <v>9.646666667</v>
      </c>
      <c r="M191" s="18">
        <f t="shared" si="52"/>
        <v>165</v>
      </c>
    </row>
    <row r="192">
      <c r="B192" s="23" t="s">
        <v>76</v>
      </c>
      <c r="C192" s="20">
        <v>100.0</v>
      </c>
      <c r="D192" s="20">
        <v>10000.0</v>
      </c>
      <c r="E192" s="14">
        <f t="shared" si="48"/>
        <v>5</v>
      </c>
      <c r="F192" s="14">
        <f t="shared" si="49"/>
        <v>4000</v>
      </c>
      <c r="G192" s="14">
        <f t="shared" si="50"/>
        <v>2</v>
      </c>
      <c r="H192" s="14">
        <f t="shared" si="51"/>
        <v>2000</v>
      </c>
      <c r="J192" s="13" t="s">
        <v>77</v>
      </c>
      <c r="K192" s="13">
        <v>22.0</v>
      </c>
      <c r="L192" s="17">
        <f>L191-(K192/60) - 0.3 - 0.16</f>
        <v>8.82</v>
      </c>
      <c r="M192" s="18">
        <f t="shared" si="52"/>
        <v>165</v>
      </c>
    </row>
    <row r="193">
      <c r="B193" s="23" t="s">
        <v>78</v>
      </c>
      <c r="C193" s="20">
        <v>93.0</v>
      </c>
      <c r="D193" s="20">
        <v>10000.0</v>
      </c>
      <c r="E193" s="14">
        <f t="shared" si="48"/>
        <v>5.376344086</v>
      </c>
      <c r="F193" s="14">
        <f t="shared" si="49"/>
        <v>3720</v>
      </c>
      <c r="G193" s="14">
        <f t="shared" si="50"/>
        <v>2</v>
      </c>
      <c r="H193" s="14">
        <f t="shared" si="51"/>
        <v>1860</v>
      </c>
      <c r="J193" s="13" t="s">
        <v>79</v>
      </c>
      <c r="K193" s="13">
        <v>15.0</v>
      </c>
      <c r="L193" s="17">
        <f t="shared" ref="L193:L195" si="53">L192-(K193/60) - 0.16</f>
        <v>8.41</v>
      </c>
      <c r="M193" s="18">
        <f t="shared" si="52"/>
        <v>112.5</v>
      </c>
    </row>
    <row r="194">
      <c r="J194" s="13" t="s">
        <v>80</v>
      </c>
      <c r="K194" s="13">
        <v>3.0</v>
      </c>
      <c r="L194" s="17">
        <f t="shared" si="53"/>
        <v>8.2</v>
      </c>
      <c r="M194" s="18">
        <f t="shared" si="52"/>
        <v>22.5</v>
      </c>
    </row>
    <row r="195">
      <c r="J195" s="13" t="s">
        <v>82</v>
      </c>
      <c r="K195" s="13">
        <v>14.0</v>
      </c>
      <c r="L195" s="17">
        <f t="shared" si="53"/>
        <v>7.806666667</v>
      </c>
      <c r="M195" s="18">
        <f t="shared" si="52"/>
        <v>105</v>
      </c>
    </row>
    <row r="196">
      <c r="A196" s="21"/>
      <c r="B196" s="5"/>
      <c r="C196" s="5"/>
      <c r="D196" s="5"/>
      <c r="E196" s="5"/>
      <c r="J196" s="13" t="s">
        <v>83</v>
      </c>
      <c r="K196" s="13">
        <v>28.0</v>
      </c>
      <c r="L196" s="17">
        <f>L195-(K196/60)</f>
        <v>7.34</v>
      </c>
      <c r="M196" s="18">
        <f t="shared" si="52"/>
        <v>210</v>
      </c>
    </row>
    <row r="197">
      <c r="B197" s="22"/>
      <c r="C197" s="22"/>
      <c r="D197" s="22"/>
      <c r="E197" s="22"/>
      <c r="F197" s="23"/>
      <c r="G197" s="23"/>
      <c r="J197" s="13" t="s">
        <v>84</v>
      </c>
      <c r="K197" s="13">
        <v>28.0</v>
      </c>
      <c r="L197" s="17">
        <f>L196-(K197/60) - 0.3 - 0.16</f>
        <v>6.413333333</v>
      </c>
      <c r="M197" s="18">
        <f t="shared" si="52"/>
        <v>210</v>
      </c>
    </row>
    <row r="198">
      <c r="J198" s="19" t="s">
        <v>85</v>
      </c>
      <c r="K198" s="13">
        <v>4.0</v>
      </c>
      <c r="L198" s="24">
        <f>L197-(K198/60) - 0.16</f>
        <v>6.186666667</v>
      </c>
      <c r="M198" s="18">
        <f t="shared" si="52"/>
        <v>30</v>
      </c>
    </row>
    <row r="199">
      <c r="B199" s="23"/>
      <c r="J199" s="19"/>
      <c r="K199" s="19"/>
      <c r="L199" s="24"/>
      <c r="M199" s="18">
        <f t="shared" si="52"/>
        <v>0</v>
      </c>
    </row>
    <row r="200">
      <c r="B200" s="23"/>
      <c r="L200" s="26"/>
    </row>
    <row r="201">
      <c r="B201" s="23"/>
    </row>
    <row r="202">
      <c r="A202" s="21"/>
      <c r="B202" s="5"/>
      <c r="C202" s="5"/>
      <c r="D202" s="5"/>
      <c r="E202" s="5"/>
    </row>
    <row r="203">
      <c r="B203" s="22"/>
      <c r="C203" s="22"/>
      <c r="D203" s="22"/>
      <c r="E203" s="22"/>
      <c r="F203" s="23"/>
      <c r="G203" s="23"/>
      <c r="H203" s="23"/>
    </row>
    <row r="204">
      <c r="J204" s="26" t="s">
        <v>36</v>
      </c>
      <c r="K204" s="18">
        <f>SUM(M189:M202)</f>
        <v>1185</v>
      </c>
    </row>
    <row r="205">
      <c r="B205" s="23"/>
      <c r="J205" s="26" t="s">
        <v>37</v>
      </c>
      <c r="K205" s="20">
        <f>(SUM(F188:F193)-SUM(H165:H170))/10000</f>
        <v>2.512</v>
      </c>
    </row>
    <row r="206">
      <c r="B206" s="23"/>
      <c r="J206" s="26" t="s">
        <v>38</v>
      </c>
      <c r="K206" s="17">
        <f>K183-K205</f>
        <v>227.44</v>
      </c>
    </row>
    <row r="207">
      <c r="B207" s="23"/>
    </row>
    <row r="208">
      <c r="A208" s="4" t="s">
        <v>47</v>
      </c>
      <c r="B208" s="5"/>
      <c r="C208" s="5"/>
      <c r="D208" s="5"/>
      <c r="E208" s="5"/>
    </row>
    <row r="209">
      <c r="B209" s="6" t="s">
        <v>2</v>
      </c>
      <c r="C209" s="6" t="s">
        <v>3</v>
      </c>
      <c r="D209" s="6" t="s">
        <v>4</v>
      </c>
      <c r="E209" s="7" t="s">
        <v>5</v>
      </c>
      <c r="F209" s="8" t="s">
        <v>6</v>
      </c>
      <c r="G209" s="9" t="s">
        <v>7</v>
      </c>
      <c r="H209" s="10" t="s">
        <v>8</v>
      </c>
      <c r="J209" s="11" t="s">
        <v>9</v>
      </c>
      <c r="K209" s="2"/>
      <c r="L209" s="2"/>
      <c r="M209" s="3"/>
    </row>
    <row r="211">
      <c r="B211" s="23" t="s">
        <v>69</v>
      </c>
      <c r="C211" s="20">
        <v>140.0</v>
      </c>
      <c r="D211" s="20">
        <v>20000.0</v>
      </c>
      <c r="E211" s="14">
        <f t="shared" ref="E211:E216" si="54">D211/(C211*20)</f>
        <v>7.142857143</v>
      </c>
      <c r="F211" s="14">
        <f t="shared" ref="F211:F216" si="55">H188</f>
        <v>2800</v>
      </c>
      <c r="G211" s="14">
        <f t="shared" ref="G211:G216" si="56">F211/(C211*20)</f>
        <v>1</v>
      </c>
      <c r="H211" s="14">
        <f t="shared" ref="H211:H216" si="57">F211-(20*C211)</f>
        <v>0</v>
      </c>
      <c r="J211" s="16" t="s">
        <v>11</v>
      </c>
      <c r="K211" s="16" t="s">
        <v>12</v>
      </c>
      <c r="L211" s="16" t="s">
        <v>13</v>
      </c>
      <c r="M211" s="16" t="s">
        <v>14</v>
      </c>
    </row>
    <row r="212">
      <c r="B212" s="23" t="s">
        <v>70</v>
      </c>
      <c r="C212" s="20">
        <v>165.0</v>
      </c>
      <c r="D212" s="20">
        <v>10000.0</v>
      </c>
      <c r="E212" s="14">
        <f t="shared" si="54"/>
        <v>3.03030303</v>
      </c>
      <c r="F212" s="14">
        <f t="shared" si="55"/>
        <v>3300</v>
      </c>
      <c r="G212" s="14">
        <f t="shared" si="56"/>
        <v>1</v>
      </c>
      <c r="H212" s="14">
        <f t="shared" si="57"/>
        <v>0</v>
      </c>
      <c r="J212" s="13"/>
      <c r="K212" s="13"/>
      <c r="L212" s="17">
        <f>11-(K212/60) - 0.3 - 0.16</f>
        <v>10.54</v>
      </c>
      <c r="M212" s="18">
        <f t="shared" ref="M212:M222" si="58">7.5*K212</f>
        <v>0</v>
      </c>
    </row>
    <row r="213">
      <c r="B213" s="23" t="s">
        <v>72</v>
      </c>
      <c r="C213" s="20">
        <v>70.0</v>
      </c>
      <c r="D213" s="20">
        <v>5000.0</v>
      </c>
      <c r="E213" s="14">
        <f t="shared" si="54"/>
        <v>3.571428571</v>
      </c>
      <c r="F213" s="14">
        <f t="shared" si="55"/>
        <v>1400</v>
      </c>
      <c r="G213" s="14">
        <f t="shared" si="56"/>
        <v>1</v>
      </c>
      <c r="H213" s="14">
        <f t="shared" si="57"/>
        <v>0</v>
      </c>
      <c r="J213" s="13"/>
      <c r="K213" s="13"/>
      <c r="L213" s="17">
        <f>L212-(K213/60) - 0.16</f>
        <v>10.38</v>
      </c>
      <c r="M213" s="18">
        <f t="shared" si="58"/>
        <v>0</v>
      </c>
    </row>
    <row r="214">
      <c r="B214" s="23" t="s">
        <v>74</v>
      </c>
      <c r="C214" s="20">
        <v>60.0</v>
      </c>
      <c r="D214" s="20">
        <v>5000.0</v>
      </c>
      <c r="E214" s="14">
        <f t="shared" si="54"/>
        <v>4.166666667</v>
      </c>
      <c r="F214" s="14">
        <f t="shared" si="55"/>
        <v>1200</v>
      </c>
      <c r="G214" s="14">
        <f t="shared" si="56"/>
        <v>1</v>
      </c>
      <c r="H214" s="14">
        <f t="shared" si="57"/>
        <v>0</v>
      </c>
      <c r="J214" s="13"/>
      <c r="K214" s="13"/>
      <c r="L214" s="17">
        <f>L213-(K214/60) - 0.3</f>
        <v>10.08</v>
      </c>
      <c r="M214" s="18">
        <f t="shared" si="58"/>
        <v>0</v>
      </c>
    </row>
    <row r="215">
      <c r="B215" s="23" t="s">
        <v>76</v>
      </c>
      <c r="C215" s="20">
        <v>100.0</v>
      </c>
      <c r="D215" s="20">
        <v>10000.0</v>
      </c>
      <c r="E215" s="14">
        <f t="shared" si="54"/>
        <v>5</v>
      </c>
      <c r="F215" s="14">
        <f t="shared" si="55"/>
        <v>2000</v>
      </c>
      <c r="G215" s="14">
        <f t="shared" si="56"/>
        <v>1</v>
      </c>
      <c r="H215" s="14">
        <f t="shared" si="57"/>
        <v>0</v>
      </c>
      <c r="J215" s="13"/>
      <c r="K215" s="13"/>
      <c r="L215" s="17">
        <f>L214-(K215/60) - 0.3 - 0.16</f>
        <v>9.62</v>
      </c>
      <c r="M215" s="18">
        <f t="shared" si="58"/>
        <v>0</v>
      </c>
    </row>
    <row r="216">
      <c r="B216" s="23" t="s">
        <v>78</v>
      </c>
      <c r="C216" s="20">
        <v>93.0</v>
      </c>
      <c r="D216" s="20">
        <v>10000.0</v>
      </c>
      <c r="E216" s="14">
        <f t="shared" si="54"/>
        <v>5.376344086</v>
      </c>
      <c r="F216" s="14">
        <f t="shared" si="55"/>
        <v>1860</v>
      </c>
      <c r="G216" s="14">
        <f t="shared" si="56"/>
        <v>1</v>
      </c>
      <c r="H216" s="14">
        <f t="shared" si="57"/>
        <v>0</v>
      </c>
      <c r="J216" s="13"/>
      <c r="K216" s="13"/>
      <c r="L216" s="17">
        <f t="shared" ref="L216:L218" si="59">L215-(K216/60) - 0.16</f>
        <v>9.46</v>
      </c>
      <c r="M216" s="18">
        <f t="shared" si="58"/>
        <v>0</v>
      </c>
    </row>
    <row r="217">
      <c r="J217" s="13"/>
      <c r="K217" s="13"/>
      <c r="L217" s="17">
        <f t="shared" si="59"/>
        <v>9.3</v>
      </c>
      <c r="M217" s="18">
        <f t="shared" si="58"/>
        <v>0</v>
      </c>
    </row>
    <row r="218">
      <c r="J218" s="13"/>
      <c r="K218" s="13"/>
      <c r="L218" s="17">
        <f t="shared" si="59"/>
        <v>9.14</v>
      </c>
      <c r="M218" s="18">
        <f t="shared" si="58"/>
        <v>0</v>
      </c>
    </row>
    <row r="219">
      <c r="A219" s="21"/>
      <c r="B219" s="5"/>
      <c r="C219" s="5"/>
      <c r="D219" s="5"/>
      <c r="E219" s="5"/>
      <c r="J219" s="13"/>
      <c r="K219" s="13"/>
      <c r="L219" s="17">
        <f>L218-(K219/60)</f>
        <v>9.14</v>
      </c>
      <c r="M219" s="18">
        <f t="shared" si="58"/>
        <v>0</v>
      </c>
    </row>
    <row r="220">
      <c r="B220" s="22"/>
      <c r="C220" s="22"/>
      <c r="D220" s="22"/>
      <c r="E220" s="22"/>
      <c r="F220" s="23"/>
      <c r="G220" s="23"/>
      <c r="J220" s="13"/>
      <c r="K220" s="13"/>
      <c r="L220" s="17">
        <f>L219-(K220/60) - 0.3 - 0.16</f>
        <v>8.68</v>
      </c>
      <c r="M220" s="18">
        <f t="shared" si="58"/>
        <v>0</v>
      </c>
    </row>
    <row r="221">
      <c r="J221" s="13"/>
      <c r="K221" s="13"/>
      <c r="L221" s="17">
        <f>L220-(K221/60) - 0.16</f>
        <v>8.52</v>
      </c>
      <c r="M221" s="18">
        <f t="shared" si="58"/>
        <v>0</v>
      </c>
    </row>
    <row r="222">
      <c r="B222" s="23"/>
      <c r="J222" s="13"/>
      <c r="K222" s="13"/>
      <c r="L222" s="24">
        <f>L221-(K222/60)</f>
        <v>8.52</v>
      </c>
      <c r="M222" s="18">
        <f t="shared" si="58"/>
        <v>0</v>
      </c>
    </row>
    <row r="223">
      <c r="B223" s="23"/>
    </row>
    <row r="224">
      <c r="B224" s="23"/>
    </row>
    <row r="225">
      <c r="A225" s="21"/>
      <c r="B225" s="5"/>
      <c r="C225" s="5"/>
      <c r="D225" s="5"/>
      <c r="E225" s="5"/>
    </row>
    <row r="226">
      <c r="B226" s="22"/>
      <c r="C226" s="22"/>
      <c r="D226" s="22"/>
      <c r="E226" s="22"/>
      <c r="F226" s="23"/>
      <c r="G226" s="23"/>
      <c r="H226" s="23"/>
    </row>
    <row r="227">
      <c r="J227" s="26" t="s">
        <v>36</v>
      </c>
      <c r="K227" s="18">
        <f>SUM(M212:M225)</f>
        <v>0</v>
      </c>
    </row>
    <row r="228">
      <c r="B228" s="23"/>
      <c r="J228" s="26" t="s">
        <v>37</v>
      </c>
      <c r="K228" s="20">
        <f>(SUM(F211:F216)-SUM(H188:H193))/10000</f>
        <v>0</v>
      </c>
    </row>
    <row r="229">
      <c r="B229" s="23"/>
      <c r="J229" s="26" t="s">
        <v>38</v>
      </c>
      <c r="K229" s="17">
        <f>K206-K228</f>
        <v>227.44</v>
      </c>
    </row>
    <row r="230">
      <c r="A230" s="4" t="s">
        <v>48</v>
      </c>
      <c r="B230" s="5"/>
      <c r="C230" s="5"/>
      <c r="D230" s="5"/>
      <c r="E230" s="5"/>
    </row>
    <row r="231">
      <c r="B231" s="6" t="s">
        <v>2</v>
      </c>
      <c r="C231" s="6" t="s">
        <v>3</v>
      </c>
      <c r="D231" s="6" t="s">
        <v>4</v>
      </c>
      <c r="E231" s="7" t="s">
        <v>5</v>
      </c>
      <c r="F231" s="8" t="s">
        <v>6</v>
      </c>
      <c r="G231" s="9" t="s">
        <v>7</v>
      </c>
      <c r="H231" s="10" t="s">
        <v>8</v>
      </c>
      <c r="J231" s="11" t="s">
        <v>9</v>
      </c>
      <c r="K231" s="2"/>
      <c r="L231" s="2"/>
      <c r="M231" s="3"/>
    </row>
    <row r="233">
      <c r="B233" s="23" t="s">
        <v>69</v>
      </c>
      <c r="C233" s="20">
        <v>140.0</v>
      </c>
      <c r="D233" s="20">
        <v>20000.0</v>
      </c>
      <c r="E233" s="14">
        <f t="shared" ref="E233:E238" si="60">D233/(C233*20)</f>
        <v>7.142857143</v>
      </c>
      <c r="F233" s="14">
        <f t="shared" ref="F233:F238" si="61">H211 + F8</f>
        <v>5600</v>
      </c>
      <c r="G233" s="14">
        <f t="shared" ref="G233:G238" si="62">F233/(C233*20)</f>
        <v>2</v>
      </c>
      <c r="H233" s="14">
        <f t="shared" ref="H233:H238" si="63">F233-(20*C233)</f>
        <v>2800</v>
      </c>
      <c r="J233" s="16" t="s">
        <v>11</v>
      </c>
      <c r="K233" s="16" t="s">
        <v>12</v>
      </c>
      <c r="L233" s="16" t="s">
        <v>13</v>
      </c>
      <c r="M233" s="16" t="s">
        <v>14</v>
      </c>
    </row>
    <row r="234">
      <c r="B234" s="23" t="s">
        <v>70</v>
      </c>
      <c r="C234" s="20">
        <v>165.0</v>
      </c>
      <c r="D234" s="20">
        <v>10000.0</v>
      </c>
      <c r="E234" s="14">
        <f t="shared" si="60"/>
        <v>3.03030303</v>
      </c>
      <c r="F234" s="14">
        <f t="shared" si="61"/>
        <v>6600</v>
      </c>
      <c r="G234" s="14">
        <f t="shared" si="62"/>
        <v>2</v>
      </c>
      <c r="H234" s="14">
        <f t="shared" si="63"/>
        <v>3300</v>
      </c>
      <c r="J234" s="13" t="s">
        <v>71</v>
      </c>
      <c r="K234" s="13">
        <v>18.0</v>
      </c>
      <c r="L234" s="17">
        <f>11-(K234/60) - 0.3 - 0.16</f>
        <v>10.24</v>
      </c>
      <c r="M234" s="18">
        <f t="shared" ref="M234:M244" si="64">7.5*K234</f>
        <v>135</v>
      </c>
    </row>
    <row r="235">
      <c r="B235" s="23" t="s">
        <v>72</v>
      </c>
      <c r="C235" s="20">
        <v>70.0</v>
      </c>
      <c r="D235" s="20">
        <v>5000.0</v>
      </c>
      <c r="E235" s="14">
        <f t="shared" si="60"/>
        <v>3.571428571</v>
      </c>
      <c r="F235" s="14">
        <f t="shared" si="61"/>
        <v>2800</v>
      </c>
      <c r="G235" s="14">
        <f t="shared" si="62"/>
        <v>2</v>
      </c>
      <c r="H235" s="14">
        <f t="shared" si="63"/>
        <v>1400</v>
      </c>
      <c r="J235" s="13" t="s">
        <v>73</v>
      </c>
      <c r="K235" s="13">
        <v>4.0</v>
      </c>
      <c r="L235" s="17">
        <f>L234-(K235/60) - 0.16</f>
        <v>10.01333333</v>
      </c>
      <c r="M235" s="18">
        <f t="shared" si="64"/>
        <v>30</v>
      </c>
    </row>
    <row r="236">
      <c r="B236" s="23" t="s">
        <v>74</v>
      </c>
      <c r="C236" s="20">
        <v>60.0</v>
      </c>
      <c r="D236" s="20">
        <v>5000.0</v>
      </c>
      <c r="E236" s="14">
        <f t="shared" si="60"/>
        <v>4.166666667</v>
      </c>
      <c r="F236" s="14">
        <f t="shared" si="61"/>
        <v>2400</v>
      </c>
      <c r="G236" s="14">
        <f t="shared" si="62"/>
        <v>2</v>
      </c>
      <c r="H236" s="14">
        <f t="shared" si="63"/>
        <v>1200</v>
      </c>
      <c r="J236" s="13" t="s">
        <v>75</v>
      </c>
      <c r="K236" s="13">
        <v>22.0</v>
      </c>
      <c r="L236" s="17">
        <f>L235-(K236/60) </f>
        <v>9.646666667</v>
      </c>
      <c r="M236" s="18">
        <f t="shared" si="64"/>
        <v>165</v>
      </c>
    </row>
    <row r="237">
      <c r="B237" s="23" t="s">
        <v>76</v>
      </c>
      <c r="C237" s="20">
        <v>100.0</v>
      </c>
      <c r="D237" s="20">
        <v>10000.0</v>
      </c>
      <c r="E237" s="14">
        <f t="shared" si="60"/>
        <v>5</v>
      </c>
      <c r="F237" s="14">
        <f t="shared" si="61"/>
        <v>4000</v>
      </c>
      <c r="G237" s="14">
        <f t="shared" si="62"/>
        <v>2</v>
      </c>
      <c r="H237" s="14">
        <f t="shared" si="63"/>
        <v>2000</v>
      </c>
      <c r="J237" s="13" t="s">
        <v>77</v>
      </c>
      <c r="K237" s="13">
        <v>22.0</v>
      </c>
      <c r="L237" s="17">
        <f>L236-(K237/60) - 0.3 - 0.16</f>
        <v>8.82</v>
      </c>
      <c r="M237" s="18">
        <f t="shared" si="64"/>
        <v>165</v>
      </c>
    </row>
    <row r="238">
      <c r="B238" s="23" t="s">
        <v>78</v>
      </c>
      <c r="C238" s="20">
        <v>93.0</v>
      </c>
      <c r="D238" s="20">
        <v>10000.0</v>
      </c>
      <c r="E238" s="14">
        <f t="shared" si="60"/>
        <v>5.376344086</v>
      </c>
      <c r="F238" s="14">
        <f t="shared" si="61"/>
        <v>3720</v>
      </c>
      <c r="G238" s="14">
        <f t="shared" si="62"/>
        <v>2</v>
      </c>
      <c r="H238" s="14">
        <f t="shared" si="63"/>
        <v>1860</v>
      </c>
      <c r="J238" s="13" t="s">
        <v>79</v>
      </c>
      <c r="K238" s="13">
        <v>15.0</v>
      </c>
      <c r="L238" s="17">
        <f t="shared" ref="L238:L240" si="65">L237-(K238/60) - 0.16</f>
        <v>8.41</v>
      </c>
      <c r="M238" s="18">
        <f t="shared" si="64"/>
        <v>112.5</v>
      </c>
    </row>
    <row r="239">
      <c r="J239" s="13" t="s">
        <v>80</v>
      </c>
      <c r="K239" s="13">
        <v>3.0</v>
      </c>
      <c r="L239" s="17">
        <f t="shared" si="65"/>
        <v>8.2</v>
      </c>
      <c r="M239" s="18">
        <f t="shared" si="64"/>
        <v>22.5</v>
      </c>
    </row>
    <row r="240">
      <c r="J240" s="13" t="s">
        <v>82</v>
      </c>
      <c r="K240" s="13">
        <v>14.0</v>
      </c>
      <c r="L240" s="17">
        <f t="shared" si="65"/>
        <v>7.806666667</v>
      </c>
      <c r="M240" s="18">
        <f t="shared" si="64"/>
        <v>105</v>
      </c>
    </row>
    <row r="241">
      <c r="A241" s="21"/>
      <c r="B241" s="5"/>
      <c r="C241" s="5"/>
      <c r="D241" s="5"/>
      <c r="E241" s="5"/>
      <c r="J241" s="13" t="s">
        <v>83</v>
      </c>
      <c r="K241" s="13">
        <v>28.0</v>
      </c>
      <c r="L241" s="17">
        <f>L240-(K241/60)</f>
        <v>7.34</v>
      </c>
      <c r="M241" s="18">
        <f t="shared" si="64"/>
        <v>210</v>
      </c>
    </row>
    <row r="242">
      <c r="B242" s="22"/>
      <c r="C242" s="22"/>
      <c r="D242" s="22"/>
      <c r="E242" s="22"/>
      <c r="F242" s="23"/>
      <c r="G242" s="23"/>
      <c r="J242" s="13" t="s">
        <v>84</v>
      </c>
      <c r="K242" s="13">
        <v>28.0</v>
      </c>
      <c r="L242" s="17">
        <f>L241-(K242/60) - 0.3 - 0.16</f>
        <v>6.413333333</v>
      </c>
      <c r="M242" s="18">
        <f t="shared" si="64"/>
        <v>210</v>
      </c>
    </row>
    <row r="243">
      <c r="J243" s="19" t="s">
        <v>85</v>
      </c>
      <c r="K243" s="13">
        <v>4.0</v>
      </c>
      <c r="L243" s="24">
        <f>L242-(K243/60) - 0.16</f>
        <v>6.186666667</v>
      </c>
      <c r="M243" s="18">
        <f t="shared" si="64"/>
        <v>30</v>
      </c>
    </row>
    <row r="244">
      <c r="B244" s="23"/>
      <c r="J244" s="19"/>
      <c r="K244" s="19"/>
      <c r="L244" s="24"/>
      <c r="M244" s="18">
        <f t="shared" si="64"/>
        <v>0</v>
      </c>
    </row>
    <row r="245">
      <c r="B245" s="23"/>
      <c r="L245" s="26"/>
    </row>
    <row r="246">
      <c r="B246" s="23"/>
    </row>
    <row r="247">
      <c r="A247" s="21"/>
      <c r="B247" s="5"/>
      <c r="C247" s="5"/>
      <c r="D247" s="5"/>
      <c r="E247" s="5"/>
    </row>
    <row r="248">
      <c r="B248" s="22"/>
      <c r="C248" s="22"/>
      <c r="D248" s="22"/>
      <c r="E248" s="22"/>
      <c r="F248" s="23"/>
      <c r="G248" s="23"/>
      <c r="H248" s="23"/>
    </row>
    <row r="249">
      <c r="J249" s="26" t="s">
        <v>36</v>
      </c>
      <c r="K249" s="18">
        <f>SUM(M234:M247)</f>
        <v>1185</v>
      </c>
    </row>
    <row r="250">
      <c r="B250" s="23"/>
      <c r="J250" s="26" t="s">
        <v>37</v>
      </c>
      <c r="K250" s="20">
        <f>(SUM(F233:F238)-SUM(H211:H216))/10000</f>
        <v>2.512</v>
      </c>
    </row>
    <row r="251">
      <c r="B251" s="23"/>
      <c r="J251" s="26" t="s">
        <v>38</v>
      </c>
      <c r="K251" s="17">
        <f>K229-K250</f>
        <v>224.928</v>
      </c>
    </row>
    <row r="252">
      <c r="A252" s="4" t="s">
        <v>49</v>
      </c>
      <c r="B252" s="5"/>
      <c r="C252" s="5"/>
      <c r="D252" s="5"/>
      <c r="E252" s="5"/>
    </row>
    <row r="253">
      <c r="B253" s="6" t="s">
        <v>2</v>
      </c>
      <c r="C253" s="6" t="s">
        <v>3</v>
      </c>
      <c r="D253" s="6" t="s">
        <v>4</v>
      </c>
      <c r="E253" s="7" t="s">
        <v>5</v>
      </c>
      <c r="F253" s="8" t="s">
        <v>6</v>
      </c>
      <c r="G253" s="9" t="s">
        <v>7</v>
      </c>
      <c r="H253" s="10" t="s">
        <v>8</v>
      </c>
      <c r="J253" s="11" t="s">
        <v>9</v>
      </c>
      <c r="K253" s="2"/>
      <c r="L253" s="2"/>
      <c r="M253" s="3"/>
    </row>
    <row r="255">
      <c r="B255" s="23" t="s">
        <v>69</v>
      </c>
      <c r="C255" s="20">
        <v>140.0</v>
      </c>
      <c r="D255" s="20">
        <v>20000.0</v>
      </c>
      <c r="E255" s="14">
        <f t="shared" ref="E255:E260" si="66">D255/(C255*20)</f>
        <v>7.142857143</v>
      </c>
      <c r="F255" s="14">
        <f t="shared" ref="F255:F260" si="67">H233 + F8</f>
        <v>8400</v>
      </c>
      <c r="G255" s="14">
        <f t="shared" ref="G255:G260" si="68">F255/(C255*20)</f>
        <v>3</v>
      </c>
      <c r="H255" s="14">
        <f t="shared" ref="H255:H260" si="69">F255-(20*C255)</f>
        <v>5600</v>
      </c>
      <c r="J255" s="16" t="s">
        <v>11</v>
      </c>
      <c r="K255" s="16" t="s">
        <v>12</v>
      </c>
      <c r="L255" s="16" t="s">
        <v>13</v>
      </c>
      <c r="M255" s="16" t="s">
        <v>14</v>
      </c>
    </row>
    <row r="256">
      <c r="B256" s="23" t="s">
        <v>70</v>
      </c>
      <c r="C256" s="20">
        <v>165.0</v>
      </c>
      <c r="D256" s="20">
        <v>10000.0</v>
      </c>
      <c r="E256" s="14">
        <f t="shared" si="66"/>
        <v>3.03030303</v>
      </c>
      <c r="F256" s="14">
        <f t="shared" si="67"/>
        <v>9900</v>
      </c>
      <c r="G256" s="14">
        <f t="shared" si="68"/>
        <v>3</v>
      </c>
      <c r="H256" s="14">
        <f t="shared" si="69"/>
        <v>6600</v>
      </c>
      <c r="J256" s="13" t="s">
        <v>71</v>
      </c>
      <c r="K256" s="13">
        <v>18.0</v>
      </c>
      <c r="L256" s="17">
        <f>11-(K256/60) - 0.3 - 0.16</f>
        <v>10.24</v>
      </c>
      <c r="M256" s="18">
        <f t="shared" ref="M256:M266" si="70">7.5*K256</f>
        <v>135</v>
      </c>
    </row>
    <row r="257">
      <c r="B257" s="23" t="s">
        <v>72</v>
      </c>
      <c r="C257" s="20">
        <v>70.0</v>
      </c>
      <c r="D257" s="20">
        <v>5000.0</v>
      </c>
      <c r="E257" s="14">
        <f t="shared" si="66"/>
        <v>3.571428571</v>
      </c>
      <c r="F257" s="14">
        <f t="shared" si="67"/>
        <v>4200</v>
      </c>
      <c r="G257" s="14">
        <f t="shared" si="68"/>
        <v>3</v>
      </c>
      <c r="H257" s="14">
        <f t="shared" si="69"/>
        <v>2800</v>
      </c>
      <c r="J257" s="13" t="s">
        <v>73</v>
      </c>
      <c r="K257" s="13">
        <v>4.0</v>
      </c>
      <c r="L257" s="17">
        <f>L256-(K257/60) - 0.16</f>
        <v>10.01333333</v>
      </c>
      <c r="M257" s="18">
        <f t="shared" si="70"/>
        <v>30</v>
      </c>
    </row>
    <row r="258">
      <c r="B258" s="23" t="s">
        <v>74</v>
      </c>
      <c r="C258" s="20">
        <v>60.0</v>
      </c>
      <c r="D258" s="20">
        <v>5000.0</v>
      </c>
      <c r="E258" s="14">
        <f t="shared" si="66"/>
        <v>4.166666667</v>
      </c>
      <c r="F258" s="14">
        <f t="shared" si="67"/>
        <v>3600</v>
      </c>
      <c r="G258" s="14">
        <f t="shared" si="68"/>
        <v>3</v>
      </c>
      <c r="H258" s="14">
        <f t="shared" si="69"/>
        <v>2400</v>
      </c>
      <c r="J258" s="13" t="s">
        <v>75</v>
      </c>
      <c r="K258" s="13">
        <v>22.0</v>
      </c>
      <c r="L258" s="17">
        <f>L257-(K258/60) </f>
        <v>9.646666667</v>
      </c>
      <c r="M258" s="18">
        <f t="shared" si="70"/>
        <v>165</v>
      </c>
    </row>
    <row r="259">
      <c r="B259" s="23" t="s">
        <v>76</v>
      </c>
      <c r="C259" s="20">
        <v>100.0</v>
      </c>
      <c r="D259" s="20">
        <v>10000.0</v>
      </c>
      <c r="E259" s="14">
        <f t="shared" si="66"/>
        <v>5</v>
      </c>
      <c r="F259" s="14">
        <f t="shared" si="67"/>
        <v>6000</v>
      </c>
      <c r="G259" s="14">
        <f t="shared" si="68"/>
        <v>3</v>
      </c>
      <c r="H259" s="14">
        <f t="shared" si="69"/>
        <v>4000</v>
      </c>
      <c r="J259" s="13" t="s">
        <v>77</v>
      </c>
      <c r="K259" s="13">
        <v>22.0</v>
      </c>
      <c r="L259" s="17">
        <f>L258-(K259/60) - 0.3 - 0.16</f>
        <v>8.82</v>
      </c>
      <c r="M259" s="18">
        <f t="shared" si="70"/>
        <v>165</v>
      </c>
    </row>
    <row r="260">
      <c r="B260" s="23" t="s">
        <v>78</v>
      </c>
      <c r="C260" s="20">
        <v>93.0</v>
      </c>
      <c r="D260" s="20">
        <v>10000.0</v>
      </c>
      <c r="E260" s="14">
        <f t="shared" si="66"/>
        <v>5.376344086</v>
      </c>
      <c r="F260" s="14">
        <f t="shared" si="67"/>
        <v>5580</v>
      </c>
      <c r="G260" s="14">
        <f t="shared" si="68"/>
        <v>3</v>
      </c>
      <c r="H260" s="14">
        <f t="shared" si="69"/>
        <v>3720</v>
      </c>
      <c r="J260" s="13" t="s">
        <v>79</v>
      </c>
      <c r="K260" s="13">
        <v>15.0</v>
      </c>
      <c r="L260" s="17">
        <f t="shared" ref="L260:L262" si="71">L259-(K260/60) - 0.16</f>
        <v>8.41</v>
      </c>
      <c r="M260" s="18">
        <f t="shared" si="70"/>
        <v>112.5</v>
      </c>
    </row>
    <row r="261">
      <c r="J261" s="13" t="s">
        <v>80</v>
      </c>
      <c r="K261" s="13">
        <v>3.0</v>
      </c>
      <c r="L261" s="17">
        <f t="shared" si="71"/>
        <v>8.2</v>
      </c>
      <c r="M261" s="18">
        <f t="shared" si="70"/>
        <v>22.5</v>
      </c>
    </row>
    <row r="262">
      <c r="J262" s="13" t="s">
        <v>82</v>
      </c>
      <c r="K262" s="13">
        <v>14.0</v>
      </c>
      <c r="L262" s="17">
        <f t="shared" si="71"/>
        <v>7.806666667</v>
      </c>
      <c r="M262" s="18">
        <f t="shared" si="70"/>
        <v>105</v>
      </c>
    </row>
    <row r="263">
      <c r="A263" s="21"/>
      <c r="B263" s="5"/>
      <c r="C263" s="5"/>
      <c r="D263" s="5"/>
      <c r="E263" s="5"/>
      <c r="J263" s="13" t="s">
        <v>83</v>
      </c>
      <c r="K263" s="13">
        <v>28.0</v>
      </c>
      <c r="L263" s="17">
        <f>L262-(K263/60)</f>
        <v>7.34</v>
      </c>
      <c r="M263" s="18">
        <f t="shared" si="70"/>
        <v>210</v>
      </c>
    </row>
    <row r="264">
      <c r="B264" s="22"/>
      <c r="C264" s="22"/>
      <c r="D264" s="22"/>
      <c r="E264" s="22"/>
      <c r="F264" s="23"/>
      <c r="G264" s="23"/>
      <c r="J264" s="13" t="s">
        <v>84</v>
      </c>
      <c r="K264" s="13">
        <v>28.0</v>
      </c>
      <c r="L264" s="17">
        <f>L263-(K264/60) - 0.3 - 0.16</f>
        <v>6.413333333</v>
      </c>
      <c r="M264" s="18">
        <f t="shared" si="70"/>
        <v>210</v>
      </c>
    </row>
    <row r="265">
      <c r="J265" s="19" t="s">
        <v>85</v>
      </c>
      <c r="K265" s="13">
        <v>4.0</v>
      </c>
      <c r="L265" s="24">
        <f>L264-(K265/60) - 0.16</f>
        <v>6.186666667</v>
      </c>
      <c r="M265" s="18">
        <f t="shared" si="70"/>
        <v>30</v>
      </c>
    </row>
    <row r="266">
      <c r="B266" s="23"/>
      <c r="J266" s="19"/>
      <c r="K266" s="19"/>
      <c r="L266" s="24"/>
      <c r="M266" s="18">
        <f t="shared" si="70"/>
        <v>0</v>
      </c>
    </row>
    <row r="267">
      <c r="B267" s="23"/>
      <c r="L267" s="26"/>
    </row>
    <row r="268">
      <c r="B268" s="23"/>
    </row>
    <row r="269">
      <c r="A269" s="21"/>
      <c r="B269" s="5"/>
      <c r="C269" s="5"/>
      <c r="D269" s="5"/>
      <c r="E269" s="5"/>
    </row>
    <row r="270">
      <c r="B270" s="22"/>
      <c r="C270" s="22"/>
      <c r="D270" s="22"/>
      <c r="E270" s="22"/>
      <c r="F270" s="23"/>
      <c r="G270" s="23"/>
      <c r="H270" s="23"/>
    </row>
    <row r="271">
      <c r="J271" s="26" t="s">
        <v>36</v>
      </c>
      <c r="K271" s="18">
        <f>SUM(M256:M269)</f>
        <v>1185</v>
      </c>
    </row>
    <row r="272">
      <c r="B272" s="23"/>
      <c r="J272" s="26" t="s">
        <v>37</v>
      </c>
      <c r="K272" s="20">
        <f>(SUM(F255:F260)-SUM(H233:H238))/10000</f>
        <v>2.512</v>
      </c>
    </row>
    <row r="273">
      <c r="B273" s="23"/>
      <c r="J273" s="26" t="s">
        <v>38</v>
      </c>
      <c r="K273" s="17">
        <f>K251-K272</f>
        <v>222.416</v>
      </c>
    </row>
    <row r="274">
      <c r="A274" s="4" t="s">
        <v>50</v>
      </c>
      <c r="B274" s="5"/>
      <c r="C274" s="5"/>
      <c r="D274" s="5"/>
      <c r="E274" s="5"/>
    </row>
    <row r="275">
      <c r="B275" s="6" t="s">
        <v>2</v>
      </c>
      <c r="C275" s="6" t="s">
        <v>3</v>
      </c>
      <c r="D275" s="6" t="s">
        <v>4</v>
      </c>
      <c r="E275" s="7" t="s">
        <v>5</v>
      </c>
      <c r="F275" s="8" t="s">
        <v>6</v>
      </c>
      <c r="G275" s="9" t="s">
        <v>7</v>
      </c>
      <c r="H275" s="10" t="s">
        <v>8</v>
      </c>
      <c r="J275" s="11" t="s">
        <v>9</v>
      </c>
      <c r="K275" s="2"/>
      <c r="L275" s="2"/>
      <c r="M275" s="3"/>
    </row>
    <row r="277">
      <c r="B277" s="23" t="s">
        <v>69</v>
      </c>
      <c r="C277" s="20">
        <v>140.0</v>
      </c>
      <c r="D277" s="20">
        <v>20000.0</v>
      </c>
      <c r="E277" s="14">
        <f t="shared" ref="E277:E282" si="72">D277/(C277*20)</f>
        <v>7.142857143</v>
      </c>
      <c r="F277" s="14">
        <f t="shared" ref="F277:F282" si="73">H255</f>
        <v>5600</v>
      </c>
      <c r="G277" s="14">
        <f t="shared" ref="G277:G282" si="74">F277/(C277*20)</f>
        <v>2</v>
      </c>
      <c r="H277" s="14">
        <f t="shared" ref="H277:H282" si="75">F277-(20*C277)</f>
        <v>2800</v>
      </c>
      <c r="J277" s="16" t="s">
        <v>11</v>
      </c>
      <c r="K277" s="16" t="s">
        <v>12</v>
      </c>
      <c r="L277" s="16" t="s">
        <v>13</v>
      </c>
      <c r="M277" s="16" t="s">
        <v>14</v>
      </c>
    </row>
    <row r="278">
      <c r="B278" s="23" t="s">
        <v>70</v>
      </c>
      <c r="C278" s="20">
        <v>165.0</v>
      </c>
      <c r="D278" s="20">
        <v>10000.0</v>
      </c>
      <c r="E278" s="14">
        <f t="shared" si="72"/>
        <v>3.03030303</v>
      </c>
      <c r="F278" s="14">
        <f t="shared" si="73"/>
        <v>6600</v>
      </c>
      <c r="G278" s="14">
        <f t="shared" si="74"/>
        <v>2</v>
      </c>
      <c r="H278" s="14">
        <f t="shared" si="75"/>
        <v>3300</v>
      </c>
      <c r="L278" s="20">
        <f t="shared" ref="L278:L285" si="76">11-(K278/60)</f>
        <v>11</v>
      </c>
      <c r="M278" s="18">
        <f t="shared" ref="M278:M285" si="77">7.5*K278</f>
        <v>0</v>
      </c>
    </row>
    <row r="279">
      <c r="B279" s="23" t="s">
        <v>72</v>
      </c>
      <c r="C279" s="20">
        <v>70.0</v>
      </c>
      <c r="D279" s="20">
        <v>5000.0</v>
      </c>
      <c r="E279" s="14">
        <f t="shared" si="72"/>
        <v>3.571428571</v>
      </c>
      <c r="F279" s="14">
        <f t="shared" si="73"/>
        <v>2800</v>
      </c>
      <c r="G279" s="14">
        <f t="shared" si="74"/>
        <v>2</v>
      </c>
      <c r="H279" s="14">
        <f t="shared" si="75"/>
        <v>1400</v>
      </c>
      <c r="L279" s="20">
        <f t="shared" si="76"/>
        <v>11</v>
      </c>
      <c r="M279" s="18">
        <f t="shared" si="77"/>
        <v>0</v>
      </c>
    </row>
    <row r="280">
      <c r="B280" s="23" t="s">
        <v>74</v>
      </c>
      <c r="C280" s="20">
        <v>60.0</v>
      </c>
      <c r="D280" s="20">
        <v>5000.0</v>
      </c>
      <c r="E280" s="14">
        <f t="shared" si="72"/>
        <v>4.166666667</v>
      </c>
      <c r="F280" s="14">
        <f t="shared" si="73"/>
        <v>2400</v>
      </c>
      <c r="G280" s="14">
        <f t="shared" si="74"/>
        <v>2</v>
      </c>
      <c r="H280" s="14">
        <f t="shared" si="75"/>
        <v>1200</v>
      </c>
      <c r="L280" s="20">
        <f t="shared" si="76"/>
        <v>11</v>
      </c>
      <c r="M280" s="18">
        <f t="shared" si="77"/>
        <v>0</v>
      </c>
    </row>
    <row r="281">
      <c r="B281" s="23" t="s">
        <v>76</v>
      </c>
      <c r="C281" s="20">
        <v>100.0</v>
      </c>
      <c r="D281" s="20">
        <v>10000.0</v>
      </c>
      <c r="E281" s="14">
        <f t="shared" si="72"/>
        <v>5</v>
      </c>
      <c r="F281" s="14">
        <f t="shared" si="73"/>
        <v>4000</v>
      </c>
      <c r="G281" s="14">
        <f t="shared" si="74"/>
        <v>2</v>
      </c>
      <c r="H281" s="14">
        <f t="shared" si="75"/>
        <v>2000</v>
      </c>
      <c r="L281" s="20">
        <f t="shared" si="76"/>
        <v>11</v>
      </c>
      <c r="M281" s="18">
        <f t="shared" si="77"/>
        <v>0</v>
      </c>
    </row>
    <row r="282">
      <c r="B282" s="23" t="s">
        <v>78</v>
      </c>
      <c r="C282" s="20">
        <v>93.0</v>
      </c>
      <c r="D282" s="20">
        <v>10000.0</v>
      </c>
      <c r="E282" s="14">
        <f t="shared" si="72"/>
        <v>5.376344086</v>
      </c>
      <c r="F282" s="14">
        <f t="shared" si="73"/>
        <v>3720</v>
      </c>
      <c r="G282" s="14">
        <f t="shared" si="74"/>
        <v>2</v>
      </c>
      <c r="H282" s="14">
        <f t="shared" si="75"/>
        <v>1860</v>
      </c>
      <c r="L282" s="20">
        <f t="shared" si="76"/>
        <v>11</v>
      </c>
      <c r="M282" s="18">
        <f t="shared" si="77"/>
        <v>0</v>
      </c>
    </row>
    <row r="283">
      <c r="L283" s="20">
        <f t="shared" si="76"/>
        <v>11</v>
      </c>
      <c r="M283" s="18">
        <f t="shared" si="77"/>
        <v>0</v>
      </c>
    </row>
    <row r="284">
      <c r="L284" s="20">
        <f t="shared" si="76"/>
        <v>11</v>
      </c>
      <c r="M284" s="18">
        <f t="shared" si="77"/>
        <v>0</v>
      </c>
    </row>
    <row r="285">
      <c r="A285" s="21"/>
      <c r="B285" s="5"/>
      <c r="C285" s="5"/>
      <c r="D285" s="5"/>
      <c r="E285" s="5"/>
      <c r="L285" s="20">
        <f t="shared" si="76"/>
        <v>11</v>
      </c>
      <c r="M285" s="18">
        <f t="shared" si="77"/>
        <v>0</v>
      </c>
    </row>
    <row r="286">
      <c r="B286" s="22"/>
      <c r="C286" s="22"/>
      <c r="D286" s="22"/>
      <c r="E286" s="22"/>
      <c r="F286" s="23"/>
      <c r="G286" s="23"/>
    </row>
    <row r="288">
      <c r="B288" s="23"/>
    </row>
    <row r="289">
      <c r="B289" s="23"/>
    </row>
    <row r="290">
      <c r="B290" s="23"/>
    </row>
    <row r="291">
      <c r="A291" s="21"/>
      <c r="B291" s="5"/>
      <c r="C291" s="5"/>
      <c r="D291" s="5"/>
      <c r="E291" s="5"/>
    </row>
    <row r="292">
      <c r="B292" s="22"/>
      <c r="C292" s="22"/>
      <c r="D292" s="22"/>
      <c r="E292" s="22"/>
      <c r="F292" s="23"/>
      <c r="G292" s="23"/>
      <c r="H292" s="23"/>
    </row>
    <row r="293">
      <c r="J293" s="26" t="s">
        <v>36</v>
      </c>
      <c r="K293" s="18">
        <f>SUM(M278:M291)</f>
        <v>0</v>
      </c>
    </row>
    <row r="294">
      <c r="B294" s="23"/>
      <c r="J294" s="26" t="s">
        <v>37</v>
      </c>
      <c r="K294" s="20">
        <f>(SUM(F277:F282)-SUM(H255:H260))/10000</f>
        <v>0</v>
      </c>
    </row>
    <row r="295">
      <c r="B295" s="23"/>
      <c r="J295" s="26" t="s">
        <v>38</v>
      </c>
      <c r="K295" s="17">
        <f>K273-K294</f>
        <v>222.416</v>
      </c>
    </row>
    <row r="297">
      <c r="A297" s="4" t="s">
        <v>51</v>
      </c>
      <c r="B297" s="5"/>
      <c r="C297" s="5"/>
      <c r="D297" s="5"/>
      <c r="E297" s="5"/>
    </row>
    <row r="298">
      <c r="B298" s="6" t="s">
        <v>2</v>
      </c>
      <c r="C298" s="6" t="s">
        <v>3</v>
      </c>
      <c r="D298" s="6" t="s">
        <v>4</v>
      </c>
      <c r="E298" s="7" t="s">
        <v>5</v>
      </c>
      <c r="F298" s="8" t="s">
        <v>6</v>
      </c>
      <c r="G298" s="9" t="s">
        <v>7</v>
      </c>
      <c r="H298" s="10" t="s">
        <v>8</v>
      </c>
      <c r="J298" s="11" t="s">
        <v>9</v>
      </c>
      <c r="K298" s="2"/>
      <c r="L298" s="2"/>
      <c r="M298" s="3"/>
    </row>
    <row r="300">
      <c r="B300" s="23" t="s">
        <v>69</v>
      </c>
      <c r="C300" s="20">
        <v>140.0</v>
      </c>
      <c r="D300" s="20">
        <v>20000.0</v>
      </c>
      <c r="E300" s="14">
        <f t="shared" ref="E300:E305" si="78">D300/(C300*20)</f>
        <v>7.142857143</v>
      </c>
      <c r="F300" s="14">
        <f t="shared" ref="F300:F305" si="79">H277</f>
        <v>2800</v>
      </c>
      <c r="G300" s="14">
        <f t="shared" ref="G300:G305" si="80">F300/(C300*20)</f>
        <v>1</v>
      </c>
      <c r="H300" s="14">
        <f t="shared" ref="H300:H305" si="81">F300-(20*C300)</f>
        <v>0</v>
      </c>
      <c r="J300" s="16" t="s">
        <v>11</v>
      </c>
      <c r="K300" s="16" t="s">
        <v>12</v>
      </c>
      <c r="L300" s="16" t="s">
        <v>13</v>
      </c>
      <c r="M300" s="16" t="s">
        <v>14</v>
      </c>
    </row>
    <row r="301">
      <c r="B301" s="23" t="s">
        <v>70</v>
      </c>
      <c r="C301" s="20">
        <v>165.0</v>
      </c>
      <c r="D301" s="20">
        <v>10000.0</v>
      </c>
      <c r="E301" s="14">
        <f t="shared" si="78"/>
        <v>3.03030303</v>
      </c>
      <c r="F301" s="14">
        <f t="shared" si="79"/>
        <v>3300</v>
      </c>
      <c r="G301" s="14">
        <f t="shared" si="80"/>
        <v>1</v>
      </c>
      <c r="H301" s="14">
        <f t="shared" si="81"/>
        <v>0</v>
      </c>
      <c r="L301" s="20">
        <f t="shared" ref="L301:L308" si="82">11-(K301/60)</f>
        <v>11</v>
      </c>
      <c r="M301" s="18">
        <f t="shared" ref="M301:M308" si="83">7.5*K301</f>
        <v>0</v>
      </c>
    </row>
    <row r="302">
      <c r="B302" s="23" t="s">
        <v>72</v>
      </c>
      <c r="C302" s="20">
        <v>70.0</v>
      </c>
      <c r="D302" s="20">
        <v>5000.0</v>
      </c>
      <c r="E302" s="14">
        <f t="shared" si="78"/>
        <v>3.571428571</v>
      </c>
      <c r="F302" s="14">
        <f t="shared" si="79"/>
        <v>1400</v>
      </c>
      <c r="G302" s="14">
        <f t="shared" si="80"/>
        <v>1</v>
      </c>
      <c r="H302" s="14">
        <f t="shared" si="81"/>
        <v>0</v>
      </c>
      <c r="L302" s="20">
        <f t="shared" si="82"/>
        <v>11</v>
      </c>
      <c r="M302" s="18">
        <f t="shared" si="83"/>
        <v>0</v>
      </c>
    </row>
    <row r="303">
      <c r="B303" s="23" t="s">
        <v>74</v>
      </c>
      <c r="C303" s="20">
        <v>60.0</v>
      </c>
      <c r="D303" s="20">
        <v>5000.0</v>
      </c>
      <c r="E303" s="14">
        <f t="shared" si="78"/>
        <v>4.166666667</v>
      </c>
      <c r="F303" s="14">
        <f t="shared" si="79"/>
        <v>1200</v>
      </c>
      <c r="G303" s="14">
        <f t="shared" si="80"/>
        <v>1</v>
      </c>
      <c r="H303" s="14">
        <f t="shared" si="81"/>
        <v>0</v>
      </c>
      <c r="L303" s="20">
        <f t="shared" si="82"/>
        <v>11</v>
      </c>
      <c r="M303" s="18">
        <f t="shared" si="83"/>
        <v>0</v>
      </c>
    </row>
    <row r="304">
      <c r="B304" s="23" t="s">
        <v>76</v>
      </c>
      <c r="C304" s="20">
        <v>100.0</v>
      </c>
      <c r="D304" s="20">
        <v>10000.0</v>
      </c>
      <c r="E304" s="14">
        <f t="shared" si="78"/>
        <v>5</v>
      </c>
      <c r="F304" s="14">
        <f t="shared" si="79"/>
        <v>2000</v>
      </c>
      <c r="G304" s="14">
        <f t="shared" si="80"/>
        <v>1</v>
      </c>
      <c r="H304" s="14">
        <f t="shared" si="81"/>
        <v>0</v>
      </c>
      <c r="L304" s="20">
        <f t="shared" si="82"/>
        <v>11</v>
      </c>
      <c r="M304" s="18">
        <f t="shared" si="83"/>
        <v>0</v>
      </c>
    </row>
    <row r="305">
      <c r="B305" s="23" t="s">
        <v>78</v>
      </c>
      <c r="C305" s="20">
        <v>93.0</v>
      </c>
      <c r="D305" s="20">
        <v>10000.0</v>
      </c>
      <c r="E305" s="14">
        <f t="shared" si="78"/>
        <v>5.376344086</v>
      </c>
      <c r="F305" s="14">
        <f t="shared" si="79"/>
        <v>1860</v>
      </c>
      <c r="G305" s="14">
        <f t="shared" si="80"/>
        <v>1</v>
      </c>
      <c r="H305" s="14">
        <f t="shared" si="81"/>
        <v>0</v>
      </c>
      <c r="L305" s="20">
        <f t="shared" si="82"/>
        <v>11</v>
      </c>
      <c r="M305" s="18">
        <f t="shared" si="83"/>
        <v>0</v>
      </c>
    </row>
    <row r="306">
      <c r="L306" s="20">
        <f t="shared" si="82"/>
        <v>11</v>
      </c>
      <c r="M306" s="18">
        <f t="shared" si="83"/>
        <v>0</v>
      </c>
    </row>
    <row r="307">
      <c r="L307" s="20">
        <f t="shared" si="82"/>
        <v>11</v>
      </c>
      <c r="M307" s="18">
        <f t="shared" si="83"/>
        <v>0</v>
      </c>
    </row>
    <row r="308">
      <c r="A308" s="21"/>
      <c r="B308" s="5"/>
      <c r="C308" s="5"/>
      <c r="D308" s="5"/>
      <c r="E308" s="5"/>
      <c r="L308" s="20">
        <f t="shared" si="82"/>
        <v>11</v>
      </c>
      <c r="M308" s="18">
        <f t="shared" si="83"/>
        <v>0</v>
      </c>
    </row>
    <row r="309">
      <c r="B309" s="22"/>
      <c r="C309" s="22"/>
      <c r="D309" s="22"/>
      <c r="E309" s="22"/>
      <c r="F309" s="23"/>
      <c r="G309" s="23"/>
    </row>
    <row r="311">
      <c r="B311" s="23"/>
    </row>
    <row r="312">
      <c r="B312" s="23"/>
    </row>
    <row r="313">
      <c r="B313" s="23"/>
    </row>
    <row r="314">
      <c r="A314" s="21"/>
      <c r="B314" s="5"/>
      <c r="C314" s="5"/>
      <c r="D314" s="5"/>
      <c r="E314" s="5"/>
    </row>
    <row r="315">
      <c r="B315" s="22"/>
      <c r="C315" s="22"/>
      <c r="D315" s="22"/>
      <c r="E315" s="22"/>
      <c r="F315" s="23"/>
      <c r="G315" s="23"/>
      <c r="H315" s="23"/>
    </row>
    <row r="316">
      <c r="J316" s="26" t="s">
        <v>36</v>
      </c>
      <c r="K316" s="18">
        <f>SUM(M301:M314)</f>
        <v>0</v>
      </c>
    </row>
    <row r="317">
      <c r="B317" s="23"/>
      <c r="J317" s="26" t="s">
        <v>37</v>
      </c>
      <c r="K317" s="20">
        <f>(SUM(F300:F305)-SUM(H277:H282))/10000</f>
        <v>0</v>
      </c>
    </row>
    <row r="318">
      <c r="B318" s="23"/>
      <c r="J318" s="26" t="s">
        <v>38</v>
      </c>
      <c r="K318" s="17">
        <f>K295-K317</f>
        <v>222.416</v>
      </c>
    </row>
    <row r="320">
      <c r="A320" s="4" t="s">
        <v>52</v>
      </c>
      <c r="B320" s="5"/>
      <c r="C320" s="5"/>
      <c r="D320" s="5"/>
      <c r="E320" s="5"/>
    </row>
    <row r="321">
      <c r="B321" s="6" t="s">
        <v>2</v>
      </c>
      <c r="C321" s="6" t="s">
        <v>3</v>
      </c>
      <c r="D321" s="6" t="s">
        <v>4</v>
      </c>
      <c r="E321" s="7" t="s">
        <v>5</v>
      </c>
      <c r="F321" s="8" t="s">
        <v>6</v>
      </c>
      <c r="G321" s="9" t="s">
        <v>7</v>
      </c>
      <c r="H321" s="10" t="s">
        <v>8</v>
      </c>
      <c r="J321" s="11" t="s">
        <v>9</v>
      </c>
      <c r="K321" s="2"/>
      <c r="L321" s="2"/>
      <c r="M321" s="3"/>
    </row>
    <row r="323">
      <c r="B323" s="23" t="s">
        <v>69</v>
      </c>
      <c r="C323" s="20">
        <v>140.0</v>
      </c>
      <c r="D323" s="20">
        <v>20000.0</v>
      </c>
      <c r="E323" s="14">
        <f t="shared" ref="E323:E328" si="84">D323/(C323*20)</f>
        <v>7.142857143</v>
      </c>
      <c r="F323" s="14">
        <f t="shared" ref="F323:F328" si="85">H300 + F8</f>
        <v>5600</v>
      </c>
      <c r="G323" s="14">
        <f t="shared" ref="G323:G328" si="86">F323/(C323*20)</f>
        <v>2</v>
      </c>
      <c r="H323" s="14">
        <f t="shared" ref="H323:H328" si="87">F323-(20*C323)</f>
        <v>2800</v>
      </c>
      <c r="J323" s="16" t="s">
        <v>11</v>
      </c>
      <c r="K323" s="16" t="s">
        <v>12</v>
      </c>
      <c r="L323" s="16" t="s">
        <v>13</v>
      </c>
      <c r="M323" s="16" t="s">
        <v>14</v>
      </c>
    </row>
    <row r="324">
      <c r="B324" s="23" t="s">
        <v>70</v>
      </c>
      <c r="C324" s="20">
        <v>165.0</v>
      </c>
      <c r="D324" s="20">
        <v>10000.0</v>
      </c>
      <c r="E324" s="14">
        <f t="shared" si="84"/>
        <v>3.03030303</v>
      </c>
      <c r="F324" s="14">
        <f t="shared" si="85"/>
        <v>6600</v>
      </c>
      <c r="G324" s="14">
        <f t="shared" si="86"/>
        <v>2</v>
      </c>
      <c r="H324" s="14">
        <f t="shared" si="87"/>
        <v>3300</v>
      </c>
      <c r="J324" s="13" t="s">
        <v>71</v>
      </c>
      <c r="K324" s="13">
        <v>18.0</v>
      </c>
      <c r="L324" s="17">
        <f>11-(K324/60) - 0.3 - 0.16</f>
        <v>10.24</v>
      </c>
      <c r="M324" s="18">
        <f t="shared" ref="M324:M334" si="88">7.5*K324</f>
        <v>135</v>
      </c>
    </row>
    <row r="325">
      <c r="B325" s="23" t="s">
        <v>72</v>
      </c>
      <c r="C325" s="20">
        <v>70.0</v>
      </c>
      <c r="D325" s="20">
        <v>5000.0</v>
      </c>
      <c r="E325" s="14">
        <f t="shared" si="84"/>
        <v>3.571428571</v>
      </c>
      <c r="F325" s="14">
        <f t="shared" si="85"/>
        <v>2800</v>
      </c>
      <c r="G325" s="14">
        <f t="shared" si="86"/>
        <v>2</v>
      </c>
      <c r="H325" s="14">
        <f t="shared" si="87"/>
        <v>1400</v>
      </c>
      <c r="J325" s="13" t="s">
        <v>73</v>
      </c>
      <c r="K325" s="13">
        <v>4.0</v>
      </c>
      <c r="L325" s="17">
        <f>L324-(K325/60) - 0.16</f>
        <v>10.01333333</v>
      </c>
      <c r="M325" s="18">
        <f t="shared" si="88"/>
        <v>30</v>
      </c>
    </row>
    <row r="326">
      <c r="B326" s="23" t="s">
        <v>74</v>
      </c>
      <c r="C326" s="20">
        <v>60.0</v>
      </c>
      <c r="D326" s="20">
        <v>5000.0</v>
      </c>
      <c r="E326" s="14">
        <f t="shared" si="84"/>
        <v>4.166666667</v>
      </c>
      <c r="F326" s="14">
        <f t="shared" si="85"/>
        <v>2400</v>
      </c>
      <c r="G326" s="14">
        <f t="shared" si="86"/>
        <v>2</v>
      </c>
      <c r="H326" s="14">
        <f t="shared" si="87"/>
        <v>1200</v>
      </c>
      <c r="J326" s="13" t="s">
        <v>75</v>
      </c>
      <c r="K326" s="13">
        <v>22.0</v>
      </c>
      <c r="L326" s="17">
        <f>L325-(K326/60) </f>
        <v>9.646666667</v>
      </c>
      <c r="M326" s="18">
        <f t="shared" si="88"/>
        <v>165</v>
      </c>
    </row>
    <row r="327">
      <c r="B327" s="23" t="s">
        <v>76</v>
      </c>
      <c r="C327" s="20">
        <v>100.0</v>
      </c>
      <c r="D327" s="20">
        <v>10000.0</v>
      </c>
      <c r="E327" s="14">
        <f t="shared" si="84"/>
        <v>5</v>
      </c>
      <c r="F327" s="14">
        <f t="shared" si="85"/>
        <v>4000</v>
      </c>
      <c r="G327" s="14">
        <f t="shared" si="86"/>
        <v>2</v>
      </c>
      <c r="H327" s="14">
        <f t="shared" si="87"/>
        <v>2000</v>
      </c>
      <c r="J327" s="13" t="s">
        <v>77</v>
      </c>
      <c r="K327" s="13">
        <v>22.0</v>
      </c>
      <c r="L327" s="17">
        <f>L326-(K327/60) - 0.3 - 0.16</f>
        <v>8.82</v>
      </c>
      <c r="M327" s="18">
        <f t="shared" si="88"/>
        <v>165</v>
      </c>
    </row>
    <row r="328">
      <c r="B328" s="23" t="s">
        <v>78</v>
      </c>
      <c r="C328" s="20">
        <v>93.0</v>
      </c>
      <c r="D328" s="20">
        <v>10000.0</v>
      </c>
      <c r="E328" s="14">
        <f t="shared" si="84"/>
        <v>5.376344086</v>
      </c>
      <c r="F328" s="14">
        <f t="shared" si="85"/>
        <v>3720</v>
      </c>
      <c r="G328" s="14">
        <f t="shared" si="86"/>
        <v>2</v>
      </c>
      <c r="H328" s="14">
        <f t="shared" si="87"/>
        <v>1860</v>
      </c>
      <c r="J328" s="13" t="s">
        <v>79</v>
      </c>
      <c r="K328" s="13">
        <v>15.0</v>
      </c>
      <c r="L328" s="17">
        <f t="shared" ref="L328:L330" si="89">L327-(K328/60) - 0.16</f>
        <v>8.41</v>
      </c>
      <c r="M328" s="18">
        <f t="shared" si="88"/>
        <v>112.5</v>
      </c>
    </row>
    <row r="329">
      <c r="J329" s="13" t="s">
        <v>80</v>
      </c>
      <c r="K329" s="13">
        <v>3.0</v>
      </c>
      <c r="L329" s="17">
        <f t="shared" si="89"/>
        <v>8.2</v>
      </c>
      <c r="M329" s="18">
        <f t="shared" si="88"/>
        <v>22.5</v>
      </c>
    </row>
    <row r="330">
      <c r="J330" s="13" t="s">
        <v>82</v>
      </c>
      <c r="K330" s="13">
        <v>14.0</v>
      </c>
      <c r="L330" s="17">
        <f t="shared" si="89"/>
        <v>7.806666667</v>
      </c>
      <c r="M330" s="18">
        <f t="shared" si="88"/>
        <v>105</v>
      </c>
    </row>
    <row r="331">
      <c r="A331" s="21"/>
      <c r="B331" s="5"/>
      <c r="C331" s="5"/>
      <c r="D331" s="5"/>
      <c r="E331" s="5"/>
      <c r="J331" s="13" t="s">
        <v>83</v>
      </c>
      <c r="K331" s="13">
        <v>28.0</v>
      </c>
      <c r="L331" s="17">
        <f>L330-(K331/60)</f>
        <v>7.34</v>
      </c>
      <c r="M331" s="18">
        <f t="shared" si="88"/>
        <v>210</v>
      </c>
    </row>
    <row r="332">
      <c r="B332" s="22"/>
      <c r="C332" s="22"/>
      <c r="D332" s="22"/>
      <c r="E332" s="22"/>
      <c r="F332" s="23"/>
      <c r="G332" s="23"/>
      <c r="J332" s="13" t="s">
        <v>84</v>
      </c>
      <c r="K332" s="13">
        <v>28.0</v>
      </c>
      <c r="L332" s="17">
        <f>L331-(K332/60) - 0.3 - 0.16</f>
        <v>6.413333333</v>
      </c>
      <c r="M332" s="18">
        <f t="shared" si="88"/>
        <v>210</v>
      </c>
    </row>
    <row r="333">
      <c r="J333" s="19" t="s">
        <v>85</v>
      </c>
      <c r="K333" s="13">
        <v>4.0</v>
      </c>
      <c r="L333" s="24">
        <f>L332-(K333/60) - 0.16</f>
        <v>6.186666667</v>
      </c>
      <c r="M333" s="18">
        <f t="shared" si="88"/>
        <v>30</v>
      </c>
    </row>
    <row r="334">
      <c r="B334" s="23"/>
      <c r="J334" s="19"/>
      <c r="K334" s="19"/>
      <c r="L334" s="24"/>
      <c r="M334" s="18">
        <f t="shared" si="88"/>
        <v>0</v>
      </c>
    </row>
    <row r="335">
      <c r="B335" s="23"/>
      <c r="L335" s="26"/>
    </row>
    <row r="336">
      <c r="B336" s="23"/>
    </row>
    <row r="337">
      <c r="A337" s="21"/>
      <c r="B337" s="5"/>
      <c r="C337" s="5"/>
      <c r="D337" s="5"/>
      <c r="E337" s="5"/>
    </row>
    <row r="338">
      <c r="B338" s="22"/>
      <c r="C338" s="22"/>
      <c r="D338" s="22"/>
      <c r="E338" s="22"/>
      <c r="F338" s="23"/>
      <c r="G338" s="23"/>
      <c r="H338" s="23"/>
    </row>
    <row r="339">
      <c r="J339" s="26" t="s">
        <v>36</v>
      </c>
      <c r="K339" s="18">
        <f>SUM(M324:M337)</f>
        <v>1185</v>
      </c>
    </row>
    <row r="340">
      <c r="B340" s="23"/>
      <c r="J340" s="26" t="s">
        <v>37</v>
      </c>
      <c r="K340" s="20">
        <f>(SUM(F323:F328)-SUM(H300:H305))/10000</f>
        <v>2.512</v>
      </c>
    </row>
    <row r="341">
      <c r="B341" s="23"/>
      <c r="J341" s="26" t="s">
        <v>38</v>
      </c>
      <c r="K341" s="17">
        <f>K318-K340</f>
        <v>219.904</v>
      </c>
    </row>
    <row r="343">
      <c r="A343" s="4" t="s">
        <v>53</v>
      </c>
      <c r="B343" s="5"/>
      <c r="C343" s="5"/>
      <c r="D343" s="5"/>
      <c r="E343" s="5"/>
    </row>
    <row r="344">
      <c r="B344" s="6" t="s">
        <v>2</v>
      </c>
      <c r="C344" s="6" t="s">
        <v>3</v>
      </c>
      <c r="D344" s="6" t="s">
        <v>4</v>
      </c>
      <c r="E344" s="7" t="s">
        <v>5</v>
      </c>
      <c r="F344" s="8" t="s">
        <v>6</v>
      </c>
      <c r="G344" s="9" t="s">
        <v>7</v>
      </c>
      <c r="H344" s="10" t="s">
        <v>8</v>
      </c>
      <c r="J344" s="11" t="s">
        <v>9</v>
      </c>
      <c r="K344" s="2"/>
      <c r="L344" s="2"/>
      <c r="M344" s="3"/>
    </row>
    <row r="346">
      <c r="B346" s="23" t="s">
        <v>69</v>
      </c>
      <c r="C346" s="20">
        <v>140.0</v>
      </c>
      <c r="D346" s="20">
        <v>20000.0</v>
      </c>
      <c r="E346" s="14">
        <f t="shared" ref="E346:E351" si="90">D346/(C346*20)</f>
        <v>7.142857143</v>
      </c>
      <c r="F346" s="14">
        <f t="shared" ref="F346:F351" si="91">H323</f>
        <v>2800</v>
      </c>
      <c r="G346" s="14">
        <f t="shared" ref="G346:G351" si="92">F346/(C346*20)</f>
        <v>1</v>
      </c>
      <c r="H346" s="14">
        <f t="shared" ref="H346:H351" si="93">F346-(20*C346)</f>
        <v>0</v>
      </c>
      <c r="J346" s="16" t="s">
        <v>11</v>
      </c>
      <c r="K346" s="16" t="s">
        <v>12</v>
      </c>
      <c r="L346" s="16" t="s">
        <v>13</v>
      </c>
      <c r="M346" s="16" t="s">
        <v>14</v>
      </c>
    </row>
    <row r="347">
      <c r="B347" s="23" t="s">
        <v>70</v>
      </c>
      <c r="C347" s="20">
        <v>165.0</v>
      </c>
      <c r="D347" s="20">
        <v>10000.0</v>
      </c>
      <c r="E347" s="14">
        <f t="shared" si="90"/>
        <v>3.03030303</v>
      </c>
      <c r="F347" s="14">
        <f t="shared" si="91"/>
        <v>3300</v>
      </c>
      <c r="G347" s="14">
        <f t="shared" si="92"/>
        <v>1</v>
      </c>
      <c r="H347" s="14">
        <f t="shared" si="93"/>
        <v>0</v>
      </c>
      <c r="L347" s="20">
        <f t="shared" ref="L347:L354" si="94">11-(K347/60)</f>
        <v>11</v>
      </c>
      <c r="M347" s="18">
        <f t="shared" ref="M347:M354" si="95">7.5*K347</f>
        <v>0</v>
      </c>
    </row>
    <row r="348">
      <c r="B348" s="23" t="s">
        <v>72</v>
      </c>
      <c r="C348" s="20">
        <v>70.0</v>
      </c>
      <c r="D348" s="20">
        <v>5000.0</v>
      </c>
      <c r="E348" s="14">
        <f t="shared" si="90"/>
        <v>3.571428571</v>
      </c>
      <c r="F348" s="14">
        <f t="shared" si="91"/>
        <v>1400</v>
      </c>
      <c r="G348" s="14">
        <f t="shared" si="92"/>
        <v>1</v>
      </c>
      <c r="H348" s="14">
        <f t="shared" si="93"/>
        <v>0</v>
      </c>
      <c r="L348" s="20">
        <f t="shared" si="94"/>
        <v>11</v>
      </c>
      <c r="M348" s="18">
        <f t="shared" si="95"/>
        <v>0</v>
      </c>
    </row>
    <row r="349">
      <c r="B349" s="23" t="s">
        <v>74</v>
      </c>
      <c r="C349" s="20">
        <v>60.0</v>
      </c>
      <c r="D349" s="20">
        <v>5000.0</v>
      </c>
      <c r="E349" s="14">
        <f t="shared" si="90"/>
        <v>4.166666667</v>
      </c>
      <c r="F349" s="14">
        <f t="shared" si="91"/>
        <v>1200</v>
      </c>
      <c r="G349" s="14">
        <f t="shared" si="92"/>
        <v>1</v>
      </c>
      <c r="H349" s="14">
        <f t="shared" si="93"/>
        <v>0</v>
      </c>
      <c r="L349" s="20">
        <f t="shared" si="94"/>
        <v>11</v>
      </c>
      <c r="M349" s="18">
        <f t="shared" si="95"/>
        <v>0</v>
      </c>
    </row>
    <row r="350">
      <c r="B350" s="23" t="s">
        <v>76</v>
      </c>
      <c r="C350" s="20">
        <v>100.0</v>
      </c>
      <c r="D350" s="20">
        <v>10000.0</v>
      </c>
      <c r="E350" s="14">
        <f t="shared" si="90"/>
        <v>5</v>
      </c>
      <c r="F350" s="14">
        <f t="shared" si="91"/>
        <v>2000</v>
      </c>
      <c r="G350" s="14">
        <f t="shared" si="92"/>
        <v>1</v>
      </c>
      <c r="H350" s="14">
        <f t="shared" si="93"/>
        <v>0</v>
      </c>
      <c r="L350" s="20">
        <f t="shared" si="94"/>
        <v>11</v>
      </c>
      <c r="M350" s="18">
        <f t="shared" si="95"/>
        <v>0</v>
      </c>
    </row>
    <row r="351">
      <c r="B351" s="23" t="s">
        <v>78</v>
      </c>
      <c r="C351" s="20">
        <v>93.0</v>
      </c>
      <c r="D351" s="20">
        <v>10000.0</v>
      </c>
      <c r="E351" s="14">
        <f t="shared" si="90"/>
        <v>5.376344086</v>
      </c>
      <c r="F351" s="14">
        <f t="shared" si="91"/>
        <v>1860</v>
      </c>
      <c r="G351" s="14">
        <f t="shared" si="92"/>
        <v>1</v>
      </c>
      <c r="H351" s="14">
        <f t="shared" si="93"/>
        <v>0</v>
      </c>
      <c r="L351" s="20">
        <f t="shared" si="94"/>
        <v>11</v>
      </c>
      <c r="M351" s="18">
        <f t="shared" si="95"/>
        <v>0</v>
      </c>
    </row>
    <row r="352">
      <c r="L352" s="20">
        <f t="shared" si="94"/>
        <v>11</v>
      </c>
      <c r="M352" s="18">
        <f t="shared" si="95"/>
        <v>0</v>
      </c>
    </row>
    <row r="353">
      <c r="L353" s="20">
        <f t="shared" si="94"/>
        <v>11</v>
      </c>
      <c r="M353" s="18">
        <f t="shared" si="95"/>
        <v>0</v>
      </c>
    </row>
    <row r="354">
      <c r="A354" s="21"/>
      <c r="B354" s="5"/>
      <c r="C354" s="5"/>
      <c r="D354" s="5"/>
      <c r="E354" s="5"/>
      <c r="L354" s="20">
        <f t="shared" si="94"/>
        <v>11</v>
      </c>
      <c r="M354" s="18">
        <f t="shared" si="95"/>
        <v>0</v>
      </c>
    </row>
    <row r="355">
      <c r="B355" s="22"/>
      <c r="C355" s="22"/>
      <c r="D355" s="22"/>
      <c r="E355" s="22"/>
      <c r="F355" s="23"/>
      <c r="G355" s="23"/>
    </row>
    <row r="357">
      <c r="B357" s="23"/>
    </row>
    <row r="358">
      <c r="B358" s="23"/>
    </row>
    <row r="359">
      <c r="B359" s="23"/>
    </row>
    <row r="360">
      <c r="A360" s="21"/>
      <c r="B360" s="5"/>
      <c r="C360" s="5"/>
      <c r="D360" s="5"/>
      <c r="E360" s="5"/>
    </row>
    <row r="361">
      <c r="B361" s="22"/>
      <c r="C361" s="22"/>
      <c r="D361" s="22"/>
      <c r="E361" s="22"/>
      <c r="F361" s="23"/>
      <c r="G361" s="23"/>
      <c r="H361" s="23"/>
    </row>
    <row r="362">
      <c r="J362" s="26" t="s">
        <v>36</v>
      </c>
      <c r="K362" s="18">
        <f>SUM(M347:M360)</f>
        <v>0</v>
      </c>
    </row>
    <row r="363">
      <c r="B363" s="23"/>
      <c r="J363" s="26" t="s">
        <v>37</v>
      </c>
      <c r="K363" s="20">
        <f>(SUM(F346:F351)-SUM(H323:H328))/10000</f>
        <v>0</v>
      </c>
    </row>
    <row r="364">
      <c r="B364" s="23"/>
      <c r="J364" s="26" t="s">
        <v>38</v>
      </c>
      <c r="K364" s="17">
        <f>K341-K363</f>
        <v>219.904</v>
      </c>
    </row>
    <row r="366">
      <c r="A366" s="4" t="s">
        <v>54</v>
      </c>
      <c r="B366" s="5"/>
      <c r="C366" s="5"/>
      <c r="D366" s="5"/>
      <c r="E366" s="5"/>
    </row>
    <row r="367">
      <c r="B367" s="6" t="s">
        <v>2</v>
      </c>
      <c r="C367" s="6" t="s">
        <v>3</v>
      </c>
      <c r="D367" s="6" t="s">
        <v>4</v>
      </c>
      <c r="E367" s="7" t="s">
        <v>5</v>
      </c>
      <c r="F367" s="8" t="s">
        <v>6</v>
      </c>
      <c r="G367" s="9" t="s">
        <v>7</v>
      </c>
      <c r="H367" s="10" t="s">
        <v>8</v>
      </c>
      <c r="J367" s="11" t="s">
        <v>9</v>
      </c>
      <c r="K367" s="2"/>
      <c r="L367" s="2"/>
      <c r="M367" s="3"/>
    </row>
    <row r="369">
      <c r="B369" s="23" t="s">
        <v>69</v>
      </c>
      <c r="C369" s="20">
        <v>140.0</v>
      </c>
      <c r="D369" s="20">
        <v>20000.0</v>
      </c>
      <c r="E369" s="14">
        <f t="shared" ref="E369:E374" si="96">D369/(C369*20)</f>
        <v>7.142857143</v>
      </c>
      <c r="F369" s="14">
        <f t="shared" ref="F369:F374" si="97">H346 + F8</f>
        <v>5600</v>
      </c>
      <c r="G369" s="14">
        <f t="shared" ref="G369:G374" si="98">F369/(C369*20)</f>
        <v>2</v>
      </c>
      <c r="H369" s="14">
        <f t="shared" ref="H369:H374" si="99">F369-(20*C369)</f>
        <v>2800</v>
      </c>
      <c r="J369" s="16" t="s">
        <v>11</v>
      </c>
      <c r="K369" s="16" t="s">
        <v>12</v>
      </c>
      <c r="L369" s="16" t="s">
        <v>13</v>
      </c>
      <c r="M369" s="16" t="s">
        <v>14</v>
      </c>
    </row>
    <row r="370">
      <c r="B370" s="23" t="s">
        <v>70</v>
      </c>
      <c r="C370" s="20">
        <v>165.0</v>
      </c>
      <c r="D370" s="20">
        <v>10000.0</v>
      </c>
      <c r="E370" s="14">
        <f t="shared" si="96"/>
        <v>3.03030303</v>
      </c>
      <c r="F370" s="14">
        <f t="shared" si="97"/>
        <v>6600</v>
      </c>
      <c r="G370" s="14">
        <f t="shared" si="98"/>
        <v>2</v>
      </c>
      <c r="H370" s="14">
        <f t="shared" si="99"/>
        <v>3300</v>
      </c>
      <c r="J370" s="13" t="s">
        <v>71</v>
      </c>
      <c r="K370" s="13">
        <v>18.0</v>
      </c>
      <c r="L370" s="17">
        <f>11-(K370/60) - 0.3 - 0.16</f>
        <v>10.24</v>
      </c>
      <c r="M370" s="18">
        <f t="shared" ref="M370:M380" si="100">7.5*K370</f>
        <v>135</v>
      </c>
    </row>
    <row r="371">
      <c r="B371" s="23" t="s">
        <v>72</v>
      </c>
      <c r="C371" s="20">
        <v>70.0</v>
      </c>
      <c r="D371" s="20">
        <v>5000.0</v>
      </c>
      <c r="E371" s="14">
        <f t="shared" si="96"/>
        <v>3.571428571</v>
      </c>
      <c r="F371" s="14">
        <f t="shared" si="97"/>
        <v>2800</v>
      </c>
      <c r="G371" s="14">
        <f t="shared" si="98"/>
        <v>2</v>
      </c>
      <c r="H371" s="14">
        <f t="shared" si="99"/>
        <v>1400</v>
      </c>
      <c r="J371" s="13" t="s">
        <v>73</v>
      </c>
      <c r="K371" s="13">
        <v>4.0</v>
      </c>
      <c r="L371" s="17">
        <f>L370-(K371/60) - 0.16</f>
        <v>10.01333333</v>
      </c>
      <c r="M371" s="18">
        <f t="shared" si="100"/>
        <v>30</v>
      </c>
    </row>
    <row r="372">
      <c r="B372" s="23" t="s">
        <v>74</v>
      </c>
      <c r="C372" s="20">
        <v>60.0</v>
      </c>
      <c r="D372" s="20">
        <v>5000.0</v>
      </c>
      <c r="E372" s="14">
        <f t="shared" si="96"/>
        <v>4.166666667</v>
      </c>
      <c r="F372" s="14">
        <f t="shared" si="97"/>
        <v>2400</v>
      </c>
      <c r="G372" s="14">
        <f t="shared" si="98"/>
        <v>2</v>
      </c>
      <c r="H372" s="14">
        <f t="shared" si="99"/>
        <v>1200</v>
      </c>
      <c r="J372" s="13" t="s">
        <v>75</v>
      </c>
      <c r="K372" s="13">
        <v>22.0</v>
      </c>
      <c r="L372" s="17">
        <f>L371-(K372/60) </f>
        <v>9.646666667</v>
      </c>
      <c r="M372" s="18">
        <f t="shared" si="100"/>
        <v>165</v>
      </c>
    </row>
    <row r="373">
      <c r="B373" s="23" t="s">
        <v>76</v>
      </c>
      <c r="C373" s="20">
        <v>100.0</v>
      </c>
      <c r="D373" s="20">
        <v>10000.0</v>
      </c>
      <c r="E373" s="14">
        <f t="shared" si="96"/>
        <v>5</v>
      </c>
      <c r="F373" s="14">
        <f t="shared" si="97"/>
        <v>4000</v>
      </c>
      <c r="G373" s="14">
        <f t="shared" si="98"/>
        <v>2</v>
      </c>
      <c r="H373" s="14">
        <f t="shared" si="99"/>
        <v>2000</v>
      </c>
      <c r="J373" s="13" t="s">
        <v>77</v>
      </c>
      <c r="K373" s="13">
        <v>22.0</v>
      </c>
      <c r="L373" s="17">
        <f>L372-(K373/60) - 0.3 - 0.16</f>
        <v>8.82</v>
      </c>
      <c r="M373" s="18">
        <f t="shared" si="100"/>
        <v>165</v>
      </c>
    </row>
    <row r="374">
      <c r="B374" s="23" t="s">
        <v>78</v>
      </c>
      <c r="C374" s="20">
        <v>93.0</v>
      </c>
      <c r="D374" s="20">
        <v>10000.0</v>
      </c>
      <c r="E374" s="14">
        <f t="shared" si="96"/>
        <v>5.376344086</v>
      </c>
      <c r="F374" s="14">
        <f t="shared" si="97"/>
        <v>3720</v>
      </c>
      <c r="G374" s="14">
        <f t="shared" si="98"/>
        <v>2</v>
      </c>
      <c r="H374" s="14">
        <f t="shared" si="99"/>
        <v>1860</v>
      </c>
      <c r="J374" s="13" t="s">
        <v>79</v>
      </c>
      <c r="K374" s="13">
        <v>15.0</v>
      </c>
      <c r="L374" s="17">
        <f t="shared" ref="L374:L376" si="101">L373-(K374/60) - 0.16</f>
        <v>8.41</v>
      </c>
      <c r="M374" s="18">
        <f t="shared" si="100"/>
        <v>112.5</v>
      </c>
    </row>
    <row r="375">
      <c r="J375" s="13" t="s">
        <v>80</v>
      </c>
      <c r="K375" s="13">
        <v>3.0</v>
      </c>
      <c r="L375" s="17">
        <f t="shared" si="101"/>
        <v>8.2</v>
      </c>
      <c r="M375" s="18">
        <f t="shared" si="100"/>
        <v>22.5</v>
      </c>
    </row>
    <row r="376">
      <c r="J376" s="13" t="s">
        <v>82</v>
      </c>
      <c r="K376" s="13">
        <v>14.0</v>
      </c>
      <c r="L376" s="17">
        <f t="shared" si="101"/>
        <v>7.806666667</v>
      </c>
      <c r="M376" s="18">
        <f t="shared" si="100"/>
        <v>105</v>
      </c>
    </row>
    <row r="377">
      <c r="A377" s="21"/>
      <c r="B377" s="5"/>
      <c r="C377" s="5"/>
      <c r="D377" s="5"/>
      <c r="E377" s="5"/>
      <c r="J377" s="13" t="s">
        <v>83</v>
      </c>
      <c r="K377" s="13">
        <v>28.0</v>
      </c>
      <c r="L377" s="17">
        <f>L376-(K377/60)</f>
        <v>7.34</v>
      </c>
      <c r="M377" s="18">
        <f t="shared" si="100"/>
        <v>210</v>
      </c>
    </row>
    <row r="378">
      <c r="B378" s="22"/>
      <c r="C378" s="22"/>
      <c r="D378" s="22"/>
      <c r="E378" s="22"/>
      <c r="F378" s="23"/>
      <c r="G378" s="23"/>
      <c r="J378" s="13" t="s">
        <v>84</v>
      </c>
      <c r="K378" s="13">
        <v>28.0</v>
      </c>
      <c r="L378" s="17">
        <f>L377-(K378/60) - 0.3 - 0.16</f>
        <v>6.413333333</v>
      </c>
      <c r="M378" s="18">
        <f t="shared" si="100"/>
        <v>210</v>
      </c>
    </row>
    <row r="379">
      <c r="J379" s="19" t="s">
        <v>85</v>
      </c>
      <c r="K379" s="13">
        <v>4.0</v>
      </c>
      <c r="L379" s="24">
        <f>L378-(K379/60) - 0.16</f>
        <v>6.186666667</v>
      </c>
      <c r="M379" s="18">
        <f t="shared" si="100"/>
        <v>30</v>
      </c>
    </row>
    <row r="380">
      <c r="B380" s="23"/>
      <c r="J380" s="19"/>
      <c r="K380" s="19"/>
      <c r="L380" s="24"/>
      <c r="M380" s="18">
        <f t="shared" si="100"/>
        <v>0</v>
      </c>
    </row>
    <row r="381">
      <c r="B381" s="23"/>
      <c r="L381" s="26"/>
    </row>
    <row r="382">
      <c r="B382" s="23"/>
    </row>
    <row r="383">
      <c r="A383" s="21"/>
      <c r="B383" s="5"/>
      <c r="C383" s="5"/>
      <c r="D383" s="5"/>
      <c r="E383" s="5"/>
    </row>
    <row r="384">
      <c r="B384" s="22"/>
      <c r="C384" s="22"/>
      <c r="D384" s="22"/>
      <c r="E384" s="22"/>
      <c r="F384" s="23"/>
      <c r="G384" s="23"/>
      <c r="H384" s="23"/>
    </row>
    <row r="385">
      <c r="J385" s="26" t="s">
        <v>36</v>
      </c>
      <c r="K385" s="18">
        <f>SUM(M370:M383)</f>
        <v>1185</v>
      </c>
    </row>
    <row r="386">
      <c r="B386" s="23"/>
      <c r="J386" s="26" t="s">
        <v>37</v>
      </c>
      <c r="K386" s="20">
        <f>(SUM(F369:F374)-SUM(H346:H351))/10000</f>
        <v>2.512</v>
      </c>
    </row>
    <row r="387">
      <c r="B387" s="23"/>
      <c r="J387" s="26" t="s">
        <v>38</v>
      </c>
      <c r="K387" s="17">
        <f>K364-K386</f>
        <v>217.392</v>
      </c>
    </row>
    <row r="388">
      <c r="B388" s="23"/>
    </row>
    <row r="389">
      <c r="B389" s="23"/>
    </row>
    <row r="390">
      <c r="A390" s="4" t="s">
        <v>55</v>
      </c>
      <c r="B390" s="5"/>
      <c r="C390" s="5"/>
      <c r="D390" s="5"/>
      <c r="E390" s="5"/>
    </row>
    <row r="391">
      <c r="B391" s="6" t="s">
        <v>2</v>
      </c>
      <c r="C391" s="6" t="s">
        <v>3</v>
      </c>
      <c r="D391" s="6" t="s">
        <v>4</v>
      </c>
      <c r="E391" s="7" t="s">
        <v>5</v>
      </c>
      <c r="F391" s="8" t="s">
        <v>6</v>
      </c>
      <c r="G391" s="9" t="s">
        <v>7</v>
      </c>
      <c r="H391" s="10" t="s">
        <v>8</v>
      </c>
      <c r="J391" s="11" t="s">
        <v>9</v>
      </c>
      <c r="K391" s="2"/>
      <c r="L391" s="2"/>
      <c r="M391" s="3"/>
    </row>
    <row r="393">
      <c r="B393" s="23" t="s">
        <v>69</v>
      </c>
      <c r="C393" s="20">
        <v>140.0</v>
      </c>
      <c r="D393" s="20">
        <v>20000.0</v>
      </c>
      <c r="E393" s="14">
        <f t="shared" ref="E393:E398" si="102">D393/(C393*20)</f>
        <v>7.142857143</v>
      </c>
      <c r="F393" s="14">
        <f t="shared" ref="F393:F398" si="103">H369</f>
        <v>2800</v>
      </c>
      <c r="G393" s="14">
        <f t="shared" ref="G393:G398" si="104">F393/(C393*20)</f>
        <v>1</v>
      </c>
      <c r="H393" s="14">
        <f t="shared" ref="H393:H398" si="105">F393-(20*C393)</f>
        <v>0</v>
      </c>
      <c r="J393" s="16" t="s">
        <v>11</v>
      </c>
      <c r="K393" s="16" t="s">
        <v>12</v>
      </c>
      <c r="L393" s="16" t="s">
        <v>13</v>
      </c>
      <c r="M393" s="16" t="s">
        <v>14</v>
      </c>
    </row>
    <row r="394">
      <c r="B394" s="23" t="s">
        <v>70</v>
      </c>
      <c r="C394" s="20">
        <v>165.0</v>
      </c>
      <c r="D394" s="20">
        <v>10000.0</v>
      </c>
      <c r="E394" s="14">
        <f t="shared" si="102"/>
        <v>3.03030303</v>
      </c>
      <c r="F394" s="14">
        <f t="shared" si="103"/>
        <v>3300</v>
      </c>
      <c r="G394" s="14">
        <f t="shared" si="104"/>
        <v>1</v>
      </c>
      <c r="H394" s="14">
        <f t="shared" si="105"/>
        <v>0</v>
      </c>
      <c r="L394" s="20">
        <f t="shared" ref="L394:L401" si="106">11-(K394/60)</f>
        <v>11</v>
      </c>
      <c r="M394" s="18">
        <f t="shared" ref="M394:M401" si="107">7.5*K394</f>
        <v>0</v>
      </c>
    </row>
    <row r="395">
      <c r="B395" s="23" t="s">
        <v>72</v>
      </c>
      <c r="C395" s="20">
        <v>70.0</v>
      </c>
      <c r="D395" s="20">
        <v>5000.0</v>
      </c>
      <c r="E395" s="14">
        <f t="shared" si="102"/>
        <v>3.571428571</v>
      </c>
      <c r="F395" s="14">
        <f t="shared" si="103"/>
        <v>1400</v>
      </c>
      <c r="G395" s="14">
        <f t="shared" si="104"/>
        <v>1</v>
      </c>
      <c r="H395" s="14">
        <f t="shared" si="105"/>
        <v>0</v>
      </c>
      <c r="L395" s="20">
        <f t="shared" si="106"/>
        <v>11</v>
      </c>
      <c r="M395" s="18">
        <f t="shared" si="107"/>
        <v>0</v>
      </c>
    </row>
    <row r="396">
      <c r="B396" s="23" t="s">
        <v>74</v>
      </c>
      <c r="C396" s="20">
        <v>60.0</v>
      </c>
      <c r="D396" s="20">
        <v>5000.0</v>
      </c>
      <c r="E396" s="14">
        <f t="shared" si="102"/>
        <v>4.166666667</v>
      </c>
      <c r="F396" s="14">
        <f t="shared" si="103"/>
        <v>1200</v>
      </c>
      <c r="G396" s="14">
        <f t="shared" si="104"/>
        <v>1</v>
      </c>
      <c r="H396" s="14">
        <f t="shared" si="105"/>
        <v>0</v>
      </c>
      <c r="L396" s="20">
        <f t="shared" si="106"/>
        <v>11</v>
      </c>
      <c r="M396" s="18">
        <f t="shared" si="107"/>
        <v>0</v>
      </c>
    </row>
    <row r="397">
      <c r="B397" s="23" t="s">
        <v>76</v>
      </c>
      <c r="C397" s="20">
        <v>100.0</v>
      </c>
      <c r="D397" s="20">
        <v>10000.0</v>
      </c>
      <c r="E397" s="14">
        <f t="shared" si="102"/>
        <v>5</v>
      </c>
      <c r="F397" s="14">
        <f t="shared" si="103"/>
        <v>2000</v>
      </c>
      <c r="G397" s="14">
        <f t="shared" si="104"/>
        <v>1</v>
      </c>
      <c r="H397" s="14">
        <f t="shared" si="105"/>
        <v>0</v>
      </c>
      <c r="L397" s="20">
        <f t="shared" si="106"/>
        <v>11</v>
      </c>
      <c r="M397" s="18">
        <f t="shared" si="107"/>
        <v>0</v>
      </c>
    </row>
    <row r="398">
      <c r="B398" s="23" t="s">
        <v>78</v>
      </c>
      <c r="C398" s="20">
        <v>93.0</v>
      </c>
      <c r="D398" s="20">
        <v>10000.0</v>
      </c>
      <c r="E398" s="14">
        <f t="shared" si="102"/>
        <v>5.376344086</v>
      </c>
      <c r="F398" s="14">
        <f t="shared" si="103"/>
        <v>1860</v>
      </c>
      <c r="G398" s="14">
        <f t="shared" si="104"/>
        <v>1</v>
      </c>
      <c r="H398" s="14">
        <f t="shared" si="105"/>
        <v>0</v>
      </c>
      <c r="L398" s="20">
        <f t="shared" si="106"/>
        <v>11</v>
      </c>
      <c r="M398" s="18">
        <f t="shared" si="107"/>
        <v>0</v>
      </c>
    </row>
    <row r="399">
      <c r="L399" s="20">
        <f t="shared" si="106"/>
        <v>11</v>
      </c>
      <c r="M399" s="18">
        <f t="shared" si="107"/>
        <v>0</v>
      </c>
    </row>
    <row r="400">
      <c r="L400" s="20">
        <f t="shared" si="106"/>
        <v>11</v>
      </c>
      <c r="M400" s="18">
        <f t="shared" si="107"/>
        <v>0</v>
      </c>
    </row>
    <row r="401">
      <c r="A401" s="21"/>
      <c r="B401" s="5"/>
      <c r="C401" s="5"/>
      <c r="D401" s="5"/>
      <c r="E401" s="5"/>
      <c r="L401" s="20">
        <f t="shared" si="106"/>
        <v>11</v>
      </c>
      <c r="M401" s="18">
        <f t="shared" si="107"/>
        <v>0</v>
      </c>
    </row>
    <row r="402">
      <c r="B402" s="22"/>
      <c r="C402" s="22"/>
      <c r="D402" s="22"/>
      <c r="E402" s="22"/>
      <c r="F402" s="23"/>
      <c r="G402" s="23"/>
    </row>
    <row r="404">
      <c r="B404" s="23"/>
    </row>
    <row r="405">
      <c r="B405" s="23"/>
    </row>
    <row r="406">
      <c r="B406" s="23"/>
    </row>
    <row r="407">
      <c r="A407" s="21"/>
      <c r="B407" s="5"/>
      <c r="C407" s="5"/>
      <c r="D407" s="5"/>
      <c r="E407" s="5"/>
    </row>
    <row r="408">
      <c r="B408" s="22"/>
      <c r="C408" s="22"/>
      <c r="D408" s="22"/>
      <c r="E408" s="22"/>
      <c r="F408" s="23"/>
      <c r="G408" s="23"/>
      <c r="H408" s="23"/>
    </row>
    <row r="409">
      <c r="J409" s="26" t="s">
        <v>36</v>
      </c>
      <c r="K409" s="18">
        <f>SUM(M394:M407)</f>
        <v>0</v>
      </c>
    </row>
    <row r="410">
      <c r="B410" s="23"/>
      <c r="J410" s="26" t="s">
        <v>37</v>
      </c>
      <c r="K410" s="20">
        <f>(SUM(F393:F398)-SUM(H369:H374))/10000</f>
        <v>0</v>
      </c>
    </row>
    <row r="411">
      <c r="B411" s="23"/>
      <c r="J411" s="26" t="s">
        <v>38</v>
      </c>
      <c r="K411" s="17">
        <f>K387-K410</f>
        <v>217.392</v>
      </c>
    </row>
    <row r="414">
      <c r="A414" s="4" t="s">
        <v>56</v>
      </c>
      <c r="B414" s="5"/>
      <c r="C414" s="5"/>
      <c r="D414" s="5"/>
      <c r="E414" s="5"/>
    </row>
    <row r="415">
      <c r="B415" s="6" t="s">
        <v>2</v>
      </c>
      <c r="C415" s="6" t="s">
        <v>3</v>
      </c>
      <c r="D415" s="6" t="s">
        <v>4</v>
      </c>
      <c r="E415" s="7" t="s">
        <v>5</v>
      </c>
      <c r="F415" s="8" t="s">
        <v>6</v>
      </c>
      <c r="G415" s="9" t="s">
        <v>7</v>
      </c>
      <c r="H415" s="10" t="s">
        <v>8</v>
      </c>
      <c r="J415" s="11" t="s">
        <v>9</v>
      </c>
      <c r="K415" s="2"/>
      <c r="L415" s="2"/>
      <c r="M415" s="3"/>
    </row>
    <row r="417">
      <c r="B417" s="23" t="s">
        <v>69</v>
      </c>
      <c r="C417" s="20">
        <v>140.0</v>
      </c>
      <c r="D417" s="20">
        <v>20000.0</v>
      </c>
      <c r="E417" s="14">
        <f t="shared" ref="E417:E422" si="108">D417/(C417*20)</f>
        <v>7.142857143</v>
      </c>
      <c r="F417" s="14">
        <f t="shared" ref="F417:F422" si="109">H393 + F8</f>
        <v>5600</v>
      </c>
      <c r="G417" s="14">
        <f t="shared" ref="G417:G422" si="110">F417/(C417*20)</f>
        <v>2</v>
      </c>
      <c r="H417" s="14">
        <f t="shared" ref="H417:H422" si="111">F417-(20*C417)</f>
        <v>2800</v>
      </c>
      <c r="J417" s="16" t="s">
        <v>11</v>
      </c>
      <c r="K417" s="16" t="s">
        <v>12</v>
      </c>
      <c r="L417" s="16" t="s">
        <v>13</v>
      </c>
      <c r="M417" s="16" t="s">
        <v>14</v>
      </c>
    </row>
    <row r="418">
      <c r="B418" s="23" t="s">
        <v>70</v>
      </c>
      <c r="C418" s="20">
        <v>165.0</v>
      </c>
      <c r="D418" s="20">
        <v>10000.0</v>
      </c>
      <c r="E418" s="14">
        <f t="shared" si="108"/>
        <v>3.03030303</v>
      </c>
      <c r="F418" s="14">
        <f t="shared" si="109"/>
        <v>6600</v>
      </c>
      <c r="G418" s="14">
        <f t="shared" si="110"/>
        <v>2</v>
      </c>
      <c r="H418" s="14">
        <f t="shared" si="111"/>
        <v>3300</v>
      </c>
      <c r="J418" s="13" t="s">
        <v>71</v>
      </c>
      <c r="K418" s="13">
        <v>18.0</v>
      </c>
      <c r="L418" s="17">
        <f>11-(K418/60) - 0.3 - 0.16</f>
        <v>10.24</v>
      </c>
      <c r="M418" s="18">
        <f t="shared" ref="M418:M428" si="112">7.5*K418</f>
        <v>135</v>
      </c>
    </row>
    <row r="419">
      <c r="B419" s="23" t="s">
        <v>72</v>
      </c>
      <c r="C419" s="20">
        <v>70.0</v>
      </c>
      <c r="D419" s="20">
        <v>5000.0</v>
      </c>
      <c r="E419" s="14">
        <f t="shared" si="108"/>
        <v>3.571428571</v>
      </c>
      <c r="F419" s="14">
        <f t="shared" si="109"/>
        <v>2800</v>
      </c>
      <c r="G419" s="14">
        <f t="shared" si="110"/>
        <v>2</v>
      </c>
      <c r="H419" s="14">
        <f t="shared" si="111"/>
        <v>1400</v>
      </c>
      <c r="J419" s="13" t="s">
        <v>73</v>
      </c>
      <c r="K419" s="13">
        <v>4.0</v>
      </c>
      <c r="L419" s="17">
        <f>L418-(K419/60) - 0.16</f>
        <v>10.01333333</v>
      </c>
      <c r="M419" s="18">
        <f t="shared" si="112"/>
        <v>30</v>
      </c>
    </row>
    <row r="420">
      <c r="B420" s="23" t="s">
        <v>74</v>
      </c>
      <c r="C420" s="20">
        <v>60.0</v>
      </c>
      <c r="D420" s="20">
        <v>5000.0</v>
      </c>
      <c r="E420" s="14">
        <f t="shared" si="108"/>
        <v>4.166666667</v>
      </c>
      <c r="F420" s="14">
        <f t="shared" si="109"/>
        <v>2400</v>
      </c>
      <c r="G420" s="14">
        <f t="shared" si="110"/>
        <v>2</v>
      </c>
      <c r="H420" s="14">
        <f t="shared" si="111"/>
        <v>1200</v>
      </c>
      <c r="J420" s="13" t="s">
        <v>75</v>
      </c>
      <c r="K420" s="13">
        <v>22.0</v>
      </c>
      <c r="L420" s="17">
        <f>L419-(K420/60) </f>
        <v>9.646666667</v>
      </c>
      <c r="M420" s="18">
        <f t="shared" si="112"/>
        <v>165</v>
      </c>
    </row>
    <row r="421">
      <c r="B421" s="23" t="s">
        <v>76</v>
      </c>
      <c r="C421" s="20">
        <v>100.0</v>
      </c>
      <c r="D421" s="20">
        <v>10000.0</v>
      </c>
      <c r="E421" s="14">
        <f t="shared" si="108"/>
        <v>5</v>
      </c>
      <c r="F421" s="14">
        <f t="shared" si="109"/>
        <v>4000</v>
      </c>
      <c r="G421" s="14">
        <f t="shared" si="110"/>
        <v>2</v>
      </c>
      <c r="H421" s="14">
        <f t="shared" si="111"/>
        <v>2000</v>
      </c>
      <c r="J421" s="13" t="s">
        <v>77</v>
      </c>
      <c r="K421" s="13">
        <v>22.0</v>
      </c>
      <c r="L421" s="17">
        <f>L420-(K421/60) - 0.3 - 0.16</f>
        <v>8.82</v>
      </c>
      <c r="M421" s="18">
        <f t="shared" si="112"/>
        <v>165</v>
      </c>
    </row>
    <row r="422">
      <c r="B422" s="23" t="s">
        <v>78</v>
      </c>
      <c r="C422" s="20">
        <v>93.0</v>
      </c>
      <c r="D422" s="20">
        <v>10000.0</v>
      </c>
      <c r="E422" s="14">
        <f t="shared" si="108"/>
        <v>5.376344086</v>
      </c>
      <c r="F422" s="14">
        <f t="shared" si="109"/>
        <v>3720</v>
      </c>
      <c r="G422" s="14">
        <f t="shared" si="110"/>
        <v>2</v>
      </c>
      <c r="H422" s="14">
        <f t="shared" si="111"/>
        <v>1860</v>
      </c>
      <c r="J422" s="13" t="s">
        <v>79</v>
      </c>
      <c r="K422" s="13">
        <v>15.0</v>
      </c>
      <c r="L422" s="17">
        <f t="shared" ref="L422:L424" si="113">L421-(K422/60) - 0.16</f>
        <v>8.41</v>
      </c>
      <c r="M422" s="18">
        <f t="shared" si="112"/>
        <v>112.5</v>
      </c>
    </row>
    <row r="423">
      <c r="J423" s="13" t="s">
        <v>80</v>
      </c>
      <c r="K423" s="13">
        <v>3.0</v>
      </c>
      <c r="L423" s="17">
        <f t="shared" si="113"/>
        <v>8.2</v>
      </c>
      <c r="M423" s="18">
        <f t="shared" si="112"/>
        <v>22.5</v>
      </c>
    </row>
    <row r="424">
      <c r="J424" s="13" t="s">
        <v>82</v>
      </c>
      <c r="K424" s="13">
        <v>14.0</v>
      </c>
      <c r="L424" s="17">
        <f t="shared" si="113"/>
        <v>7.806666667</v>
      </c>
      <c r="M424" s="18">
        <f t="shared" si="112"/>
        <v>105</v>
      </c>
    </row>
    <row r="425">
      <c r="A425" s="21"/>
      <c r="B425" s="5"/>
      <c r="C425" s="5"/>
      <c r="D425" s="5"/>
      <c r="E425" s="5"/>
      <c r="J425" s="13" t="s">
        <v>83</v>
      </c>
      <c r="K425" s="13">
        <v>28.0</v>
      </c>
      <c r="L425" s="17">
        <f>L424-(K425/60)</f>
        <v>7.34</v>
      </c>
      <c r="M425" s="18">
        <f t="shared" si="112"/>
        <v>210</v>
      </c>
    </row>
    <row r="426">
      <c r="B426" s="22"/>
      <c r="C426" s="22"/>
      <c r="D426" s="22"/>
      <c r="E426" s="22"/>
      <c r="F426" s="23"/>
      <c r="G426" s="23"/>
      <c r="J426" s="13" t="s">
        <v>84</v>
      </c>
      <c r="K426" s="13">
        <v>28.0</v>
      </c>
      <c r="L426" s="17">
        <f>L425-(K426/60) - 0.3 - 0.16</f>
        <v>6.413333333</v>
      </c>
      <c r="M426" s="18">
        <f t="shared" si="112"/>
        <v>210</v>
      </c>
    </row>
    <row r="427">
      <c r="J427" s="19" t="s">
        <v>85</v>
      </c>
      <c r="K427" s="13">
        <v>4.0</v>
      </c>
      <c r="L427" s="24">
        <f>L426-(K427/60) - 0.16</f>
        <v>6.186666667</v>
      </c>
      <c r="M427" s="18">
        <f t="shared" si="112"/>
        <v>30</v>
      </c>
    </row>
    <row r="428">
      <c r="B428" s="23"/>
      <c r="J428" s="19"/>
      <c r="K428" s="19"/>
      <c r="L428" s="24"/>
      <c r="M428" s="18">
        <f t="shared" si="112"/>
        <v>0</v>
      </c>
    </row>
    <row r="429">
      <c r="B429" s="23"/>
      <c r="L429" s="26"/>
    </row>
    <row r="430">
      <c r="B430" s="23"/>
    </row>
    <row r="431">
      <c r="A431" s="21"/>
      <c r="B431" s="5"/>
      <c r="C431" s="5"/>
      <c r="D431" s="5"/>
      <c r="E431" s="5"/>
    </row>
    <row r="432">
      <c r="B432" s="22"/>
      <c r="C432" s="22"/>
      <c r="D432" s="22"/>
      <c r="E432" s="22"/>
      <c r="F432" s="23"/>
      <c r="G432" s="23"/>
      <c r="H432" s="23"/>
    </row>
    <row r="433">
      <c r="J433" s="26" t="s">
        <v>36</v>
      </c>
      <c r="K433" s="18">
        <f>SUM(M418:M431)</f>
        <v>1185</v>
      </c>
    </row>
    <row r="434">
      <c r="B434" s="23"/>
      <c r="J434" s="26" t="s">
        <v>37</v>
      </c>
      <c r="K434" s="20">
        <f>(SUM(F417:F422)-SUM(H393:H398))/10000</f>
        <v>2.512</v>
      </c>
    </row>
    <row r="435">
      <c r="B435" s="23"/>
      <c r="J435" s="26" t="s">
        <v>38</v>
      </c>
      <c r="K435" s="17">
        <f>K411-K434</f>
        <v>214.88</v>
      </c>
    </row>
    <row r="436">
      <c r="D436" s="22"/>
      <c r="E436" s="22"/>
      <c r="F436" s="22"/>
      <c r="G436" s="22"/>
      <c r="H436" s="23"/>
      <c r="I436" s="23"/>
    </row>
    <row r="438">
      <c r="A438" s="4" t="s">
        <v>57</v>
      </c>
      <c r="B438" s="5"/>
      <c r="C438" s="5"/>
      <c r="D438" s="5"/>
      <c r="E438" s="5"/>
    </row>
    <row r="439">
      <c r="B439" s="6" t="s">
        <v>2</v>
      </c>
      <c r="C439" s="6" t="s">
        <v>3</v>
      </c>
      <c r="D439" s="6" t="s">
        <v>4</v>
      </c>
      <c r="E439" s="7" t="s">
        <v>5</v>
      </c>
      <c r="F439" s="8" t="s">
        <v>6</v>
      </c>
      <c r="G439" s="9" t="s">
        <v>7</v>
      </c>
      <c r="H439" s="10" t="s">
        <v>8</v>
      </c>
      <c r="J439" s="11" t="s">
        <v>9</v>
      </c>
      <c r="K439" s="2"/>
      <c r="L439" s="2"/>
      <c r="M439" s="3"/>
    </row>
    <row r="441">
      <c r="B441" s="23" t="s">
        <v>69</v>
      </c>
      <c r="C441" s="20">
        <v>140.0</v>
      </c>
      <c r="D441" s="20">
        <v>20000.0</v>
      </c>
      <c r="E441" s="14">
        <f t="shared" ref="E441:E446" si="114">D441/(C441*20)</f>
        <v>7.142857143</v>
      </c>
      <c r="F441" s="14">
        <f t="shared" ref="F441:F446" si="115">H417 + F8</f>
        <v>8400</v>
      </c>
      <c r="G441" s="14">
        <f t="shared" ref="G441:G446" si="116">F441/(C441*20)</f>
        <v>3</v>
      </c>
      <c r="H441" s="14">
        <f t="shared" ref="H441:H446" si="117">F441-(20*C441)</f>
        <v>5600</v>
      </c>
      <c r="J441" s="16" t="s">
        <v>11</v>
      </c>
      <c r="K441" s="16" t="s">
        <v>12</v>
      </c>
      <c r="L441" s="16" t="s">
        <v>13</v>
      </c>
      <c r="M441" s="16" t="s">
        <v>14</v>
      </c>
    </row>
    <row r="442">
      <c r="B442" s="23" t="s">
        <v>70</v>
      </c>
      <c r="C442" s="20">
        <v>165.0</v>
      </c>
      <c r="D442" s="20">
        <v>10000.0</v>
      </c>
      <c r="E442" s="14">
        <f t="shared" si="114"/>
        <v>3.03030303</v>
      </c>
      <c r="F442" s="14">
        <f t="shared" si="115"/>
        <v>9900</v>
      </c>
      <c r="G442" s="14">
        <f t="shared" si="116"/>
        <v>3</v>
      </c>
      <c r="H442" s="14">
        <f t="shared" si="117"/>
        <v>6600</v>
      </c>
      <c r="J442" s="13" t="s">
        <v>71</v>
      </c>
      <c r="K442" s="13">
        <v>18.0</v>
      </c>
      <c r="L442" s="17">
        <f>11-(K442/60) - 0.3 - 0.16</f>
        <v>10.24</v>
      </c>
      <c r="M442" s="18">
        <f t="shared" ref="M442:M452" si="118">7.5*K442</f>
        <v>135</v>
      </c>
    </row>
    <row r="443">
      <c r="B443" s="23" t="s">
        <v>72</v>
      </c>
      <c r="C443" s="20">
        <v>70.0</v>
      </c>
      <c r="D443" s="20">
        <v>5000.0</v>
      </c>
      <c r="E443" s="14">
        <f t="shared" si="114"/>
        <v>3.571428571</v>
      </c>
      <c r="F443" s="14">
        <f t="shared" si="115"/>
        <v>4200</v>
      </c>
      <c r="G443" s="14">
        <f t="shared" si="116"/>
        <v>3</v>
      </c>
      <c r="H443" s="14">
        <f t="shared" si="117"/>
        <v>2800</v>
      </c>
      <c r="J443" s="13" t="s">
        <v>73</v>
      </c>
      <c r="K443" s="13">
        <v>4.0</v>
      </c>
      <c r="L443" s="17">
        <f>L442-(K443/60) - 0.16</f>
        <v>10.01333333</v>
      </c>
      <c r="M443" s="18">
        <f t="shared" si="118"/>
        <v>30</v>
      </c>
    </row>
    <row r="444">
      <c r="B444" s="23" t="s">
        <v>74</v>
      </c>
      <c r="C444" s="20">
        <v>60.0</v>
      </c>
      <c r="D444" s="20">
        <v>5000.0</v>
      </c>
      <c r="E444" s="14">
        <f t="shared" si="114"/>
        <v>4.166666667</v>
      </c>
      <c r="F444" s="14">
        <f t="shared" si="115"/>
        <v>3600</v>
      </c>
      <c r="G444" s="14">
        <f t="shared" si="116"/>
        <v>3</v>
      </c>
      <c r="H444" s="14">
        <f t="shared" si="117"/>
        <v>2400</v>
      </c>
      <c r="J444" s="13" t="s">
        <v>75</v>
      </c>
      <c r="K444" s="13">
        <v>22.0</v>
      </c>
      <c r="L444" s="17">
        <f>L443-(K444/60) </f>
        <v>9.646666667</v>
      </c>
      <c r="M444" s="18">
        <f t="shared" si="118"/>
        <v>165</v>
      </c>
    </row>
    <row r="445">
      <c r="B445" s="23" t="s">
        <v>76</v>
      </c>
      <c r="C445" s="20">
        <v>100.0</v>
      </c>
      <c r="D445" s="20">
        <v>10000.0</v>
      </c>
      <c r="E445" s="14">
        <f t="shared" si="114"/>
        <v>5</v>
      </c>
      <c r="F445" s="14">
        <f t="shared" si="115"/>
        <v>6000</v>
      </c>
      <c r="G445" s="14">
        <f t="shared" si="116"/>
        <v>3</v>
      </c>
      <c r="H445" s="14">
        <f t="shared" si="117"/>
        <v>4000</v>
      </c>
      <c r="J445" s="13" t="s">
        <v>77</v>
      </c>
      <c r="K445" s="13">
        <v>22.0</v>
      </c>
      <c r="L445" s="17">
        <f>L444-(K445/60) - 0.3 - 0.16</f>
        <v>8.82</v>
      </c>
      <c r="M445" s="18">
        <f t="shared" si="118"/>
        <v>165</v>
      </c>
    </row>
    <row r="446">
      <c r="B446" s="23" t="s">
        <v>78</v>
      </c>
      <c r="C446" s="20">
        <v>93.0</v>
      </c>
      <c r="D446" s="20">
        <v>10000.0</v>
      </c>
      <c r="E446" s="14">
        <f t="shared" si="114"/>
        <v>5.376344086</v>
      </c>
      <c r="F446" s="14">
        <f t="shared" si="115"/>
        <v>5580</v>
      </c>
      <c r="G446" s="14">
        <f t="shared" si="116"/>
        <v>3</v>
      </c>
      <c r="H446" s="14">
        <f t="shared" si="117"/>
        <v>3720</v>
      </c>
      <c r="J446" s="13" t="s">
        <v>79</v>
      </c>
      <c r="K446" s="13">
        <v>15.0</v>
      </c>
      <c r="L446" s="17">
        <f t="shared" ref="L446:L448" si="119">L445-(K446/60) - 0.16</f>
        <v>8.41</v>
      </c>
      <c r="M446" s="18">
        <f t="shared" si="118"/>
        <v>112.5</v>
      </c>
    </row>
    <row r="447">
      <c r="J447" s="13" t="s">
        <v>80</v>
      </c>
      <c r="K447" s="13">
        <v>3.0</v>
      </c>
      <c r="L447" s="17">
        <f t="shared" si="119"/>
        <v>8.2</v>
      </c>
      <c r="M447" s="18">
        <f t="shared" si="118"/>
        <v>22.5</v>
      </c>
    </row>
    <row r="448">
      <c r="J448" s="13" t="s">
        <v>82</v>
      </c>
      <c r="K448" s="13">
        <v>14.0</v>
      </c>
      <c r="L448" s="17">
        <f t="shared" si="119"/>
        <v>7.806666667</v>
      </c>
      <c r="M448" s="18">
        <f t="shared" si="118"/>
        <v>105</v>
      </c>
    </row>
    <row r="449">
      <c r="A449" s="21"/>
      <c r="B449" s="5"/>
      <c r="C449" s="5"/>
      <c r="D449" s="5"/>
      <c r="E449" s="5"/>
      <c r="J449" s="13" t="s">
        <v>83</v>
      </c>
      <c r="K449" s="13">
        <v>28.0</v>
      </c>
      <c r="L449" s="17">
        <f>L448-(K449/60)</f>
        <v>7.34</v>
      </c>
      <c r="M449" s="18">
        <f t="shared" si="118"/>
        <v>210</v>
      </c>
    </row>
    <row r="450">
      <c r="B450" s="22"/>
      <c r="C450" s="22"/>
      <c r="D450" s="22"/>
      <c r="E450" s="22"/>
      <c r="F450" s="23"/>
      <c r="G450" s="23"/>
      <c r="J450" s="13" t="s">
        <v>84</v>
      </c>
      <c r="K450" s="13">
        <v>28.0</v>
      </c>
      <c r="L450" s="17">
        <f>L449-(K450/60) - 0.3 - 0.16</f>
        <v>6.413333333</v>
      </c>
      <c r="M450" s="18">
        <f t="shared" si="118"/>
        <v>210</v>
      </c>
    </row>
    <row r="451">
      <c r="J451" s="19" t="s">
        <v>85</v>
      </c>
      <c r="K451" s="13">
        <v>4.0</v>
      </c>
      <c r="L451" s="24">
        <f>L450-(K451/60) - 0.16</f>
        <v>6.186666667</v>
      </c>
      <c r="M451" s="18">
        <f t="shared" si="118"/>
        <v>30</v>
      </c>
    </row>
    <row r="452">
      <c r="B452" s="23"/>
      <c r="J452" s="19"/>
      <c r="K452" s="19"/>
      <c r="L452" s="24"/>
      <c r="M452" s="18">
        <f t="shared" si="118"/>
        <v>0</v>
      </c>
    </row>
    <row r="453">
      <c r="B453" s="23"/>
      <c r="L453" s="26"/>
    </row>
    <row r="454">
      <c r="B454" s="23"/>
    </row>
    <row r="455">
      <c r="A455" s="21"/>
      <c r="B455" s="5"/>
      <c r="C455" s="5"/>
      <c r="D455" s="5"/>
      <c r="E455" s="5"/>
    </row>
    <row r="456">
      <c r="B456" s="22"/>
      <c r="C456" s="22"/>
      <c r="D456" s="22"/>
      <c r="E456" s="22"/>
      <c r="F456" s="23"/>
      <c r="G456" s="23"/>
      <c r="H456" s="23"/>
    </row>
    <row r="457">
      <c r="J457" s="26" t="s">
        <v>36</v>
      </c>
      <c r="K457" s="18">
        <f>SUM(M442:M455)</f>
        <v>1185</v>
      </c>
    </row>
    <row r="458">
      <c r="B458" s="23"/>
      <c r="J458" s="26" t="s">
        <v>37</v>
      </c>
      <c r="K458" s="20">
        <f>(SUM(F441:F446)-SUM(H417:H422))/10000</f>
        <v>2.512</v>
      </c>
    </row>
    <row r="459">
      <c r="B459" s="23"/>
      <c r="J459" s="26" t="s">
        <v>38</v>
      </c>
      <c r="K459" s="17">
        <f>K435-K458</f>
        <v>212.368</v>
      </c>
    </row>
    <row r="461">
      <c r="A461" s="4" t="s">
        <v>58</v>
      </c>
      <c r="B461" s="5"/>
      <c r="C461" s="5"/>
      <c r="D461" s="5"/>
      <c r="E461" s="5"/>
    </row>
    <row r="462">
      <c r="B462" s="6" t="s">
        <v>2</v>
      </c>
      <c r="C462" s="6" t="s">
        <v>3</v>
      </c>
      <c r="D462" s="6" t="s">
        <v>4</v>
      </c>
      <c r="E462" s="7" t="s">
        <v>5</v>
      </c>
      <c r="F462" s="8" t="s">
        <v>6</v>
      </c>
      <c r="G462" s="9" t="s">
        <v>7</v>
      </c>
      <c r="H462" s="10" t="s">
        <v>8</v>
      </c>
      <c r="J462" s="11" t="s">
        <v>9</v>
      </c>
      <c r="K462" s="2"/>
      <c r="L462" s="2"/>
      <c r="M462" s="3"/>
    </row>
    <row r="464">
      <c r="B464" s="23" t="s">
        <v>69</v>
      </c>
      <c r="C464" s="20">
        <v>140.0</v>
      </c>
      <c r="D464" s="20">
        <v>20000.0</v>
      </c>
      <c r="E464" s="14">
        <f t="shared" ref="E464:E469" si="120">D464/(C464*20)</f>
        <v>7.142857143</v>
      </c>
      <c r="F464" s="14">
        <f t="shared" ref="F464:F469" si="121">H441</f>
        <v>5600</v>
      </c>
      <c r="G464" s="14">
        <f t="shared" ref="G464:G469" si="122">F464/(C464*20)</f>
        <v>2</v>
      </c>
      <c r="H464" s="14">
        <f t="shared" ref="H464:H469" si="123">F464-(20*C464)</f>
        <v>2800</v>
      </c>
      <c r="J464" s="16" t="s">
        <v>11</v>
      </c>
      <c r="K464" s="16" t="s">
        <v>12</v>
      </c>
      <c r="L464" s="16" t="s">
        <v>13</v>
      </c>
      <c r="M464" s="16" t="s">
        <v>14</v>
      </c>
    </row>
    <row r="465">
      <c r="B465" s="23" t="s">
        <v>70</v>
      </c>
      <c r="C465" s="20">
        <v>165.0</v>
      </c>
      <c r="D465" s="20">
        <v>10000.0</v>
      </c>
      <c r="E465" s="14">
        <f t="shared" si="120"/>
        <v>3.03030303</v>
      </c>
      <c r="F465" s="14">
        <f t="shared" si="121"/>
        <v>6600</v>
      </c>
      <c r="G465" s="14">
        <f t="shared" si="122"/>
        <v>2</v>
      </c>
      <c r="H465" s="14">
        <f t="shared" si="123"/>
        <v>3300</v>
      </c>
      <c r="L465" s="20">
        <f t="shared" ref="L465:L472" si="124">11-(K465/60)</f>
        <v>11</v>
      </c>
      <c r="M465" s="18">
        <f t="shared" ref="M465:M472" si="125">7.5*K465</f>
        <v>0</v>
      </c>
    </row>
    <row r="466">
      <c r="B466" s="23" t="s">
        <v>72</v>
      </c>
      <c r="C466" s="20">
        <v>70.0</v>
      </c>
      <c r="D466" s="20">
        <v>5000.0</v>
      </c>
      <c r="E466" s="14">
        <f t="shared" si="120"/>
        <v>3.571428571</v>
      </c>
      <c r="F466" s="14">
        <f t="shared" si="121"/>
        <v>2800</v>
      </c>
      <c r="G466" s="14">
        <f t="shared" si="122"/>
        <v>2</v>
      </c>
      <c r="H466" s="14">
        <f t="shared" si="123"/>
        <v>1400</v>
      </c>
      <c r="L466" s="20">
        <f t="shared" si="124"/>
        <v>11</v>
      </c>
      <c r="M466" s="18">
        <f t="shared" si="125"/>
        <v>0</v>
      </c>
    </row>
    <row r="467">
      <c r="B467" s="23" t="s">
        <v>74</v>
      </c>
      <c r="C467" s="20">
        <v>60.0</v>
      </c>
      <c r="D467" s="20">
        <v>5000.0</v>
      </c>
      <c r="E467" s="14">
        <f t="shared" si="120"/>
        <v>4.166666667</v>
      </c>
      <c r="F467" s="14">
        <f t="shared" si="121"/>
        <v>2400</v>
      </c>
      <c r="G467" s="14">
        <f t="shared" si="122"/>
        <v>2</v>
      </c>
      <c r="H467" s="14">
        <f t="shared" si="123"/>
        <v>1200</v>
      </c>
      <c r="L467" s="20">
        <f t="shared" si="124"/>
        <v>11</v>
      </c>
      <c r="M467" s="18">
        <f t="shared" si="125"/>
        <v>0</v>
      </c>
    </row>
    <row r="468">
      <c r="B468" s="23" t="s">
        <v>76</v>
      </c>
      <c r="C468" s="20">
        <v>100.0</v>
      </c>
      <c r="D468" s="20">
        <v>10000.0</v>
      </c>
      <c r="E468" s="14">
        <f t="shared" si="120"/>
        <v>5</v>
      </c>
      <c r="F468" s="14">
        <f t="shared" si="121"/>
        <v>4000</v>
      </c>
      <c r="G468" s="14">
        <f t="shared" si="122"/>
        <v>2</v>
      </c>
      <c r="H468" s="14">
        <f t="shared" si="123"/>
        <v>2000</v>
      </c>
      <c r="L468" s="20">
        <f t="shared" si="124"/>
        <v>11</v>
      </c>
      <c r="M468" s="18">
        <f t="shared" si="125"/>
        <v>0</v>
      </c>
    </row>
    <row r="469">
      <c r="B469" s="23" t="s">
        <v>78</v>
      </c>
      <c r="C469" s="20">
        <v>93.0</v>
      </c>
      <c r="D469" s="20">
        <v>10000.0</v>
      </c>
      <c r="E469" s="14">
        <f t="shared" si="120"/>
        <v>5.376344086</v>
      </c>
      <c r="F469" s="14">
        <f t="shared" si="121"/>
        <v>3720</v>
      </c>
      <c r="G469" s="14">
        <f t="shared" si="122"/>
        <v>2</v>
      </c>
      <c r="H469" s="14">
        <f t="shared" si="123"/>
        <v>1860</v>
      </c>
      <c r="L469" s="20">
        <f t="shared" si="124"/>
        <v>11</v>
      </c>
      <c r="M469" s="18">
        <f t="shared" si="125"/>
        <v>0</v>
      </c>
    </row>
    <row r="470">
      <c r="L470" s="20">
        <f t="shared" si="124"/>
        <v>11</v>
      </c>
      <c r="M470" s="18">
        <f t="shared" si="125"/>
        <v>0</v>
      </c>
    </row>
    <row r="471">
      <c r="L471" s="20">
        <f t="shared" si="124"/>
        <v>11</v>
      </c>
      <c r="M471" s="18">
        <f t="shared" si="125"/>
        <v>0</v>
      </c>
    </row>
    <row r="472">
      <c r="A472" s="21"/>
      <c r="B472" s="5"/>
      <c r="C472" s="5"/>
      <c r="D472" s="5"/>
      <c r="E472" s="5"/>
      <c r="L472" s="20">
        <f t="shared" si="124"/>
        <v>11</v>
      </c>
      <c r="M472" s="18">
        <f t="shared" si="125"/>
        <v>0</v>
      </c>
    </row>
    <row r="473">
      <c r="B473" s="22"/>
      <c r="C473" s="22"/>
      <c r="D473" s="22"/>
      <c r="E473" s="22"/>
      <c r="F473" s="23"/>
      <c r="G473" s="23"/>
    </row>
    <row r="475">
      <c r="B475" s="23"/>
    </row>
    <row r="476">
      <c r="B476" s="23"/>
    </row>
    <row r="477">
      <c r="B477" s="23"/>
    </row>
    <row r="478">
      <c r="A478" s="21"/>
      <c r="B478" s="5"/>
      <c r="C478" s="5"/>
      <c r="D478" s="5"/>
      <c r="E478" s="5"/>
    </row>
    <row r="479">
      <c r="B479" s="22"/>
      <c r="C479" s="22"/>
      <c r="D479" s="22"/>
      <c r="E479" s="22"/>
      <c r="F479" s="23"/>
      <c r="G479" s="23"/>
      <c r="H479" s="23"/>
    </row>
    <row r="480">
      <c r="J480" s="26" t="s">
        <v>36</v>
      </c>
      <c r="K480" s="18">
        <f>SUM(M465:M478)</f>
        <v>0</v>
      </c>
    </row>
    <row r="481">
      <c r="B481" s="23"/>
      <c r="J481" s="26" t="s">
        <v>37</v>
      </c>
      <c r="K481" s="20">
        <f>(SUM(F464:F469)-SUM(H441:H446))/10000</f>
        <v>0</v>
      </c>
    </row>
    <row r="482">
      <c r="B482" s="23"/>
      <c r="J482" s="26" t="s">
        <v>38</v>
      </c>
      <c r="K482" s="17">
        <f>K459-K481</f>
        <v>212.368</v>
      </c>
    </row>
    <row r="484">
      <c r="A484" s="4" t="s">
        <v>59</v>
      </c>
      <c r="B484" s="5"/>
      <c r="C484" s="5"/>
      <c r="D484" s="5"/>
      <c r="E484" s="5"/>
    </row>
    <row r="485">
      <c r="B485" s="6" t="s">
        <v>2</v>
      </c>
      <c r="C485" s="6" t="s">
        <v>3</v>
      </c>
      <c r="D485" s="6" t="s">
        <v>4</v>
      </c>
      <c r="E485" s="7" t="s">
        <v>5</v>
      </c>
      <c r="F485" s="8" t="s">
        <v>6</v>
      </c>
      <c r="G485" s="9" t="s">
        <v>7</v>
      </c>
      <c r="H485" s="10" t="s">
        <v>8</v>
      </c>
      <c r="J485" s="11" t="s">
        <v>9</v>
      </c>
      <c r="K485" s="2"/>
      <c r="L485" s="2"/>
      <c r="M485" s="3"/>
    </row>
    <row r="487">
      <c r="B487" s="23" t="s">
        <v>69</v>
      </c>
      <c r="C487" s="20">
        <v>140.0</v>
      </c>
      <c r="D487" s="20">
        <v>20000.0</v>
      </c>
      <c r="E487" s="14">
        <f t="shared" ref="E487:E492" si="126">D487/(C487*20)</f>
        <v>7.142857143</v>
      </c>
      <c r="F487" s="14">
        <f t="shared" ref="F487:F492" si="127">H464</f>
        <v>2800</v>
      </c>
      <c r="G487" s="14">
        <f t="shared" ref="G487:G492" si="128">F487/(C487*20)</f>
        <v>1</v>
      </c>
      <c r="H487" s="14">
        <f t="shared" ref="H487:H492" si="129">F487-(20*C487)</f>
        <v>0</v>
      </c>
      <c r="J487" s="16" t="s">
        <v>11</v>
      </c>
      <c r="K487" s="16" t="s">
        <v>12</v>
      </c>
      <c r="L487" s="16" t="s">
        <v>13</v>
      </c>
      <c r="M487" s="16" t="s">
        <v>14</v>
      </c>
    </row>
    <row r="488">
      <c r="B488" s="23" t="s">
        <v>70</v>
      </c>
      <c r="C488" s="20">
        <v>165.0</v>
      </c>
      <c r="D488" s="20">
        <v>10000.0</v>
      </c>
      <c r="E488" s="14">
        <f t="shared" si="126"/>
        <v>3.03030303</v>
      </c>
      <c r="F488" s="14">
        <f t="shared" si="127"/>
        <v>3300</v>
      </c>
      <c r="G488" s="14">
        <f t="shared" si="128"/>
        <v>1</v>
      </c>
      <c r="H488" s="14">
        <f t="shared" si="129"/>
        <v>0</v>
      </c>
      <c r="L488" s="20">
        <f t="shared" ref="L488:L495" si="130">11-(K488/60)</f>
        <v>11</v>
      </c>
      <c r="M488" s="18">
        <f t="shared" ref="M488:M495" si="131">7.5*K488</f>
        <v>0</v>
      </c>
    </row>
    <row r="489">
      <c r="B489" s="23" t="s">
        <v>72</v>
      </c>
      <c r="C489" s="20">
        <v>70.0</v>
      </c>
      <c r="D489" s="20">
        <v>5000.0</v>
      </c>
      <c r="E489" s="14">
        <f t="shared" si="126"/>
        <v>3.571428571</v>
      </c>
      <c r="F489" s="14">
        <f t="shared" si="127"/>
        <v>1400</v>
      </c>
      <c r="G489" s="14">
        <f t="shared" si="128"/>
        <v>1</v>
      </c>
      <c r="H489" s="14">
        <f t="shared" si="129"/>
        <v>0</v>
      </c>
      <c r="L489" s="20">
        <f t="shared" si="130"/>
        <v>11</v>
      </c>
      <c r="M489" s="18">
        <f t="shared" si="131"/>
        <v>0</v>
      </c>
    </row>
    <row r="490">
      <c r="B490" s="23" t="s">
        <v>74</v>
      </c>
      <c r="C490" s="20">
        <v>60.0</v>
      </c>
      <c r="D490" s="20">
        <v>5000.0</v>
      </c>
      <c r="E490" s="14">
        <f t="shared" si="126"/>
        <v>4.166666667</v>
      </c>
      <c r="F490" s="14">
        <f t="shared" si="127"/>
        <v>1200</v>
      </c>
      <c r="G490" s="14">
        <f t="shared" si="128"/>
        <v>1</v>
      </c>
      <c r="H490" s="14">
        <f t="shared" si="129"/>
        <v>0</v>
      </c>
      <c r="L490" s="20">
        <f t="shared" si="130"/>
        <v>11</v>
      </c>
      <c r="M490" s="18">
        <f t="shared" si="131"/>
        <v>0</v>
      </c>
    </row>
    <row r="491">
      <c r="B491" s="23" t="s">
        <v>76</v>
      </c>
      <c r="C491" s="20">
        <v>100.0</v>
      </c>
      <c r="D491" s="20">
        <v>10000.0</v>
      </c>
      <c r="E491" s="14">
        <f t="shared" si="126"/>
        <v>5</v>
      </c>
      <c r="F491" s="14">
        <f t="shared" si="127"/>
        <v>2000</v>
      </c>
      <c r="G491" s="14">
        <f t="shared" si="128"/>
        <v>1</v>
      </c>
      <c r="H491" s="14">
        <f t="shared" si="129"/>
        <v>0</v>
      </c>
      <c r="L491" s="20">
        <f t="shared" si="130"/>
        <v>11</v>
      </c>
      <c r="M491" s="18">
        <f t="shared" si="131"/>
        <v>0</v>
      </c>
    </row>
    <row r="492">
      <c r="B492" s="23" t="s">
        <v>78</v>
      </c>
      <c r="C492" s="20">
        <v>93.0</v>
      </c>
      <c r="D492" s="20">
        <v>10000.0</v>
      </c>
      <c r="E492" s="14">
        <f t="shared" si="126"/>
        <v>5.376344086</v>
      </c>
      <c r="F492" s="14">
        <f t="shared" si="127"/>
        <v>1860</v>
      </c>
      <c r="G492" s="14">
        <f t="shared" si="128"/>
        <v>1</v>
      </c>
      <c r="H492" s="14">
        <f t="shared" si="129"/>
        <v>0</v>
      </c>
      <c r="L492" s="20">
        <f t="shared" si="130"/>
        <v>11</v>
      </c>
      <c r="M492" s="18">
        <f t="shared" si="131"/>
        <v>0</v>
      </c>
    </row>
    <row r="493">
      <c r="L493" s="20">
        <f t="shared" si="130"/>
        <v>11</v>
      </c>
      <c r="M493" s="18">
        <f t="shared" si="131"/>
        <v>0</v>
      </c>
    </row>
    <row r="494">
      <c r="L494" s="20">
        <f t="shared" si="130"/>
        <v>11</v>
      </c>
      <c r="M494" s="18">
        <f t="shared" si="131"/>
        <v>0</v>
      </c>
    </row>
    <row r="495">
      <c r="A495" s="21"/>
      <c r="B495" s="5"/>
      <c r="C495" s="5"/>
      <c r="D495" s="5"/>
      <c r="E495" s="5"/>
      <c r="L495" s="20">
        <f t="shared" si="130"/>
        <v>11</v>
      </c>
      <c r="M495" s="18">
        <f t="shared" si="131"/>
        <v>0</v>
      </c>
    </row>
    <row r="496">
      <c r="B496" s="22"/>
      <c r="C496" s="22"/>
      <c r="D496" s="22"/>
      <c r="E496" s="22"/>
      <c r="F496" s="23"/>
      <c r="G496" s="23"/>
    </row>
    <row r="498">
      <c r="B498" s="23"/>
    </row>
    <row r="499">
      <c r="B499" s="23"/>
    </row>
    <row r="500">
      <c r="B500" s="23"/>
    </row>
    <row r="501">
      <c r="A501" s="21"/>
      <c r="B501" s="5"/>
      <c r="C501" s="5"/>
      <c r="D501" s="5"/>
      <c r="E501" s="5"/>
    </row>
    <row r="502">
      <c r="B502" s="22"/>
      <c r="C502" s="22"/>
      <c r="D502" s="22"/>
      <c r="E502" s="22"/>
      <c r="F502" s="23"/>
      <c r="G502" s="23"/>
      <c r="H502" s="23"/>
    </row>
    <row r="503">
      <c r="J503" s="26" t="s">
        <v>36</v>
      </c>
      <c r="K503" s="18">
        <f>SUM(M488:M501)</f>
        <v>0</v>
      </c>
    </row>
    <row r="504">
      <c r="B504" s="23"/>
      <c r="J504" s="26" t="s">
        <v>37</v>
      </c>
      <c r="K504" s="20">
        <f>(SUM(F487:F492)-SUM(H464:H469))/10000</f>
        <v>0</v>
      </c>
    </row>
    <row r="505">
      <c r="B505" s="23"/>
      <c r="J505" s="26" t="s">
        <v>38</v>
      </c>
      <c r="K505" s="17">
        <f>K482-K504</f>
        <v>212.368</v>
      </c>
    </row>
    <row r="507">
      <c r="A507" s="4" t="s">
        <v>60</v>
      </c>
      <c r="B507" s="5"/>
      <c r="C507" s="5"/>
      <c r="D507" s="5"/>
      <c r="E507" s="5"/>
    </row>
    <row r="508">
      <c r="B508" s="6" t="s">
        <v>2</v>
      </c>
      <c r="C508" s="6" t="s">
        <v>3</v>
      </c>
      <c r="D508" s="6" t="s">
        <v>4</v>
      </c>
      <c r="E508" s="7" t="s">
        <v>5</v>
      </c>
      <c r="F508" s="8" t="s">
        <v>6</v>
      </c>
      <c r="G508" s="9" t="s">
        <v>7</v>
      </c>
      <c r="H508" s="10" t="s">
        <v>8</v>
      </c>
      <c r="J508" s="11" t="s">
        <v>9</v>
      </c>
      <c r="K508" s="2"/>
      <c r="L508" s="2"/>
      <c r="M508" s="3"/>
    </row>
    <row r="510">
      <c r="B510" s="23" t="s">
        <v>69</v>
      </c>
      <c r="C510" s="20">
        <v>140.0</v>
      </c>
      <c r="D510" s="20">
        <v>20000.0</v>
      </c>
      <c r="E510" s="14">
        <f t="shared" ref="E510:E515" si="132">D510/(C510*20)</f>
        <v>7.142857143</v>
      </c>
      <c r="F510" s="14">
        <f t="shared" ref="F510:F515" si="133">H487 + F8</f>
        <v>5600</v>
      </c>
      <c r="G510" s="14">
        <f t="shared" ref="G510:G515" si="134">F510/(C510*20)</f>
        <v>2</v>
      </c>
      <c r="H510" s="14">
        <f t="shared" ref="H510:H515" si="135">F510-(20*C510)</f>
        <v>2800</v>
      </c>
      <c r="J510" s="16" t="s">
        <v>11</v>
      </c>
      <c r="K510" s="16" t="s">
        <v>12</v>
      </c>
      <c r="L510" s="16" t="s">
        <v>13</v>
      </c>
      <c r="M510" s="16" t="s">
        <v>14</v>
      </c>
    </row>
    <row r="511">
      <c r="B511" s="23" t="s">
        <v>70</v>
      </c>
      <c r="C511" s="20">
        <v>165.0</v>
      </c>
      <c r="D511" s="20">
        <v>10000.0</v>
      </c>
      <c r="E511" s="14">
        <f t="shared" si="132"/>
        <v>3.03030303</v>
      </c>
      <c r="F511" s="14">
        <f t="shared" si="133"/>
        <v>6600</v>
      </c>
      <c r="G511" s="14">
        <f t="shared" si="134"/>
        <v>2</v>
      </c>
      <c r="H511" s="14">
        <f t="shared" si="135"/>
        <v>3300</v>
      </c>
      <c r="J511" s="13" t="s">
        <v>71</v>
      </c>
      <c r="K511" s="13">
        <v>18.0</v>
      </c>
      <c r="L511" s="17">
        <f>11-(K511/60) - 0.3 - 0.16</f>
        <v>10.24</v>
      </c>
      <c r="M511" s="18">
        <f t="shared" ref="M511:M521" si="136">7.5*K511</f>
        <v>135</v>
      </c>
    </row>
    <row r="512">
      <c r="B512" s="23" t="s">
        <v>72</v>
      </c>
      <c r="C512" s="20">
        <v>70.0</v>
      </c>
      <c r="D512" s="20">
        <v>5000.0</v>
      </c>
      <c r="E512" s="14">
        <f t="shared" si="132"/>
        <v>3.571428571</v>
      </c>
      <c r="F512" s="14">
        <f t="shared" si="133"/>
        <v>2800</v>
      </c>
      <c r="G512" s="14">
        <f t="shared" si="134"/>
        <v>2</v>
      </c>
      <c r="H512" s="14">
        <f t="shared" si="135"/>
        <v>1400</v>
      </c>
      <c r="J512" s="13" t="s">
        <v>73</v>
      </c>
      <c r="K512" s="13">
        <v>4.0</v>
      </c>
      <c r="L512" s="17">
        <f>L511-(K512/60) - 0.16</f>
        <v>10.01333333</v>
      </c>
      <c r="M512" s="18">
        <f t="shared" si="136"/>
        <v>30</v>
      </c>
    </row>
    <row r="513">
      <c r="B513" s="23" t="s">
        <v>74</v>
      </c>
      <c r="C513" s="20">
        <v>60.0</v>
      </c>
      <c r="D513" s="20">
        <v>5000.0</v>
      </c>
      <c r="E513" s="14">
        <f t="shared" si="132"/>
        <v>4.166666667</v>
      </c>
      <c r="F513" s="14">
        <f t="shared" si="133"/>
        <v>2400</v>
      </c>
      <c r="G513" s="14">
        <f t="shared" si="134"/>
        <v>2</v>
      </c>
      <c r="H513" s="14">
        <f t="shared" si="135"/>
        <v>1200</v>
      </c>
      <c r="J513" s="13" t="s">
        <v>75</v>
      </c>
      <c r="K513" s="13">
        <v>22.0</v>
      </c>
      <c r="L513" s="17">
        <f>L512-(K513/60) </f>
        <v>9.646666667</v>
      </c>
      <c r="M513" s="18">
        <f t="shared" si="136"/>
        <v>165</v>
      </c>
    </row>
    <row r="514">
      <c r="B514" s="23" t="s">
        <v>76</v>
      </c>
      <c r="C514" s="20">
        <v>100.0</v>
      </c>
      <c r="D514" s="20">
        <v>10000.0</v>
      </c>
      <c r="E514" s="14">
        <f t="shared" si="132"/>
        <v>5</v>
      </c>
      <c r="F514" s="14">
        <f t="shared" si="133"/>
        <v>4000</v>
      </c>
      <c r="G514" s="14">
        <f t="shared" si="134"/>
        <v>2</v>
      </c>
      <c r="H514" s="14">
        <f t="shared" si="135"/>
        <v>2000</v>
      </c>
      <c r="J514" s="13" t="s">
        <v>77</v>
      </c>
      <c r="K514" s="13">
        <v>22.0</v>
      </c>
      <c r="L514" s="17">
        <f>L513-(K514/60) - 0.3 - 0.16</f>
        <v>8.82</v>
      </c>
      <c r="M514" s="18">
        <f t="shared" si="136"/>
        <v>165</v>
      </c>
    </row>
    <row r="515">
      <c r="B515" s="23" t="s">
        <v>78</v>
      </c>
      <c r="C515" s="20">
        <v>93.0</v>
      </c>
      <c r="D515" s="20">
        <v>10000.0</v>
      </c>
      <c r="E515" s="14">
        <f t="shared" si="132"/>
        <v>5.376344086</v>
      </c>
      <c r="F515" s="14">
        <f t="shared" si="133"/>
        <v>3720</v>
      </c>
      <c r="G515" s="14">
        <f t="shared" si="134"/>
        <v>2</v>
      </c>
      <c r="H515" s="14">
        <f t="shared" si="135"/>
        <v>1860</v>
      </c>
      <c r="J515" s="13" t="s">
        <v>79</v>
      </c>
      <c r="K515" s="13">
        <v>15.0</v>
      </c>
      <c r="L515" s="17">
        <f t="shared" ref="L515:L517" si="137">L514-(K515/60) - 0.16</f>
        <v>8.41</v>
      </c>
      <c r="M515" s="18">
        <f t="shared" si="136"/>
        <v>112.5</v>
      </c>
    </row>
    <row r="516">
      <c r="J516" s="13" t="s">
        <v>80</v>
      </c>
      <c r="K516" s="13">
        <v>3.0</v>
      </c>
      <c r="L516" s="17">
        <f t="shared" si="137"/>
        <v>8.2</v>
      </c>
      <c r="M516" s="18">
        <f t="shared" si="136"/>
        <v>22.5</v>
      </c>
    </row>
    <row r="517">
      <c r="J517" s="13" t="s">
        <v>82</v>
      </c>
      <c r="K517" s="13">
        <v>14.0</v>
      </c>
      <c r="L517" s="17">
        <f t="shared" si="137"/>
        <v>7.806666667</v>
      </c>
      <c r="M517" s="18">
        <f t="shared" si="136"/>
        <v>105</v>
      </c>
    </row>
    <row r="518">
      <c r="A518" s="21"/>
      <c r="B518" s="5"/>
      <c r="C518" s="5"/>
      <c r="D518" s="5"/>
      <c r="E518" s="5"/>
      <c r="J518" s="13" t="s">
        <v>83</v>
      </c>
      <c r="K518" s="13">
        <v>28.0</v>
      </c>
      <c r="L518" s="17">
        <f>L517-(K518/60)</f>
        <v>7.34</v>
      </c>
      <c r="M518" s="18">
        <f t="shared" si="136"/>
        <v>210</v>
      </c>
    </row>
    <row r="519">
      <c r="B519" s="22"/>
      <c r="C519" s="22"/>
      <c r="D519" s="22"/>
      <c r="E519" s="22"/>
      <c r="F519" s="23"/>
      <c r="G519" s="23"/>
      <c r="J519" s="13" t="s">
        <v>84</v>
      </c>
      <c r="K519" s="13">
        <v>28.0</v>
      </c>
      <c r="L519" s="17">
        <f>L518-(K519/60) - 0.3 - 0.16</f>
        <v>6.413333333</v>
      </c>
      <c r="M519" s="18">
        <f t="shared" si="136"/>
        <v>210</v>
      </c>
    </row>
    <row r="520">
      <c r="J520" s="19" t="s">
        <v>85</v>
      </c>
      <c r="K520" s="13">
        <v>4.0</v>
      </c>
      <c r="L520" s="24">
        <f>L519-(K520/60) - 0.16</f>
        <v>6.186666667</v>
      </c>
      <c r="M520" s="18">
        <f t="shared" si="136"/>
        <v>30</v>
      </c>
    </row>
    <row r="521">
      <c r="B521" s="23"/>
      <c r="J521" s="19"/>
      <c r="K521" s="19"/>
      <c r="L521" s="24"/>
      <c r="M521" s="18">
        <f t="shared" si="136"/>
        <v>0</v>
      </c>
    </row>
    <row r="522">
      <c r="B522" s="23"/>
      <c r="L522" s="26"/>
    </row>
    <row r="523">
      <c r="B523" s="23"/>
    </row>
    <row r="524">
      <c r="A524" s="21"/>
      <c r="B524" s="5"/>
      <c r="C524" s="5"/>
      <c r="D524" s="5"/>
      <c r="E524" s="5"/>
    </row>
    <row r="525">
      <c r="B525" s="22"/>
      <c r="C525" s="22"/>
      <c r="D525" s="22"/>
      <c r="E525" s="22"/>
      <c r="F525" s="23"/>
      <c r="G525" s="23"/>
      <c r="H525" s="23"/>
    </row>
    <row r="526">
      <c r="J526" s="26" t="s">
        <v>36</v>
      </c>
      <c r="K526" s="18">
        <f>SUM(M511:M524)</f>
        <v>1185</v>
      </c>
    </row>
    <row r="527">
      <c r="B527" s="23"/>
      <c r="J527" s="26" t="s">
        <v>37</v>
      </c>
      <c r="K527" s="20">
        <f>(SUM(F510:F515)-SUM(H487:H492))/10000</f>
        <v>2.512</v>
      </c>
    </row>
    <row r="528">
      <c r="B528" s="23"/>
      <c r="J528" s="26" t="s">
        <v>38</v>
      </c>
      <c r="K528" s="17">
        <f>K505-K527</f>
        <v>209.856</v>
      </c>
    </row>
    <row r="530">
      <c r="A530" s="4" t="s">
        <v>61</v>
      </c>
      <c r="B530" s="5"/>
      <c r="C530" s="5"/>
      <c r="D530" s="5"/>
      <c r="E530" s="5"/>
    </row>
    <row r="531">
      <c r="B531" s="6" t="s">
        <v>2</v>
      </c>
      <c r="C531" s="6" t="s">
        <v>3</v>
      </c>
      <c r="D531" s="6" t="s">
        <v>4</v>
      </c>
      <c r="E531" s="7" t="s">
        <v>5</v>
      </c>
      <c r="F531" s="8" t="s">
        <v>6</v>
      </c>
      <c r="G531" s="9" t="s">
        <v>7</v>
      </c>
      <c r="H531" s="10" t="s">
        <v>8</v>
      </c>
      <c r="J531" s="11" t="s">
        <v>9</v>
      </c>
      <c r="K531" s="2"/>
      <c r="L531" s="2"/>
      <c r="M531" s="3"/>
    </row>
    <row r="533">
      <c r="B533" s="23" t="s">
        <v>69</v>
      </c>
      <c r="C533" s="20">
        <v>140.0</v>
      </c>
      <c r="D533" s="20">
        <v>20000.0</v>
      </c>
      <c r="E533" s="14">
        <f t="shared" ref="E533:E538" si="138">D533/(C533*20)</f>
        <v>7.142857143</v>
      </c>
      <c r="F533" s="14">
        <f t="shared" ref="F533:F538" si="139">H510</f>
        <v>2800</v>
      </c>
      <c r="G533" s="14">
        <f t="shared" ref="G533:G538" si="140">F533/(C533*20)</f>
        <v>1</v>
      </c>
      <c r="H533" s="14">
        <f t="shared" ref="H533:H538" si="141">F533-(20*C533)</f>
        <v>0</v>
      </c>
      <c r="J533" s="16" t="s">
        <v>11</v>
      </c>
      <c r="K533" s="16" t="s">
        <v>12</v>
      </c>
      <c r="L533" s="16" t="s">
        <v>13</v>
      </c>
      <c r="M533" s="16" t="s">
        <v>14</v>
      </c>
    </row>
    <row r="534">
      <c r="B534" s="23" t="s">
        <v>70</v>
      </c>
      <c r="C534" s="20">
        <v>165.0</v>
      </c>
      <c r="D534" s="20">
        <v>10000.0</v>
      </c>
      <c r="E534" s="14">
        <f t="shared" si="138"/>
        <v>3.03030303</v>
      </c>
      <c r="F534" s="14">
        <f t="shared" si="139"/>
        <v>3300</v>
      </c>
      <c r="G534" s="14">
        <f t="shared" si="140"/>
        <v>1</v>
      </c>
      <c r="H534" s="14">
        <f t="shared" si="141"/>
        <v>0</v>
      </c>
      <c r="L534" s="20">
        <f t="shared" ref="L534:L541" si="142">11-(K534/60)</f>
        <v>11</v>
      </c>
      <c r="M534" s="18">
        <f t="shared" ref="M534:M541" si="143">7.5*K534</f>
        <v>0</v>
      </c>
    </row>
    <row r="535">
      <c r="B535" s="23" t="s">
        <v>72</v>
      </c>
      <c r="C535" s="20">
        <v>70.0</v>
      </c>
      <c r="D535" s="20">
        <v>5000.0</v>
      </c>
      <c r="E535" s="14">
        <f t="shared" si="138"/>
        <v>3.571428571</v>
      </c>
      <c r="F535" s="14">
        <f t="shared" si="139"/>
        <v>1400</v>
      </c>
      <c r="G535" s="14">
        <f t="shared" si="140"/>
        <v>1</v>
      </c>
      <c r="H535" s="14">
        <f t="shared" si="141"/>
        <v>0</v>
      </c>
      <c r="L535" s="20">
        <f t="shared" si="142"/>
        <v>11</v>
      </c>
      <c r="M535" s="18">
        <f t="shared" si="143"/>
        <v>0</v>
      </c>
    </row>
    <row r="536">
      <c r="B536" s="23" t="s">
        <v>74</v>
      </c>
      <c r="C536" s="20">
        <v>60.0</v>
      </c>
      <c r="D536" s="20">
        <v>5000.0</v>
      </c>
      <c r="E536" s="14">
        <f t="shared" si="138"/>
        <v>4.166666667</v>
      </c>
      <c r="F536" s="14">
        <f t="shared" si="139"/>
        <v>1200</v>
      </c>
      <c r="G536" s="14">
        <f t="shared" si="140"/>
        <v>1</v>
      </c>
      <c r="H536" s="14">
        <f t="shared" si="141"/>
        <v>0</v>
      </c>
      <c r="L536" s="20">
        <f t="shared" si="142"/>
        <v>11</v>
      </c>
      <c r="M536" s="18">
        <f t="shared" si="143"/>
        <v>0</v>
      </c>
    </row>
    <row r="537">
      <c r="B537" s="23" t="s">
        <v>76</v>
      </c>
      <c r="C537" s="20">
        <v>100.0</v>
      </c>
      <c r="D537" s="20">
        <v>10000.0</v>
      </c>
      <c r="E537" s="14">
        <f t="shared" si="138"/>
        <v>5</v>
      </c>
      <c r="F537" s="14">
        <f t="shared" si="139"/>
        <v>2000</v>
      </c>
      <c r="G537" s="14">
        <f t="shared" si="140"/>
        <v>1</v>
      </c>
      <c r="H537" s="14">
        <f t="shared" si="141"/>
        <v>0</v>
      </c>
      <c r="L537" s="20">
        <f t="shared" si="142"/>
        <v>11</v>
      </c>
      <c r="M537" s="18">
        <f t="shared" si="143"/>
        <v>0</v>
      </c>
    </row>
    <row r="538">
      <c r="B538" s="23" t="s">
        <v>78</v>
      </c>
      <c r="C538" s="20">
        <v>93.0</v>
      </c>
      <c r="D538" s="20">
        <v>10000.0</v>
      </c>
      <c r="E538" s="14">
        <f t="shared" si="138"/>
        <v>5.376344086</v>
      </c>
      <c r="F538" s="14">
        <f t="shared" si="139"/>
        <v>1860</v>
      </c>
      <c r="G538" s="14">
        <f t="shared" si="140"/>
        <v>1</v>
      </c>
      <c r="H538" s="14">
        <f t="shared" si="141"/>
        <v>0</v>
      </c>
      <c r="L538" s="20">
        <f t="shared" si="142"/>
        <v>11</v>
      </c>
      <c r="M538" s="18">
        <f t="shared" si="143"/>
        <v>0</v>
      </c>
    </row>
    <row r="539">
      <c r="L539" s="20">
        <f t="shared" si="142"/>
        <v>11</v>
      </c>
      <c r="M539" s="18">
        <f t="shared" si="143"/>
        <v>0</v>
      </c>
    </row>
    <row r="540">
      <c r="L540" s="20">
        <f t="shared" si="142"/>
        <v>11</v>
      </c>
      <c r="M540" s="18">
        <f t="shared" si="143"/>
        <v>0</v>
      </c>
    </row>
    <row r="541">
      <c r="A541" s="21"/>
      <c r="B541" s="5"/>
      <c r="C541" s="5"/>
      <c r="D541" s="5"/>
      <c r="E541" s="5"/>
      <c r="L541" s="20">
        <f t="shared" si="142"/>
        <v>11</v>
      </c>
      <c r="M541" s="18">
        <f t="shared" si="143"/>
        <v>0</v>
      </c>
    </row>
    <row r="542">
      <c r="B542" s="22"/>
      <c r="C542" s="22"/>
      <c r="D542" s="22"/>
      <c r="E542" s="22"/>
      <c r="F542" s="23"/>
      <c r="G542" s="23"/>
    </row>
    <row r="544">
      <c r="B544" s="23"/>
    </row>
    <row r="545">
      <c r="B545" s="23"/>
    </row>
    <row r="546">
      <c r="B546" s="23"/>
    </row>
    <row r="547">
      <c r="A547" s="21"/>
      <c r="B547" s="5"/>
      <c r="C547" s="5"/>
      <c r="D547" s="5"/>
      <c r="E547" s="5"/>
    </row>
    <row r="548">
      <c r="B548" s="22"/>
      <c r="C548" s="22"/>
      <c r="D548" s="22"/>
      <c r="E548" s="22"/>
      <c r="F548" s="23"/>
      <c r="G548" s="23"/>
      <c r="H548" s="23"/>
    </row>
    <row r="549">
      <c r="J549" s="26" t="s">
        <v>36</v>
      </c>
      <c r="K549" s="18">
        <f>SUM(M534:M547)</f>
        <v>0</v>
      </c>
    </row>
    <row r="550">
      <c r="B550" s="23"/>
      <c r="J550" s="26" t="s">
        <v>37</v>
      </c>
      <c r="K550" s="20">
        <f>(SUM(F533:F538)-SUM(H510:H515))/10000</f>
        <v>0</v>
      </c>
    </row>
    <row r="551">
      <c r="B551" s="23"/>
      <c r="J551" s="26" t="s">
        <v>38</v>
      </c>
      <c r="K551" s="17">
        <f>K528-K550</f>
        <v>209.856</v>
      </c>
    </row>
    <row r="553">
      <c r="A553" s="4" t="s">
        <v>62</v>
      </c>
      <c r="B553" s="5"/>
      <c r="C553" s="5"/>
      <c r="D553" s="5"/>
      <c r="E553" s="5"/>
    </row>
    <row r="554">
      <c r="B554" s="6" t="s">
        <v>2</v>
      </c>
      <c r="C554" s="6" t="s">
        <v>3</v>
      </c>
      <c r="D554" s="6" t="s">
        <v>4</v>
      </c>
      <c r="E554" s="7" t="s">
        <v>5</v>
      </c>
      <c r="F554" s="8" t="s">
        <v>6</v>
      </c>
      <c r="G554" s="9" t="s">
        <v>7</v>
      </c>
      <c r="H554" s="10" t="s">
        <v>8</v>
      </c>
      <c r="J554" s="11" t="s">
        <v>9</v>
      </c>
      <c r="K554" s="2"/>
      <c r="L554" s="2"/>
      <c r="M554" s="3"/>
    </row>
    <row r="556">
      <c r="B556" s="23" t="s">
        <v>69</v>
      </c>
      <c r="C556" s="20">
        <v>140.0</v>
      </c>
      <c r="D556" s="20">
        <v>20000.0</v>
      </c>
      <c r="E556" s="14">
        <f t="shared" ref="E556:E561" si="144">D556/(C556*20)</f>
        <v>7.142857143</v>
      </c>
      <c r="F556" s="14">
        <f t="shared" ref="F556:F561" si="145">H533 + F8</f>
        <v>5600</v>
      </c>
      <c r="G556" s="14">
        <f t="shared" ref="G556:G561" si="146">F556/(C556*20)</f>
        <v>2</v>
      </c>
      <c r="H556" s="14">
        <f t="shared" ref="H556:H561" si="147">F556-(20*C556)</f>
        <v>2800</v>
      </c>
      <c r="J556" s="16" t="s">
        <v>11</v>
      </c>
      <c r="K556" s="16" t="s">
        <v>12</v>
      </c>
      <c r="L556" s="16" t="s">
        <v>13</v>
      </c>
      <c r="M556" s="16" t="s">
        <v>14</v>
      </c>
    </row>
    <row r="557">
      <c r="B557" s="23" t="s">
        <v>70</v>
      </c>
      <c r="C557" s="20">
        <v>165.0</v>
      </c>
      <c r="D557" s="20">
        <v>10000.0</v>
      </c>
      <c r="E557" s="14">
        <f t="shared" si="144"/>
        <v>3.03030303</v>
      </c>
      <c r="F557" s="14">
        <f t="shared" si="145"/>
        <v>6600</v>
      </c>
      <c r="G557" s="14">
        <f t="shared" si="146"/>
        <v>2</v>
      </c>
      <c r="H557" s="14">
        <f t="shared" si="147"/>
        <v>3300</v>
      </c>
      <c r="J557" s="13" t="s">
        <v>71</v>
      </c>
      <c r="K557" s="13">
        <v>18.0</v>
      </c>
      <c r="L557" s="17">
        <f>11-(K557/60) - 0.3 - 0.16</f>
        <v>10.24</v>
      </c>
      <c r="M557" s="18">
        <f t="shared" ref="M557:M567" si="148">7.5*K557</f>
        <v>135</v>
      </c>
    </row>
    <row r="558">
      <c r="B558" s="23" t="s">
        <v>72</v>
      </c>
      <c r="C558" s="20">
        <v>70.0</v>
      </c>
      <c r="D558" s="20">
        <v>5000.0</v>
      </c>
      <c r="E558" s="14">
        <f t="shared" si="144"/>
        <v>3.571428571</v>
      </c>
      <c r="F558" s="14">
        <f t="shared" si="145"/>
        <v>2800</v>
      </c>
      <c r="G558" s="14">
        <f t="shared" si="146"/>
        <v>2</v>
      </c>
      <c r="H558" s="14">
        <f t="shared" si="147"/>
        <v>1400</v>
      </c>
      <c r="J558" s="13" t="s">
        <v>73</v>
      </c>
      <c r="K558" s="13">
        <v>4.0</v>
      </c>
      <c r="L558" s="17">
        <f>L557-(K558/60) - 0.16</f>
        <v>10.01333333</v>
      </c>
      <c r="M558" s="18">
        <f t="shared" si="148"/>
        <v>30</v>
      </c>
    </row>
    <row r="559">
      <c r="B559" s="23" t="s">
        <v>74</v>
      </c>
      <c r="C559" s="20">
        <v>60.0</v>
      </c>
      <c r="D559" s="20">
        <v>5000.0</v>
      </c>
      <c r="E559" s="14">
        <f t="shared" si="144"/>
        <v>4.166666667</v>
      </c>
      <c r="F559" s="14">
        <f t="shared" si="145"/>
        <v>2400</v>
      </c>
      <c r="G559" s="14">
        <f t="shared" si="146"/>
        <v>2</v>
      </c>
      <c r="H559" s="14">
        <f t="shared" si="147"/>
        <v>1200</v>
      </c>
      <c r="J559" s="13" t="s">
        <v>75</v>
      </c>
      <c r="K559" s="13">
        <v>22.0</v>
      </c>
      <c r="L559" s="17">
        <f>L558-(K559/60) </f>
        <v>9.646666667</v>
      </c>
      <c r="M559" s="18">
        <f t="shared" si="148"/>
        <v>165</v>
      </c>
    </row>
    <row r="560">
      <c r="B560" s="23" t="s">
        <v>76</v>
      </c>
      <c r="C560" s="20">
        <v>100.0</v>
      </c>
      <c r="D560" s="20">
        <v>10000.0</v>
      </c>
      <c r="E560" s="14">
        <f t="shared" si="144"/>
        <v>5</v>
      </c>
      <c r="F560" s="14">
        <f t="shared" si="145"/>
        <v>4000</v>
      </c>
      <c r="G560" s="14">
        <f t="shared" si="146"/>
        <v>2</v>
      </c>
      <c r="H560" s="14">
        <f t="shared" si="147"/>
        <v>2000</v>
      </c>
      <c r="J560" s="13" t="s">
        <v>77</v>
      </c>
      <c r="K560" s="13">
        <v>22.0</v>
      </c>
      <c r="L560" s="17">
        <f>L559-(K560/60) - 0.3 - 0.16</f>
        <v>8.82</v>
      </c>
      <c r="M560" s="18">
        <f t="shared" si="148"/>
        <v>165</v>
      </c>
    </row>
    <row r="561">
      <c r="B561" s="23" t="s">
        <v>78</v>
      </c>
      <c r="C561" s="20">
        <v>93.0</v>
      </c>
      <c r="D561" s="20">
        <v>10000.0</v>
      </c>
      <c r="E561" s="14">
        <f t="shared" si="144"/>
        <v>5.376344086</v>
      </c>
      <c r="F561" s="14">
        <f t="shared" si="145"/>
        <v>3720</v>
      </c>
      <c r="G561" s="14">
        <f t="shared" si="146"/>
        <v>2</v>
      </c>
      <c r="H561" s="14">
        <f t="shared" si="147"/>
        <v>1860</v>
      </c>
      <c r="J561" s="13" t="s">
        <v>79</v>
      </c>
      <c r="K561" s="13">
        <v>15.0</v>
      </c>
      <c r="L561" s="17">
        <f t="shared" ref="L561:L563" si="149">L560-(K561/60) - 0.16</f>
        <v>8.41</v>
      </c>
      <c r="M561" s="18">
        <f t="shared" si="148"/>
        <v>112.5</v>
      </c>
    </row>
    <row r="562">
      <c r="J562" s="13" t="s">
        <v>80</v>
      </c>
      <c r="K562" s="13">
        <v>3.0</v>
      </c>
      <c r="L562" s="17">
        <f t="shared" si="149"/>
        <v>8.2</v>
      </c>
      <c r="M562" s="18">
        <f t="shared" si="148"/>
        <v>22.5</v>
      </c>
    </row>
    <row r="563">
      <c r="J563" s="13" t="s">
        <v>82</v>
      </c>
      <c r="K563" s="13">
        <v>14.0</v>
      </c>
      <c r="L563" s="17">
        <f t="shared" si="149"/>
        <v>7.806666667</v>
      </c>
      <c r="M563" s="18">
        <f t="shared" si="148"/>
        <v>105</v>
      </c>
    </row>
    <row r="564">
      <c r="A564" s="21"/>
      <c r="B564" s="5"/>
      <c r="C564" s="5"/>
      <c r="D564" s="5"/>
      <c r="E564" s="5"/>
      <c r="J564" s="13" t="s">
        <v>83</v>
      </c>
      <c r="K564" s="13">
        <v>28.0</v>
      </c>
      <c r="L564" s="17">
        <f>L563-(K564/60)</f>
        <v>7.34</v>
      </c>
      <c r="M564" s="18">
        <f t="shared" si="148"/>
        <v>210</v>
      </c>
    </row>
    <row r="565">
      <c r="B565" s="22"/>
      <c r="C565" s="22"/>
      <c r="D565" s="22"/>
      <c r="E565" s="22"/>
      <c r="F565" s="23"/>
      <c r="G565" s="23"/>
      <c r="J565" s="13" t="s">
        <v>84</v>
      </c>
      <c r="K565" s="13">
        <v>28.0</v>
      </c>
      <c r="L565" s="17">
        <f>L564-(K565/60) - 0.3 - 0.16</f>
        <v>6.413333333</v>
      </c>
      <c r="M565" s="18">
        <f t="shared" si="148"/>
        <v>210</v>
      </c>
    </row>
    <row r="566">
      <c r="J566" s="19" t="s">
        <v>85</v>
      </c>
      <c r="K566" s="13">
        <v>4.0</v>
      </c>
      <c r="L566" s="24">
        <f>L565-(K566/60) - 0.16</f>
        <v>6.186666667</v>
      </c>
      <c r="M566" s="18">
        <f t="shared" si="148"/>
        <v>30</v>
      </c>
    </row>
    <row r="567">
      <c r="B567" s="23"/>
      <c r="J567" s="19"/>
      <c r="K567" s="19"/>
      <c r="L567" s="24"/>
      <c r="M567" s="18">
        <f t="shared" si="148"/>
        <v>0</v>
      </c>
    </row>
    <row r="568">
      <c r="B568" s="23"/>
      <c r="L568" s="26"/>
    </row>
    <row r="569">
      <c r="B569" s="23"/>
    </row>
    <row r="570">
      <c r="A570" s="21"/>
      <c r="B570" s="5"/>
      <c r="C570" s="5"/>
      <c r="D570" s="5"/>
      <c r="E570" s="5"/>
    </row>
    <row r="571">
      <c r="B571" s="22"/>
      <c r="C571" s="22"/>
      <c r="D571" s="22"/>
      <c r="E571" s="22"/>
      <c r="F571" s="23"/>
      <c r="G571" s="23"/>
      <c r="H571" s="23"/>
    </row>
    <row r="572">
      <c r="J572" s="26" t="s">
        <v>36</v>
      </c>
      <c r="K572" s="18">
        <f>SUM(M557:M570)</f>
        <v>1185</v>
      </c>
    </row>
    <row r="573">
      <c r="B573" s="23"/>
      <c r="J573" s="26" t="s">
        <v>37</v>
      </c>
      <c r="K573" s="20">
        <f>(SUM(F556:F561)-SUM(H533:H538))/10000</f>
        <v>2.512</v>
      </c>
    </row>
    <row r="574">
      <c r="B574" s="23"/>
      <c r="J574" s="26" t="s">
        <v>38</v>
      </c>
      <c r="K574" s="17">
        <f>K551-K573</f>
        <v>207.344</v>
      </c>
    </row>
    <row r="575">
      <c r="B575" s="23"/>
    </row>
    <row r="576">
      <c r="A576" s="4" t="s">
        <v>63</v>
      </c>
      <c r="B576" s="5"/>
      <c r="C576" s="5"/>
      <c r="D576" s="5"/>
      <c r="E576" s="5"/>
    </row>
    <row r="577">
      <c r="B577" s="6" t="s">
        <v>2</v>
      </c>
      <c r="C577" s="6" t="s">
        <v>3</v>
      </c>
      <c r="D577" s="6" t="s">
        <v>4</v>
      </c>
      <c r="E577" s="7" t="s">
        <v>5</v>
      </c>
      <c r="F577" s="8" t="s">
        <v>6</v>
      </c>
      <c r="G577" s="9" t="s">
        <v>7</v>
      </c>
      <c r="H577" s="10" t="s">
        <v>8</v>
      </c>
      <c r="J577" s="11" t="s">
        <v>9</v>
      </c>
      <c r="K577" s="2"/>
      <c r="L577" s="2"/>
      <c r="M577" s="3"/>
    </row>
    <row r="579">
      <c r="B579" s="23" t="s">
        <v>69</v>
      </c>
      <c r="C579" s="20">
        <v>140.0</v>
      </c>
      <c r="D579" s="20">
        <v>20000.0</v>
      </c>
      <c r="E579" s="14">
        <f t="shared" ref="E579:E584" si="150">D579/(C579*20)</f>
        <v>7.142857143</v>
      </c>
      <c r="F579" s="14">
        <f t="shared" ref="F579:F584" si="151">H556</f>
        <v>2800</v>
      </c>
      <c r="G579" s="14">
        <f t="shared" ref="G579:G584" si="152">F579/(C579*20)</f>
        <v>1</v>
      </c>
      <c r="H579" s="14">
        <f t="shared" ref="H579:H584" si="153">F579-(20*C579)</f>
        <v>0</v>
      </c>
      <c r="J579" s="16" t="s">
        <v>11</v>
      </c>
      <c r="K579" s="16" t="s">
        <v>12</v>
      </c>
      <c r="L579" s="16" t="s">
        <v>13</v>
      </c>
      <c r="M579" s="16" t="s">
        <v>14</v>
      </c>
    </row>
    <row r="580">
      <c r="B580" s="23" t="s">
        <v>70</v>
      </c>
      <c r="C580" s="20">
        <v>165.0</v>
      </c>
      <c r="D580" s="20">
        <v>10000.0</v>
      </c>
      <c r="E580" s="14">
        <f t="shared" si="150"/>
        <v>3.03030303</v>
      </c>
      <c r="F580" s="14">
        <f t="shared" si="151"/>
        <v>3300</v>
      </c>
      <c r="G580" s="14">
        <f t="shared" si="152"/>
        <v>1</v>
      </c>
      <c r="H580" s="14">
        <f t="shared" si="153"/>
        <v>0</v>
      </c>
      <c r="L580" s="19">
        <f t="shared" ref="L580:L587" si="154">11-(K580/60)</f>
        <v>11</v>
      </c>
      <c r="M580" s="18">
        <f t="shared" ref="M580:M587" si="155">7.5*K580</f>
        <v>0</v>
      </c>
    </row>
    <row r="581">
      <c r="B581" s="23" t="s">
        <v>72</v>
      </c>
      <c r="C581" s="20">
        <v>70.0</v>
      </c>
      <c r="D581" s="20">
        <v>5000.0</v>
      </c>
      <c r="E581" s="14">
        <f t="shared" si="150"/>
        <v>3.571428571</v>
      </c>
      <c r="F581" s="14">
        <f t="shared" si="151"/>
        <v>1400</v>
      </c>
      <c r="G581" s="14">
        <f t="shared" si="152"/>
        <v>1</v>
      </c>
      <c r="H581" s="14">
        <f t="shared" si="153"/>
        <v>0</v>
      </c>
      <c r="L581" s="19">
        <f t="shared" si="154"/>
        <v>11</v>
      </c>
      <c r="M581" s="18">
        <f t="shared" si="155"/>
        <v>0</v>
      </c>
    </row>
    <row r="582">
      <c r="B582" s="23" t="s">
        <v>74</v>
      </c>
      <c r="C582" s="20">
        <v>60.0</v>
      </c>
      <c r="D582" s="20">
        <v>5000.0</v>
      </c>
      <c r="E582" s="14">
        <f t="shared" si="150"/>
        <v>4.166666667</v>
      </c>
      <c r="F582" s="14">
        <f t="shared" si="151"/>
        <v>1200</v>
      </c>
      <c r="G582" s="14">
        <f t="shared" si="152"/>
        <v>1</v>
      </c>
      <c r="H582" s="14">
        <f t="shared" si="153"/>
        <v>0</v>
      </c>
      <c r="L582" s="19">
        <f t="shared" si="154"/>
        <v>11</v>
      </c>
      <c r="M582" s="18">
        <f t="shared" si="155"/>
        <v>0</v>
      </c>
    </row>
    <row r="583">
      <c r="B583" s="23" t="s">
        <v>76</v>
      </c>
      <c r="C583" s="20">
        <v>100.0</v>
      </c>
      <c r="D583" s="20">
        <v>10000.0</v>
      </c>
      <c r="E583" s="14">
        <f t="shared" si="150"/>
        <v>5</v>
      </c>
      <c r="F583" s="14">
        <f t="shared" si="151"/>
        <v>2000</v>
      </c>
      <c r="G583" s="14">
        <f t="shared" si="152"/>
        <v>1</v>
      </c>
      <c r="H583" s="14">
        <f t="shared" si="153"/>
        <v>0</v>
      </c>
      <c r="L583" s="19">
        <f t="shared" si="154"/>
        <v>11</v>
      </c>
      <c r="M583" s="18">
        <f t="shared" si="155"/>
        <v>0</v>
      </c>
    </row>
    <row r="584">
      <c r="B584" s="23" t="s">
        <v>78</v>
      </c>
      <c r="C584" s="20">
        <v>93.0</v>
      </c>
      <c r="D584" s="20">
        <v>10000.0</v>
      </c>
      <c r="E584" s="14">
        <f t="shared" si="150"/>
        <v>5.376344086</v>
      </c>
      <c r="F584" s="14">
        <f t="shared" si="151"/>
        <v>1860</v>
      </c>
      <c r="G584" s="14">
        <f t="shared" si="152"/>
        <v>1</v>
      </c>
      <c r="H584" s="14">
        <f t="shared" si="153"/>
        <v>0</v>
      </c>
      <c r="L584" s="19">
        <f t="shared" si="154"/>
        <v>11</v>
      </c>
      <c r="M584" s="18">
        <f t="shared" si="155"/>
        <v>0</v>
      </c>
    </row>
    <row r="585">
      <c r="L585" s="19">
        <f t="shared" si="154"/>
        <v>11</v>
      </c>
      <c r="M585" s="18">
        <f t="shared" si="155"/>
        <v>0</v>
      </c>
    </row>
    <row r="586">
      <c r="L586" s="19">
        <f t="shared" si="154"/>
        <v>11</v>
      </c>
      <c r="M586" s="18">
        <f t="shared" si="155"/>
        <v>0</v>
      </c>
    </row>
    <row r="587">
      <c r="A587" s="21"/>
      <c r="B587" s="5"/>
      <c r="C587" s="5"/>
      <c r="D587" s="5"/>
      <c r="E587" s="5"/>
      <c r="L587" s="19">
        <f t="shared" si="154"/>
        <v>11</v>
      </c>
      <c r="M587" s="18">
        <f t="shared" si="155"/>
        <v>0</v>
      </c>
    </row>
    <row r="588">
      <c r="B588" s="22"/>
      <c r="C588" s="22"/>
      <c r="D588" s="22"/>
      <c r="E588" s="22"/>
      <c r="F588" s="23"/>
      <c r="G588" s="23"/>
    </row>
    <row r="590">
      <c r="B590" s="23"/>
    </row>
    <row r="591">
      <c r="B591" s="23"/>
    </row>
    <row r="592">
      <c r="B592" s="23"/>
    </row>
    <row r="593">
      <c r="A593" s="21"/>
      <c r="B593" s="5"/>
      <c r="C593" s="5"/>
      <c r="D593" s="5"/>
      <c r="E593" s="5"/>
    </row>
    <row r="594">
      <c r="B594" s="22"/>
      <c r="C594" s="22"/>
      <c r="D594" s="22"/>
      <c r="E594" s="22"/>
      <c r="F594" s="23"/>
      <c r="G594" s="23"/>
      <c r="H594" s="23"/>
    </row>
    <row r="595">
      <c r="J595" s="26" t="s">
        <v>36</v>
      </c>
      <c r="K595" s="18">
        <f>SUM(M580:M593)</f>
        <v>0</v>
      </c>
    </row>
    <row r="596">
      <c r="B596" s="23"/>
      <c r="J596" s="26" t="s">
        <v>37</v>
      </c>
      <c r="K596" s="20">
        <f>(SUM(F579:F584)-SUM(H556:H561))/10000</f>
        <v>0</v>
      </c>
    </row>
    <row r="597">
      <c r="B597" s="23"/>
      <c r="J597" s="26" t="s">
        <v>38</v>
      </c>
      <c r="K597" s="17">
        <f>K574-K596</f>
        <v>207.344</v>
      </c>
    </row>
    <row r="600">
      <c r="A600" s="4"/>
      <c r="B600" s="6" t="s">
        <v>2</v>
      </c>
      <c r="C600" s="6" t="s">
        <v>3</v>
      </c>
      <c r="D600" s="6" t="s">
        <v>4</v>
      </c>
      <c r="E600" s="7" t="s">
        <v>5</v>
      </c>
      <c r="F600" s="8" t="s">
        <v>6</v>
      </c>
      <c r="G600" s="9" t="s">
        <v>7</v>
      </c>
      <c r="H600" s="10" t="s">
        <v>8</v>
      </c>
      <c r="J600" s="11" t="s">
        <v>9</v>
      </c>
      <c r="K600" s="2"/>
      <c r="L600" s="2"/>
      <c r="M600" s="3"/>
    </row>
    <row r="602">
      <c r="B602" s="23" t="s">
        <v>69</v>
      </c>
      <c r="C602" s="20">
        <v>140.0</v>
      </c>
      <c r="D602" s="20">
        <v>20000.0</v>
      </c>
      <c r="E602" s="14">
        <f t="shared" ref="E602:E607" si="156">D602/(C602*20)</f>
        <v>7.142857143</v>
      </c>
      <c r="F602" s="14">
        <f t="shared" ref="F602:F607" si="157">H579 + F8</f>
        <v>5600</v>
      </c>
      <c r="G602" s="14">
        <f t="shared" ref="G602:G607" si="158">F602/(C602*20)</f>
        <v>2</v>
      </c>
      <c r="H602" s="14">
        <f t="shared" ref="H602:H607" si="159">F602-(20*C602)</f>
        <v>2800</v>
      </c>
      <c r="J602" s="16" t="s">
        <v>11</v>
      </c>
      <c r="K602" s="16" t="s">
        <v>12</v>
      </c>
      <c r="L602" s="16" t="s">
        <v>13</v>
      </c>
      <c r="M602" s="16" t="s">
        <v>14</v>
      </c>
    </row>
    <row r="603">
      <c r="B603" s="23" t="s">
        <v>70</v>
      </c>
      <c r="C603" s="20">
        <v>165.0</v>
      </c>
      <c r="D603" s="20">
        <v>10000.0</v>
      </c>
      <c r="E603" s="14">
        <f t="shared" si="156"/>
        <v>3.03030303</v>
      </c>
      <c r="F603" s="14">
        <f t="shared" si="157"/>
        <v>6600</v>
      </c>
      <c r="G603" s="14">
        <f t="shared" si="158"/>
        <v>2</v>
      </c>
      <c r="H603" s="14">
        <f t="shared" si="159"/>
        <v>3300</v>
      </c>
      <c r="J603" s="13" t="s">
        <v>71</v>
      </c>
      <c r="K603" s="13">
        <v>18.0</v>
      </c>
      <c r="L603" s="17">
        <f>11-(K603/60) - 0.3 - 0.16</f>
        <v>10.24</v>
      </c>
      <c r="M603" s="18">
        <f t="shared" ref="M603:M613" si="160">7.5*K603</f>
        <v>135</v>
      </c>
    </row>
    <row r="604">
      <c r="B604" s="23" t="s">
        <v>72</v>
      </c>
      <c r="C604" s="20">
        <v>70.0</v>
      </c>
      <c r="D604" s="20">
        <v>5000.0</v>
      </c>
      <c r="E604" s="14">
        <f t="shared" si="156"/>
        <v>3.571428571</v>
      </c>
      <c r="F604" s="14">
        <f t="shared" si="157"/>
        <v>2800</v>
      </c>
      <c r="G604" s="14">
        <f t="shared" si="158"/>
        <v>2</v>
      </c>
      <c r="H604" s="14">
        <f t="shared" si="159"/>
        <v>1400</v>
      </c>
      <c r="J604" s="13" t="s">
        <v>73</v>
      </c>
      <c r="K604" s="13">
        <v>4.0</v>
      </c>
      <c r="L604" s="17">
        <f>L603-(K604/60) - 0.16</f>
        <v>10.01333333</v>
      </c>
      <c r="M604" s="18">
        <f t="shared" si="160"/>
        <v>30</v>
      </c>
    </row>
    <row r="605">
      <c r="B605" s="23" t="s">
        <v>74</v>
      </c>
      <c r="C605" s="20">
        <v>60.0</v>
      </c>
      <c r="D605" s="20">
        <v>5000.0</v>
      </c>
      <c r="E605" s="14">
        <f t="shared" si="156"/>
        <v>4.166666667</v>
      </c>
      <c r="F605" s="14">
        <f t="shared" si="157"/>
        <v>2400</v>
      </c>
      <c r="G605" s="14">
        <f t="shared" si="158"/>
        <v>2</v>
      </c>
      <c r="H605" s="14">
        <f t="shared" si="159"/>
        <v>1200</v>
      </c>
      <c r="J605" s="13" t="s">
        <v>75</v>
      </c>
      <c r="K605" s="13">
        <v>22.0</v>
      </c>
      <c r="L605" s="17">
        <f>L604-(K605/60) </f>
        <v>9.646666667</v>
      </c>
      <c r="M605" s="18">
        <f t="shared" si="160"/>
        <v>165</v>
      </c>
    </row>
    <row r="606">
      <c r="B606" s="23" t="s">
        <v>76</v>
      </c>
      <c r="C606" s="20">
        <v>100.0</v>
      </c>
      <c r="D606" s="20">
        <v>10000.0</v>
      </c>
      <c r="E606" s="14">
        <f t="shared" si="156"/>
        <v>5</v>
      </c>
      <c r="F606" s="14">
        <f t="shared" si="157"/>
        <v>4000</v>
      </c>
      <c r="G606" s="14">
        <f t="shared" si="158"/>
        <v>2</v>
      </c>
      <c r="H606" s="14">
        <f t="shared" si="159"/>
        <v>2000</v>
      </c>
      <c r="J606" s="13" t="s">
        <v>77</v>
      </c>
      <c r="K606" s="13">
        <v>22.0</v>
      </c>
      <c r="L606" s="17">
        <f>L605-(K606/60) - 0.3 - 0.16</f>
        <v>8.82</v>
      </c>
      <c r="M606" s="18">
        <f t="shared" si="160"/>
        <v>165</v>
      </c>
    </row>
    <row r="607">
      <c r="B607" s="23" t="s">
        <v>78</v>
      </c>
      <c r="C607" s="20">
        <v>93.0</v>
      </c>
      <c r="D607" s="20">
        <v>10000.0</v>
      </c>
      <c r="E607" s="14">
        <f t="shared" si="156"/>
        <v>5.376344086</v>
      </c>
      <c r="F607" s="14">
        <f t="shared" si="157"/>
        <v>3720</v>
      </c>
      <c r="G607" s="14">
        <f t="shared" si="158"/>
        <v>2</v>
      </c>
      <c r="H607" s="14">
        <f t="shared" si="159"/>
        <v>1860</v>
      </c>
      <c r="J607" s="13" t="s">
        <v>79</v>
      </c>
      <c r="K607" s="13">
        <v>15.0</v>
      </c>
      <c r="L607" s="17">
        <f t="shared" ref="L607:L609" si="161">L606-(K607/60) - 0.16</f>
        <v>8.41</v>
      </c>
      <c r="M607" s="18">
        <f t="shared" si="160"/>
        <v>112.5</v>
      </c>
    </row>
    <row r="608">
      <c r="J608" s="13" t="s">
        <v>80</v>
      </c>
      <c r="K608" s="13">
        <v>3.0</v>
      </c>
      <c r="L608" s="17">
        <f t="shared" si="161"/>
        <v>8.2</v>
      </c>
      <c r="M608" s="18">
        <f t="shared" si="160"/>
        <v>22.5</v>
      </c>
    </row>
    <row r="609">
      <c r="J609" s="13" t="s">
        <v>82</v>
      </c>
      <c r="K609" s="13">
        <v>14.0</v>
      </c>
      <c r="L609" s="17">
        <f t="shared" si="161"/>
        <v>7.806666667</v>
      </c>
      <c r="M609" s="18">
        <f t="shared" si="160"/>
        <v>105</v>
      </c>
    </row>
    <row r="610">
      <c r="A610" s="21"/>
      <c r="B610" s="5"/>
      <c r="C610" s="5"/>
      <c r="D610" s="5"/>
      <c r="E610" s="5"/>
      <c r="J610" s="13" t="s">
        <v>83</v>
      </c>
      <c r="K610" s="13">
        <v>28.0</v>
      </c>
      <c r="L610" s="17">
        <f>L609-(K610/60)</f>
        <v>7.34</v>
      </c>
      <c r="M610" s="18">
        <f t="shared" si="160"/>
        <v>210</v>
      </c>
    </row>
    <row r="611">
      <c r="B611" s="22"/>
      <c r="C611" s="22"/>
      <c r="D611" s="22"/>
      <c r="E611" s="22"/>
      <c r="F611" s="23"/>
      <c r="G611" s="23"/>
      <c r="J611" s="13" t="s">
        <v>84</v>
      </c>
      <c r="K611" s="13">
        <v>28.0</v>
      </c>
      <c r="L611" s="17">
        <f>L610-(K611/60) - 0.3 - 0.16</f>
        <v>6.413333333</v>
      </c>
      <c r="M611" s="18">
        <f t="shared" si="160"/>
        <v>210</v>
      </c>
    </row>
    <row r="612">
      <c r="J612" s="19" t="s">
        <v>85</v>
      </c>
      <c r="K612" s="13">
        <v>4.0</v>
      </c>
      <c r="L612" s="24">
        <f>L611-(K612/60) - 0.16</f>
        <v>6.186666667</v>
      </c>
      <c r="M612" s="18">
        <f t="shared" si="160"/>
        <v>30</v>
      </c>
    </row>
    <row r="613">
      <c r="B613" s="23"/>
      <c r="J613" s="19"/>
      <c r="K613" s="19"/>
      <c r="L613" s="24"/>
      <c r="M613" s="18">
        <f t="shared" si="160"/>
        <v>0</v>
      </c>
    </row>
    <row r="614">
      <c r="B614" s="23"/>
      <c r="L614" s="26"/>
    </row>
    <row r="615">
      <c r="B615" s="23"/>
    </row>
    <row r="616">
      <c r="A616" s="21"/>
      <c r="B616" s="5"/>
      <c r="C616" s="5"/>
      <c r="D616" s="5"/>
      <c r="E616" s="5"/>
    </row>
    <row r="617">
      <c r="B617" s="22"/>
      <c r="C617" s="22"/>
      <c r="D617" s="22"/>
      <c r="E617" s="22"/>
      <c r="F617" s="23"/>
      <c r="G617" s="23"/>
      <c r="H617" s="23"/>
    </row>
    <row r="618">
      <c r="J618" s="26" t="s">
        <v>36</v>
      </c>
      <c r="K618" s="18">
        <f>SUM(M603:M616)</f>
        <v>1185</v>
      </c>
    </row>
    <row r="619">
      <c r="B619" s="23"/>
      <c r="J619" s="26" t="s">
        <v>37</v>
      </c>
      <c r="K619" s="20">
        <f>(SUM(F602:F607)-SUM(H579:H584))/10000</f>
        <v>2.512</v>
      </c>
    </row>
    <row r="620">
      <c r="B620" s="23"/>
      <c r="J620" s="26" t="s">
        <v>38</v>
      </c>
      <c r="K620" s="17">
        <f>K597-K619</f>
        <v>204.832</v>
      </c>
    </row>
    <row r="621">
      <c r="A621" s="4" t="s">
        <v>65</v>
      </c>
      <c r="B621" s="5"/>
      <c r="C621" s="5"/>
      <c r="D621" s="5"/>
      <c r="E621" s="5"/>
    </row>
    <row r="622">
      <c r="B622" s="6" t="s">
        <v>2</v>
      </c>
      <c r="C622" s="6" t="s">
        <v>3</v>
      </c>
      <c r="D622" s="6" t="s">
        <v>4</v>
      </c>
      <c r="E622" s="7" t="s">
        <v>5</v>
      </c>
      <c r="F622" s="8" t="s">
        <v>6</v>
      </c>
      <c r="G622" s="9" t="s">
        <v>7</v>
      </c>
      <c r="H622" s="10" t="s">
        <v>8</v>
      </c>
      <c r="J622" s="11" t="s">
        <v>9</v>
      </c>
      <c r="K622" s="2"/>
      <c r="L622" s="2"/>
      <c r="M622" s="3"/>
    </row>
    <row r="624">
      <c r="B624" s="23" t="s">
        <v>69</v>
      </c>
      <c r="C624" s="20">
        <v>140.0</v>
      </c>
      <c r="D624" s="20">
        <v>20000.0</v>
      </c>
      <c r="E624" s="14">
        <f t="shared" ref="E624:E629" si="162">D624/(C624*20)</f>
        <v>7.142857143</v>
      </c>
      <c r="F624" s="14">
        <f t="shared" ref="F624:F629" si="163">H602</f>
        <v>2800</v>
      </c>
      <c r="G624" s="14">
        <f t="shared" ref="G624:G629" si="164">F624/(C624*20)</f>
        <v>1</v>
      </c>
      <c r="H624" s="14">
        <f t="shared" ref="H624:H629" si="165">F624-(20*C624)</f>
        <v>0</v>
      </c>
      <c r="J624" s="16" t="s">
        <v>11</v>
      </c>
      <c r="K624" s="16" t="s">
        <v>12</v>
      </c>
      <c r="L624" s="16" t="s">
        <v>13</v>
      </c>
      <c r="M624" s="16" t="s">
        <v>14</v>
      </c>
    </row>
    <row r="625">
      <c r="B625" s="23" t="s">
        <v>70</v>
      </c>
      <c r="C625" s="20">
        <v>165.0</v>
      </c>
      <c r="D625" s="20">
        <v>10000.0</v>
      </c>
      <c r="E625" s="14">
        <f t="shared" si="162"/>
        <v>3.03030303</v>
      </c>
      <c r="F625" s="14">
        <f t="shared" si="163"/>
        <v>3300</v>
      </c>
      <c r="G625" s="14">
        <f t="shared" si="164"/>
        <v>1</v>
      </c>
      <c r="H625" s="14">
        <f t="shared" si="165"/>
        <v>0</v>
      </c>
      <c r="L625" s="20"/>
      <c r="M625" s="18">
        <f t="shared" ref="M625:M632" si="166">7.5*K625</f>
        <v>0</v>
      </c>
    </row>
    <row r="626">
      <c r="B626" s="23" t="s">
        <v>72</v>
      </c>
      <c r="C626" s="20">
        <v>70.0</v>
      </c>
      <c r="D626" s="20">
        <v>5000.0</v>
      </c>
      <c r="E626" s="14">
        <f t="shared" si="162"/>
        <v>3.571428571</v>
      </c>
      <c r="F626" s="14">
        <f t="shared" si="163"/>
        <v>1400</v>
      </c>
      <c r="G626" s="14">
        <f t="shared" si="164"/>
        <v>1</v>
      </c>
      <c r="H626" s="14">
        <f t="shared" si="165"/>
        <v>0</v>
      </c>
      <c r="L626" s="20"/>
      <c r="M626" s="18">
        <f t="shared" si="166"/>
        <v>0</v>
      </c>
    </row>
    <row r="627">
      <c r="B627" s="23" t="s">
        <v>74</v>
      </c>
      <c r="C627" s="20">
        <v>60.0</v>
      </c>
      <c r="D627" s="20">
        <v>5000.0</v>
      </c>
      <c r="E627" s="14">
        <f t="shared" si="162"/>
        <v>4.166666667</v>
      </c>
      <c r="F627" s="14">
        <f t="shared" si="163"/>
        <v>1200</v>
      </c>
      <c r="G627" s="14">
        <f t="shared" si="164"/>
        <v>1</v>
      </c>
      <c r="H627" s="14">
        <f t="shared" si="165"/>
        <v>0</v>
      </c>
      <c r="L627" s="20"/>
      <c r="M627" s="18">
        <f t="shared" si="166"/>
        <v>0</v>
      </c>
    </row>
    <row r="628">
      <c r="B628" s="23" t="s">
        <v>76</v>
      </c>
      <c r="C628" s="20">
        <v>100.0</v>
      </c>
      <c r="D628" s="20">
        <v>10000.0</v>
      </c>
      <c r="E628" s="14">
        <f t="shared" si="162"/>
        <v>5</v>
      </c>
      <c r="F628" s="14">
        <f t="shared" si="163"/>
        <v>2000</v>
      </c>
      <c r="G628" s="14">
        <f t="shared" si="164"/>
        <v>1</v>
      </c>
      <c r="H628" s="14">
        <f t="shared" si="165"/>
        <v>0</v>
      </c>
      <c r="L628" s="20"/>
      <c r="M628" s="18">
        <f t="shared" si="166"/>
        <v>0</v>
      </c>
    </row>
    <row r="629">
      <c r="B629" s="23" t="s">
        <v>78</v>
      </c>
      <c r="C629" s="20">
        <v>93.0</v>
      </c>
      <c r="D629" s="20">
        <v>10000.0</v>
      </c>
      <c r="E629" s="14">
        <f t="shared" si="162"/>
        <v>5.376344086</v>
      </c>
      <c r="F629" s="14">
        <f t="shared" si="163"/>
        <v>1860</v>
      </c>
      <c r="G629" s="14">
        <f t="shared" si="164"/>
        <v>1</v>
      </c>
      <c r="H629" s="14">
        <f t="shared" si="165"/>
        <v>0</v>
      </c>
      <c r="L629" s="20"/>
      <c r="M629" s="18">
        <f t="shared" si="166"/>
        <v>0</v>
      </c>
    </row>
    <row r="630">
      <c r="L630" s="20"/>
      <c r="M630" s="18">
        <f t="shared" si="166"/>
        <v>0</v>
      </c>
    </row>
    <row r="631">
      <c r="L631" s="20"/>
      <c r="M631" s="18">
        <f t="shared" si="166"/>
        <v>0</v>
      </c>
    </row>
    <row r="632">
      <c r="A632" s="21"/>
      <c r="B632" s="5"/>
      <c r="C632" s="5"/>
      <c r="D632" s="5"/>
      <c r="E632" s="5"/>
      <c r="L632" s="20"/>
      <c r="M632" s="18">
        <f t="shared" si="166"/>
        <v>0</v>
      </c>
    </row>
    <row r="633">
      <c r="B633" s="22"/>
      <c r="C633" s="22"/>
      <c r="D633" s="22"/>
      <c r="E633" s="22"/>
      <c r="F633" s="23"/>
      <c r="G633" s="23"/>
    </row>
    <row r="635">
      <c r="B635" s="23"/>
    </row>
    <row r="636">
      <c r="B636" s="23"/>
    </row>
    <row r="637">
      <c r="B637" s="23"/>
    </row>
    <row r="638">
      <c r="A638" s="21"/>
      <c r="B638" s="5"/>
      <c r="C638" s="5"/>
      <c r="D638" s="5"/>
      <c r="E638" s="5"/>
    </row>
    <row r="639">
      <c r="B639" s="22"/>
      <c r="C639" s="22"/>
      <c r="D639" s="22"/>
      <c r="E639" s="22"/>
      <c r="F639" s="23"/>
      <c r="G639" s="23"/>
      <c r="H639" s="23"/>
    </row>
    <row r="640">
      <c r="J640" s="26" t="s">
        <v>36</v>
      </c>
      <c r="K640" s="18">
        <f>SUM(M625:M638)</f>
        <v>0</v>
      </c>
    </row>
    <row r="641">
      <c r="B641" s="23"/>
      <c r="J641" s="26" t="s">
        <v>37</v>
      </c>
      <c r="K641" s="20">
        <f>(SUM(F624:F629)-SUM(H602:H607))/10000</f>
        <v>0</v>
      </c>
    </row>
    <row r="642">
      <c r="B642" s="23"/>
      <c r="J642" s="26" t="s">
        <v>38</v>
      </c>
      <c r="K642" s="17">
        <f>K620-K641</f>
        <v>204.832</v>
      </c>
    </row>
    <row r="644">
      <c r="A644" s="4" t="s">
        <v>66</v>
      </c>
      <c r="B644" s="5"/>
      <c r="C644" s="5"/>
      <c r="D644" s="5"/>
      <c r="E644" s="5"/>
    </row>
    <row r="645">
      <c r="B645" s="6" t="s">
        <v>2</v>
      </c>
      <c r="C645" s="6" t="s">
        <v>3</v>
      </c>
      <c r="D645" s="6" t="s">
        <v>4</v>
      </c>
      <c r="E645" s="7" t="s">
        <v>5</v>
      </c>
      <c r="F645" s="8" t="s">
        <v>6</v>
      </c>
      <c r="G645" s="9" t="s">
        <v>7</v>
      </c>
      <c r="H645" s="10" t="s">
        <v>8</v>
      </c>
      <c r="J645" s="11" t="s">
        <v>9</v>
      </c>
      <c r="K645" s="2"/>
      <c r="L645" s="2"/>
      <c r="M645" s="3"/>
    </row>
    <row r="647">
      <c r="B647" s="23" t="s">
        <v>69</v>
      </c>
      <c r="C647" s="20">
        <v>140.0</v>
      </c>
      <c r="D647" s="20">
        <v>20000.0</v>
      </c>
      <c r="E647" s="14">
        <f t="shared" ref="E647:E652" si="167">D647/(C647*20)</f>
        <v>7.142857143</v>
      </c>
      <c r="F647" s="14">
        <f t="shared" ref="F647:F652" si="168">H624 + F8</f>
        <v>5600</v>
      </c>
      <c r="G647" s="14">
        <f t="shared" ref="G647:G652" si="169">F647/(C647*20)</f>
        <v>2</v>
      </c>
      <c r="H647" s="14">
        <f t="shared" ref="H647:H652" si="170">F647-(20*C647)</f>
        <v>2800</v>
      </c>
      <c r="J647" s="16" t="s">
        <v>11</v>
      </c>
      <c r="K647" s="16" t="s">
        <v>12</v>
      </c>
      <c r="L647" s="16" t="s">
        <v>13</v>
      </c>
      <c r="M647" s="16" t="s">
        <v>14</v>
      </c>
    </row>
    <row r="648">
      <c r="B648" s="23" t="s">
        <v>70</v>
      </c>
      <c r="C648" s="20">
        <v>165.0</v>
      </c>
      <c r="D648" s="20">
        <v>10000.0</v>
      </c>
      <c r="E648" s="14">
        <f t="shared" si="167"/>
        <v>3.03030303</v>
      </c>
      <c r="F648" s="14">
        <f t="shared" si="168"/>
        <v>6600</v>
      </c>
      <c r="G648" s="14">
        <f t="shared" si="169"/>
        <v>2</v>
      </c>
      <c r="H648" s="14">
        <f t="shared" si="170"/>
        <v>3300</v>
      </c>
      <c r="J648" s="13" t="s">
        <v>71</v>
      </c>
      <c r="K648" s="13">
        <v>18.0</v>
      </c>
      <c r="L648" s="17">
        <f>11-(K648/60) - 0.3 - 0.16</f>
        <v>10.24</v>
      </c>
      <c r="M648" s="18">
        <f t="shared" ref="M648:M658" si="171">7.5*K648</f>
        <v>135</v>
      </c>
    </row>
    <row r="649">
      <c r="B649" s="23" t="s">
        <v>72</v>
      </c>
      <c r="C649" s="20">
        <v>70.0</v>
      </c>
      <c r="D649" s="20">
        <v>5000.0</v>
      </c>
      <c r="E649" s="14">
        <f t="shared" si="167"/>
        <v>3.571428571</v>
      </c>
      <c r="F649" s="14">
        <f t="shared" si="168"/>
        <v>2800</v>
      </c>
      <c r="G649" s="14">
        <f t="shared" si="169"/>
        <v>2</v>
      </c>
      <c r="H649" s="14">
        <f t="shared" si="170"/>
        <v>1400</v>
      </c>
      <c r="J649" s="13" t="s">
        <v>73</v>
      </c>
      <c r="K649" s="13">
        <v>4.0</v>
      </c>
      <c r="L649" s="17">
        <f>L648-(K649/60) - 0.16</f>
        <v>10.01333333</v>
      </c>
      <c r="M649" s="18">
        <f t="shared" si="171"/>
        <v>30</v>
      </c>
    </row>
    <row r="650">
      <c r="B650" s="23" t="s">
        <v>74</v>
      </c>
      <c r="C650" s="20">
        <v>60.0</v>
      </c>
      <c r="D650" s="20">
        <v>5000.0</v>
      </c>
      <c r="E650" s="14">
        <f t="shared" si="167"/>
        <v>4.166666667</v>
      </c>
      <c r="F650" s="14">
        <f t="shared" si="168"/>
        <v>2400</v>
      </c>
      <c r="G650" s="14">
        <f t="shared" si="169"/>
        <v>2</v>
      </c>
      <c r="H650" s="14">
        <f t="shared" si="170"/>
        <v>1200</v>
      </c>
      <c r="J650" s="13" t="s">
        <v>75</v>
      </c>
      <c r="K650" s="13">
        <v>22.0</v>
      </c>
      <c r="L650" s="17">
        <f>L649-(K650/60) </f>
        <v>9.646666667</v>
      </c>
      <c r="M650" s="18">
        <f t="shared" si="171"/>
        <v>165</v>
      </c>
    </row>
    <row r="651">
      <c r="B651" s="23" t="s">
        <v>76</v>
      </c>
      <c r="C651" s="20">
        <v>100.0</v>
      </c>
      <c r="D651" s="20">
        <v>10000.0</v>
      </c>
      <c r="E651" s="14">
        <f t="shared" si="167"/>
        <v>5</v>
      </c>
      <c r="F651" s="14">
        <f t="shared" si="168"/>
        <v>4000</v>
      </c>
      <c r="G651" s="14">
        <f t="shared" si="169"/>
        <v>2</v>
      </c>
      <c r="H651" s="14">
        <f t="shared" si="170"/>
        <v>2000</v>
      </c>
      <c r="J651" s="13" t="s">
        <v>77</v>
      </c>
      <c r="K651" s="13">
        <v>22.0</v>
      </c>
      <c r="L651" s="17">
        <f>L650-(K651/60) - 0.3 - 0.16</f>
        <v>8.82</v>
      </c>
      <c r="M651" s="18">
        <f t="shared" si="171"/>
        <v>165</v>
      </c>
    </row>
    <row r="652">
      <c r="B652" s="23" t="s">
        <v>78</v>
      </c>
      <c r="C652" s="20">
        <v>93.0</v>
      </c>
      <c r="D652" s="20">
        <v>10000.0</v>
      </c>
      <c r="E652" s="14">
        <f t="shared" si="167"/>
        <v>5.376344086</v>
      </c>
      <c r="F652" s="14">
        <f t="shared" si="168"/>
        <v>3720</v>
      </c>
      <c r="G652" s="14">
        <f t="shared" si="169"/>
        <v>2</v>
      </c>
      <c r="H652" s="14">
        <f t="shared" si="170"/>
        <v>1860</v>
      </c>
      <c r="J652" s="13" t="s">
        <v>79</v>
      </c>
      <c r="K652" s="13">
        <v>15.0</v>
      </c>
      <c r="L652" s="17">
        <f t="shared" ref="L652:L654" si="172">L651-(K652/60) - 0.16</f>
        <v>8.41</v>
      </c>
      <c r="M652" s="18">
        <f t="shared" si="171"/>
        <v>112.5</v>
      </c>
    </row>
    <row r="653" ht="12.75" customHeight="1">
      <c r="J653" s="13" t="s">
        <v>80</v>
      </c>
      <c r="K653" s="13">
        <v>3.0</v>
      </c>
      <c r="L653" s="17">
        <f t="shared" si="172"/>
        <v>8.2</v>
      </c>
      <c r="M653" s="18">
        <f t="shared" si="171"/>
        <v>22.5</v>
      </c>
    </row>
    <row r="654" ht="12.75" customHeight="1">
      <c r="J654" s="13" t="s">
        <v>82</v>
      </c>
      <c r="K654" s="13">
        <v>14.0</v>
      </c>
      <c r="L654" s="17">
        <f t="shared" si="172"/>
        <v>7.806666667</v>
      </c>
      <c r="M654" s="18">
        <f t="shared" si="171"/>
        <v>105</v>
      </c>
    </row>
    <row r="655" ht="12.75" customHeight="1">
      <c r="A655" s="21"/>
      <c r="B655" s="5"/>
      <c r="C655" s="5"/>
      <c r="D655" s="5"/>
      <c r="E655" s="5"/>
      <c r="J655" s="13" t="s">
        <v>83</v>
      </c>
      <c r="K655" s="13">
        <v>28.0</v>
      </c>
      <c r="L655" s="17">
        <f>L654-(K655/60)</f>
        <v>7.34</v>
      </c>
      <c r="M655" s="18">
        <f t="shared" si="171"/>
        <v>210</v>
      </c>
    </row>
    <row r="656" ht="12.75" customHeight="1">
      <c r="B656" s="22"/>
      <c r="C656" s="22"/>
      <c r="D656" s="22"/>
      <c r="E656" s="22"/>
      <c r="F656" s="23"/>
      <c r="G656" s="23"/>
      <c r="J656" s="13" t="s">
        <v>84</v>
      </c>
      <c r="K656" s="13">
        <v>28.0</v>
      </c>
      <c r="L656" s="17">
        <f>L655-(K656/60) - 0.3 - 0.16</f>
        <v>6.413333333</v>
      </c>
      <c r="M656" s="18">
        <f t="shared" si="171"/>
        <v>210</v>
      </c>
    </row>
    <row r="657" ht="12.75" customHeight="1">
      <c r="J657" s="19" t="s">
        <v>85</v>
      </c>
      <c r="K657" s="13">
        <v>4.0</v>
      </c>
      <c r="L657" s="24">
        <f>L656-(K657/60) - 0.16</f>
        <v>6.186666667</v>
      </c>
      <c r="M657" s="18">
        <f t="shared" si="171"/>
        <v>30</v>
      </c>
    </row>
    <row r="658" ht="12.75" customHeight="1">
      <c r="B658" s="23"/>
      <c r="J658" s="19"/>
      <c r="K658" s="19"/>
      <c r="L658" s="24"/>
      <c r="M658" s="18">
        <f t="shared" si="171"/>
        <v>0</v>
      </c>
    </row>
    <row r="659" ht="12.75" customHeight="1">
      <c r="B659" s="23"/>
      <c r="L659" s="26"/>
    </row>
    <row r="660" ht="12.75" customHeight="1">
      <c r="B660" s="23"/>
    </row>
    <row r="661" ht="12.75" customHeight="1">
      <c r="A661" s="21"/>
      <c r="B661" s="5"/>
      <c r="C661" s="5"/>
      <c r="D661" s="5"/>
      <c r="E661" s="5"/>
    </row>
    <row r="662" ht="12.75" customHeight="1">
      <c r="B662" s="22"/>
      <c r="C662" s="22"/>
      <c r="D662" s="22"/>
      <c r="E662" s="22"/>
      <c r="F662" s="23"/>
      <c r="G662" s="23"/>
      <c r="H662" s="23"/>
    </row>
    <row r="663" ht="12.75" customHeight="1">
      <c r="J663" s="26" t="s">
        <v>36</v>
      </c>
      <c r="K663" s="18">
        <f>SUM(M648:M661)</f>
        <v>1185</v>
      </c>
    </row>
    <row r="664" ht="12.75" customHeight="1">
      <c r="B664" s="23"/>
      <c r="J664" s="26" t="s">
        <v>37</v>
      </c>
      <c r="K664" s="20">
        <f>(SUM(F647:F652)-SUM(H624:H629))/10000</f>
        <v>2.512</v>
      </c>
    </row>
    <row r="665" ht="12.75" customHeight="1">
      <c r="B665" s="23"/>
      <c r="J665" s="26" t="s">
        <v>38</v>
      </c>
      <c r="K665" s="17">
        <f>K642-K664</f>
        <v>202.32</v>
      </c>
    </row>
    <row r="666" ht="12.75" customHeight="1"/>
    <row r="667" ht="12.75" customHeight="1">
      <c r="A667" s="4" t="s">
        <v>67</v>
      </c>
      <c r="B667" s="5"/>
      <c r="C667" s="5"/>
      <c r="D667" s="5"/>
      <c r="E667" s="5"/>
    </row>
    <row r="668">
      <c r="B668" s="6" t="s">
        <v>2</v>
      </c>
      <c r="C668" s="6" t="s">
        <v>3</v>
      </c>
      <c r="D668" s="6" t="s">
        <v>4</v>
      </c>
      <c r="E668" s="7" t="s">
        <v>5</v>
      </c>
      <c r="F668" s="8" t="s">
        <v>6</v>
      </c>
      <c r="G668" s="9" t="s">
        <v>7</v>
      </c>
      <c r="H668" s="10" t="s">
        <v>8</v>
      </c>
      <c r="J668" s="11" t="s">
        <v>9</v>
      </c>
      <c r="K668" s="2"/>
      <c r="L668" s="2"/>
      <c r="M668" s="3"/>
    </row>
    <row r="669" ht="12.75" customHeight="1"/>
    <row r="670">
      <c r="B670" s="23" t="s">
        <v>69</v>
      </c>
      <c r="C670" s="20">
        <v>140.0</v>
      </c>
      <c r="D670" s="20">
        <v>20000.0</v>
      </c>
      <c r="E670" s="14">
        <f t="shared" ref="E670:E675" si="173">D670/(C670*20)</f>
        <v>7.142857143</v>
      </c>
      <c r="F670" s="14">
        <f t="shared" ref="F670:F675" si="174">H647</f>
        <v>2800</v>
      </c>
      <c r="G670" s="14">
        <f t="shared" ref="G670:G675" si="175">F670/(C670*20)</f>
        <v>1</v>
      </c>
      <c r="H670" s="14">
        <f t="shared" ref="H670:H675" si="176">F670-(20*C670)</f>
        <v>0</v>
      </c>
      <c r="J670" s="16" t="s">
        <v>11</v>
      </c>
      <c r="K670" s="16" t="s">
        <v>12</v>
      </c>
      <c r="L670" s="16" t="s">
        <v>13</v>
      </c>
      <c r="M670" s="16" t="s">
        <v>14</v>
      </c>
    </row>
    <row r="671">
      <c r="B671" s="23" t="s">
        <v>70</v>
      </c>
      <c r="C671" s="20">
        <v>165.0</v>
      </c>
      <c r="D671" s="20">
        <v>10000.0</v>
      </c>
      <c r="E671" s="14">
        <f t="shared" si="173"/>
        <v>3.03030303</v>
      </c>
      <c r="F671" s="14">
        <f t="shared" si="174"/>
        <v>3300</v>
      </c>
      <c r="G671" s="14">
        <f t="shared" si="175"/>
        <v>1</v>
      </c>
      <c r="H671" s="14">
        <f t="shared" si="176"/>
        <v>0</v>
      </c>
      <c r="L671" s="20">
        <f t="shared" ref="L671:L678" si="177">11-(K671/60)</f>
        <v>11</v>
      </c>
      <c r="M671" s="18">
        <f t="shared" ref="M671:M678" si="178">7.5*K671</f>
        <v>0</v>
      </c>
    </row>
    <row r="672">
      <c r="B672" s="23" t="s">
        <v>72</v>
      </c>
      <c r="C672" s="20">
        <v>70.0</v>
      </c>
      <c r="D672" s="20">
        <v>5000.0</v>
      </c>
      <c r="E672" s="14">
        <f t="shared" si="173"/>
        <v>3.571428571</v>
      </c>
      <c r="F672" s="14">
        <f t="shared" si="174"/>
        <v>1400</v>
      </c>
      <c r="G672" s="14">
        <f t="shared" si="175"/>
        <v>1</v>
      </c>
      <c r="H672" s="14">
        <f t="shared" si="176"/>
        <v>0</v>
      </c>
      <c r="L672" s="20">
        <f t="shared" si="177"/>
        <v>11</v>
      </c>
      <c r="M672" s="18">
        <f t="shared" si="178"/>
        <v>0</v>
      </c>
    </row>
    <row r="673">
      <c r="B673" s="23" t="s">
        <v>74</v>
      </c>
      <c r="C673" s="20">
        <v>60.0</v>
      </c>
      <c r="D673" s="20">
        <v>5000.0</v>
      </c>
      <c r="E673" s="14">
        <f t="shared" si="173"/>
        <v>4.166666667</v>
      </c>
      <c r="F673" s="14">
        <f t="shared" si="174"/>
        <v>1200</v>
      </c>
      <c r="G673" s="14">
        <f t="shared" si="175"/>
        <v>1</v>
      </c>
      <c r="H673" s="14">
        <f t="shared" si="176"/>
        <v>0</v>
      </c>
      <c r="L673" s="20">
        <f t="shared" si="177"/>
        <v>11</v>
      </c>
      <c r="M673" s="18">
        <f t="shared" si="178"/>
        <v>0</v>
      </c>
    </row>
    <row r="674">
      <c r="B674" s="23" t="s">
        <v>76</v>
      </c>
      <c r="C674" s="20">
        <v>100.0</v>
      </c>
      <c r="D674" s="20">
        <v>10000.0</v>
      </c>
      <c r="E674" s="14">
        <f t="shared" si="173"/>
        <v>5</v>
      </c>
      <c r="F674" s="14">
        <f t="shared" si="174"/>
        <v>2000</v>
      </c>
      <c r="G674" s="14">
        <f t="shared" si="175"/>
        <v>1</v>
      </c>
      <c r="H674" s="14">
        <f t="shared" si="176"/>
        <v>0</v>
      </c>
      <c r="L674" s="20">
        <f t="shared" si="177"/>
        <v>11</v>
      </c>
      <c r="M674" s="18">
        <f t="shared" si="178"/>
        <v>0</v>
      </c>
    </row>
    <row r="675">
      <c r="B675" s="23" t="s">
        <v>78</v>
      </c>
      <c r="C675" s="20">
        <v>93.0</v>
      </c>
      <c r="D675" s="20">
        <v>10000.0</v>
      </c>
      <c r="E675" s="14">
        <f t="shared" si="173"/>
        <v>5.376344086</v>
      </c>
      <c r="F675" s="14">
        <f t="shared" si="174"/>
        <v>1860</v>
      </c>
      <c r="G675" s="14">
        <f t="shared" si="175"/>
        <v>1</v>
      </c>
      <c r="H675" s="14">
        <f t="shared" si="176"/>
        <v>0</v>
      </c>
      <c r="L675" s="20">
        <f t="shared" si="177"/>
        <v>11</v>
      </c>
      <c r="M675" s="18">
        <f t="shared" si="178"/>
        <v>0</v>
      </c>
    </row>
    <row r="676" ht="12.75" customHeight="1">
      <c r="L676" s="20">
        <f t="shared" si="177"/>
        <v>11</v>
      </c>
      <c r="M676" s="18">
        <f t="shared" si="178"/>
        <v>0</v>
      </c>
    </row>
    <row r="677" ht="12.75" customHeight="1">
      <c r="L677" s="20">
        <f t="shared" si="177"/>
        <v>11</v>
      </c>
      <c r="M677" s="18">
        <f t="shared" si="178"/>
        <v>0</v>
      </c>
    </row>
    <row r="678" ht="12.75" customHeight="1">
      <c r="A678" s="21"/>
      <c r="B678" s="5"/>
      <c r="C678" s="5"/>
      <c r="D678" s="5"/>
      <c r="E678" s="5"/>
      <c r="L678" s="20">
        <f t="shared" si="177"/>
        <v>11</v>
      </c>
      <c r="M678" s="18">
        <f t="shared" si="178"/>
        <v>0</v>
      </c>
    </row>
    <row r="679" ht="12.75" customHeight="1">
      <c r="B679" s="22"/>
      <c r="C679" s="22"/>
      <c r="D679" s="22"/>
      <c r="E679" s="22"/>
      <c r="F679" s="23"/>
      <c r="G679" s="23"/>
    </row>
    <row r="680" ht="12.75" customHeight="1"/>
    <row r="681" ht="12.75" customHeight="1">
      <c r="B681" s="23"/>
    </row>
    <row r="682" ht="12.75" customHeight="1">
      <c r="B682" s="23"/>
    </row>
    <row r="683" ht="12.75" customHeight="1">
      <c r="B683" s="23"/>
    </row>
    <row r="684" ht="12.75" customHeight="1">
      <c r="A684" s="21"/>
      <c r="B684" s="5"/>
      <c r="C684" s="5"/>
      <c r="D684" s="5"/>
      <c r="E684" s="5"/>
      <c r="J684" s="26" t="s">
        <v>36</v>
      </c>
      <c r="K684" s="18">
        <f>SUM(M669:M682)</f>
        <v>0</v>
      </c>
    </row>
    <row r="685" ht="12.75" customHeight="1">
      <c r="B685" s="22"/>
      <c r="C685" s="22"/>
      <c r="D685" s="22"/>
      <c r="E685" s="22"/>
      <c r="F685" s="23"/>
      <c r="G685" s="23"/>
      <c r="H685" s="23"/>
      <c r="J685" s="26" t="s">
        <v>37</v>
      </c>
      <c r="K685" s="20">
        <f>(SUM(F670:F675)-SUM(H647:H652))/10000</f>
        <v>0</v>
      </c>
    </row>
    <row r="686" ht="12.75" customHeight="1">
      <c r="J686" s="26" t="s">
        <v>38</v>
      </c>
      <c r="K686" s="17">
        <f>K665-K685</f>
        <v>202.32</v>
      </c>
    </row>
    <row r="687" ht="12.75" customHeight="1">
      <c r="B687" s="23"/>
      <c r="J687" s="26"/>
    </row>
    <row r="688">
      <c r="A688" s="28" t="s">
        <v>68</v>
      </c>
      <c r="B688" s="29">
        <f>SUM(K24,K46,K68,K90,K113,K135,K158,K181,K204,K227,K249,K271,K293,K316,K339,K362,K385,K409,K433,K457,K480,K503,K526,K549,K572,K595,K618,K640,K663,K684)</f>
        <v>17775</v>
      </c>
      <c r="J688" s="26"/>
    </row>
    <row r="689" ht="12.75" customHeight="1">
      <c r="A689" s="4"/>
      <c r="B689" s="5"/>
      <c r="C689" s="5"/>
      <c r="D689" s="5"/>
      <c r="E689" s="5"/>
    </row>
    <row r="690" ht="12.75" customHeight="1">
      <c r="B690" s="30"/>
      <c r="C690" s="30"/>
      <c r="D690" s="30"/>
      <c r="E690" s="31"/>
      <c r="F690" s="32" t="s">
        <v>6</v>
      </c>
      <c r="G690" s="33"/>
      <c r="H690" s="34"/>
      <c r="J690" s="35"/>
    </row>
    <row r="691" ht="12.75" customHeight="1"/>
    <row r="692" ht="12.75" customHeight="1">
      <c r="B692" s="23"/>
      <c r="E692" s="14"/>
      <c r="G692" s="14"/>
      <c r="H692" s="14"/>
      <c r="J692" s="35"/>
      <c r="K692" s="26"/>
      <c r="L692" s="26"/>
      <c r="M692" s="26"/>
    </row>
    <row r="693" ht="12.75" customHeight="1">
      <c r="B693" s="23"/>
      <c r="E693" s="14"/>
      <c r="G693" s="14"/>
      <c r="H693" s="14"/>
      <c r="M693" s="18"/>
    </row>
    <row r="694" ht="12.75" customHeight="1">
      <c r="B694" s="23"/>
      <c r="E694" s="14"/>
      <c r="G694" s="14"/>
      <c r="H694" s="14"/>
      <c r="M694" s="18"/>
    </row>
    <row r="695" ht="12.75" customHeight="1">
      <c r="B695" s="23"/>
      <c r="E695" s="14"/>
      <c r="G695" s="14"/>
      <c r="H695" s="14"/>
      <c r="M695" s="18"/>
    </row>
    <row r="696" ht="12.75" customHeight="1">
      <c r="B696" s="23"/>
      <c r="E696" s="14"/>
      <c r="G696" s="14"/>
      <c r="H696" s="14"/>
      <c r="M696" s="18"/>
    </row>
    <row r="697" ht="12.75" customHeight="1">
      <c r="B697" s="23"/>
      <c r="E697" s="14"/>
      <c r="G697" s="14"/>
      <c r="H697" s="14"/>
      <c r="M697" s="18"/>
    </row>
    <row r="698" ht="12.75" customHeight="1">
      <c r="M698" s="18"/>
    </row>
    <row r="699" ht="12.75" customHeight="1">
      <c r="M699" s="18"/>
    </row>
    <row r="700" ht="12.75" customHeight="1">
      <c r="A700" s="21"/>
      <c r="B700" s="5"/>
      <c r="C700" s="5"/>
      <c r="D700" s="5"/>
      <c r="E700" s="5"/>
      <c r="M700" s="18"/>
    </row>
    <row r="701" ht="12.75" customHeight="1">
      <c r="B701" s="22"/>
      <c r="C701" s="22"/>
      <c r="D701" s="22"/>
      <c r="E701" s="22"/>
      <c r="F701" s="23"/>
      <c r="G701" s="23"/>
    </row>
    <row r="702" ht="12.75" customHeight="1"/>
    <row r="703" ht="12.75" customHeight="1">
      <c r="B703" s="23"/>
    </row>
    <row r="704" ht="12.75" customHeight="1">
      <c r="B704" s="23"/>
    </row>
    <row r="705" ht="12.75" customHeight="1">
      <c r="B705" s="23"/>
    </row>
    <row r="706" ht="12.75" customHeight="1">
      <c r="A706" s="21"/>
      <c r="B706" s="5"/>
      <c r="C706" s="5"/>
      <c r="D706" s="5"/>
      <c r="E706" s="5"/>
    </row>
    <row r="707" ht="12.75" customHeight="1">
      <c r="B707" s="22"/>
      <c r="C707" s="22"/>
      <c r="D707" s="22"/>
      <c r="E707" s="22"/>
      <c r="F707" s="23"/>
      <c r="G707" s="23"/>
      <c r="H707" s="23"/>
    </row>
    <row r="708" ht="12.75" customHeight="1"/>
    <row r="709" ht="12.75" customHeight="1">
      <c r="A709" s="4"/>
      <c r="B709" s="5"/>
      <c r="C709" s="5"/>
      <c r="D709" s="5"/>
      <c r="E709" s="5"/>
    </row>
    <row r="710" ht="12.75" customHeight="1">
      <c r="B710" s="36"/>
      <c r="C710" s="30"/>
      <c r="D710" s="30"/>
      <c r="E710" s="31"/>
      <c r="F710" s="32"/>
      <c r="G710" s="33"/>
      <c r="H710" s="34"/>
      <c r="J710" s="35"/>
    </row>
    <row r="711" ht="12.75" customHeight="1"/>
    <row r="712" ht="12.75" customHeight="1">
      <c r="B712" s="23"/>
      <c r="E712" s="14"/>
      <c r="G712" s="14"/>
      <c r="H712" s="14"/>
      <c r="J712" s="35"/>
      <c r="K712" s="26"/>
      <c r="L712" s="26"/>
      <c r="M712" s="26"/>
    </row>
    <row r="713" ht="12.75" customHeight="1">
      <c r="B713" s="23"/>
      <c r="E713" s="14"/>
      <c r="G713" s="14"/>
      <c r="H713" s="14"/>
      <c r="M713" s="18"/>
    </row>
    <row r="714" ht="12.75" customHeight="1">
      <c r="B714" s="23"/>
      <c r="E714" s="14"/>
      <c r="G714" s="14"/>
      <c r="H714" s="14"/>
      <c r="M714" s="18"/>
    </row>
    <row r="715" ht="12.75" customHeight="1">
      <c r="B715" s="23"/>
      <c r="E715" s="14"/>
      <c r="G715" s="14"/>
      <c r="H715" s="14"/>
      <c r="M715" s="18"/>
    </row>
    <row r="716" ht="12.75" customHeight="1">
      <c r="B716" s="23"/>
      <c r="E716" s="14"/>
      <c r="G716" s="14"/>
      <c r="H716" s="14"/>
      <c r="M716" s="18"/>
    </row>
    <row r="717" ht="12.75" customHeight="1">
      <c r="B717" s="23"/>
      <c r="E717" s="14"/>
      <c r="G717" s="14"/>
      <c r="H717" s="14"/>
      <c r="M717" s="18"/>
    </row>
    <row r="718" ht="12.75" customHeight="1">
      <c r="M718" s="18"/>
    </row>
    <row r="719" ht="12.75" customHeight="1">
      <c r="M719" s="18"/>
    </row>
    <row r="720" ht="12.75" customHeight="1">
      <c r="A720" s="21"/>
      <c r="B720" s="5"/>
      <c r="C720" s="5"/>
      <c r="D720" s="5"/>
      <c r="E720" s="5"/>
      <c r="M720" s="18"/>
    </row>
    <row r="721" ht="12.75" customHeight="1">
      <c r="B721" s="22"/>
      <c r="C721" s="22"/>
      <c r="D721" s="22"/>
      <c r="E721" s="22"/>
      <c r="F721" s="23"/>
      <c r="G721" s="23"/>
    </row>
    <row r="722" ht="12.75" customHeight="1"/>
    <row r="723" ht="12.75" customHeight="1">
      <c r="B723" s="23"/>
    </row>
    <row r="724" ht="12.75" customHeight="1">
      <c r="B724" s="23"/>
    </row>
    <row r="725" ht="12.75" customHeight="1">
      <c r="B725" s="23"/>
    </row>
    <row r="726" ht="12.75" customHeight="1">
      <c r="A726" s="21"/>
      <c r="B726" s="5"/>
      <c r="C726" s="5"/>
      <c r="D726" s="5"/>
      <c r="E726" s="5"/>
    </row>
    <row r="727" ht="12.75" customHeight="1">
      <c r="B727" s="22"/>
      <c r="C727" s="22"/>
      <c r="D727" s="22"/>
      <c r="E727" s="22"/>
      <c r="F727" s="23"/>
      <c r="G727" s="23"/>
      <c r="H727" s="23"/>
    </row>
    <row r="728" ht="12.75" customHeight="1">
      <c r="J728" s="26"/>
      <c r="K728" s="18"/>
    </row>
    <row r="729" ht="12.75" customHeight="1">
      <c r="B729" s="23"/>
      <c r="J729" s="26"/>
    </row>
    <row r="730" ht="12.75" customHeight="1">
      <c r="B730" s="23"/>
      <c r="J730" s="26"/>
    </row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</sheetData>
  <mergeCells count="61">
    <mergeCell ref="J508:M508"/>
    <mergeCell ref="J531:M531"/>
    <mergeCell ref="J344:M344"/>
    <mergeCell ref="J367:M367"/>
    <mergeCell ref="J391:M391"/>
    <mergeCell ref="J415:M415"/>
    <mergeCell ref="J439:M439"/>
    <mergeCell ref="J462:M462"/>
    <mergeCell ref="J485:M485"/>
    <mergeCell ref="A644:A652"/>
    <mergeCell ref="A667:A675"/>
    <mergeCell ref="A484:A492"/>
    <mergeCell ref="A507:A515"/>
    <mergeCell ref="A530:A538"/>
    <mergeCell ref="A553:A561"/>
    <mergeCell ref="A576:A584"/>
    <mergeCell ref="A600:A607"/>
    <mergeCell ref="A621:A629"/>
    <mergeCell ref="J50:M50"/>
    <mergeCell ref="J72:M72"/>
    <mergeCell ref="A1:S1"/>
    <mergeCell ref="A5:A13"/>
    <mergeCell ref="J6:M6"/>
    <mergeCell ref="A27:A35"/>
    <mergeCell ref="J28:M28"/>
    <mergeCell ref="A49:A57"/>
    <mergeCell ref="A71:A79"/>
    <mergeCell ref="A94:A102"/>
    <mergeCell ref="J95:M95"/>
    <mergeCell ref="A116:A124"/>
    <mergeCell ref="J117:M117"/>
    <mergeCell ref="A139:A147"/>
    <mergeCell ref="J140:M140"/>
    <mergeCell ref="J163:M163"/>
    <mergeCell ref="A162:A170"/>
    <mergeCell ref="A185:A193"/>
    <mergeCell ref="A208:A216"/>
    <mergeCell ref="A230:A238"/>
    <mergeCell ref="A252:A260"/>
    <mergeCell ref="A274:A282"/>
    <mergeCell ref="A297:A305"/>
    <mergeCell ref="A320:A328"/>
    <mergeCell ref="A343:A351"/>
    <mergeCell ref="A366:A374"/>
    <mergeCell ref="A390:A398"/>
    <mergeCell ref="A414:A422"/>
    <mergeCell ref="A438:A446"/>
    <mergeCell ref="A461:A469"/>
    <mergeCell ref="J554:M554"/>
    <mergeCell ref="J577:M577"/>
    <mergeCell ref="J600:M600"/>
    <mergeCell ref="J622:M622"/>
    <mergeCell ref="J645:M645"/>
    <mergeCell ref="J668:M668"/>
    <mergeCell ref="J186:M186"/>
    <mergeCell ref="J209:M209"/>
    <mergeCell ref="J231:M231"/>
    <mergeCell ref="J253:M253"/>
    <mergeCell ref="J275:M275"/>
    <mergeCell ref="J298:M298"/>
    <mergeCell ref="J321:M321"/>
  </mergeCells>
  <printOptions/>
  <pageMargins bottom="0.3937007874015748" footer="0.0" header="0.0" left="0.0" right="0.0" top="0.3937007874015748"/>
  <pageSetup orientation="landscape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21.43"/>
    <col customWidth="1" min="3" max="3" width="17.71"/>
    <col customWidth="1" min="4" max="4" width="18.57"/>
    <col customWidth="1" min="5" max="5" width="42.0"/>
    <col customWidth="1" min="6" max="6" width="47.86"/>
    <col customWidth="1" min="7" max="7" width="37.57"/>
    <col customWidth="1" min="8" max="8" width="40.29"/>
    <col customWidth="1" min="9" max="9" width="18.0"/>
    <col customWidth="1" min="10" max="10" width="36.86"/>
    <col customWidth="1" min="11" max="11" width="25.29"/>
    <col customWidth="1" min="12" max="12" width="23.71"/>
    <col customWidth="1" min="13" max="13" width="36.57"/>
    <col customWidth="1" min="14" max="19" width="12.14"/>
    <col customWidth="1" min="20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12.75" customHeight="1"/>
    <row r="3" ht="12.75" customHeight="1"/>
    <row r="4" ht="12.75" customHeight="1"/>
    <row r="5" ht="12.75" customHeight="1">
      <c r="A5" s="4" t="s">
        <v>1</v>
      </c>
      <c r="B5" s="5"/>
      <c r="C5" s="5"/>
      <c r="D5" s="5"/>
      <c r="E5" s="5"/>
    </row>
    <row r="6">
      <c r="B6" s="6" t="s">
        <v>2</v>
      </c>
      <c r="C6" s="6" t="s">
        <v>3</v>
      </c>
      <c r="D6" s="6" t="s">
        <v>4</v>
      </c>
      <c r="E6" s="7" t="s">
        <v>5</v>
      </c>
      <c r="F6" s="8" t="s">
        <v>6</v>
      </c>
      <c r="G6" s="9" t="s">
        <v>7</v>
      </c>
      <c r="H6" s="10" t="s">
        <v>8</v>
      </c>
      <c r="J6" s="11" t="s">
        <v>9</v>
      </c>
      <c r="K6" s="2"/>
      <c r="L6" s="2"/>
      <c r="M6" s="3"/>
    </row>
    <row r="7" ht="12.75" customHeight="1"/>
    <row r="8">
      <c r="B8" s="12" t="s">
        <v>86</v>
      </c>
      <c r="C8" s="13">
        <v>70.0</v>
      </c>
      <c r="D8" s="13">
        <v>10000.0</v>
      </c>
      <c r="E8" s="14">
        <f t="shared" ref="E8:E11" si="1">D8/(C8*20)</f>
        <v>7.142857143</v>
      </c>
      <c r="F8" s="13">
        <v>2800.0</v>
      </c>
      <c r="G8" s="14">
        <f t="shared" ref="G8:G11" si="2">F8/(C8*20)</f>
        <v>2</v>
      </c>
      <c r="H8" s="14">
        <f t="shared" ref="H8:H11" si="3">F8-(20*C8)</f>
        <v>1400</v>
      </c>
      <c r="J8" s="16" t="s">
        <v>11</v>
      </c>
      <c r="K8" s="16" t="s">
        <v>12</v>
      </c>
      <c r="L8" s="16" t="s">
        <v>13</v>
      </c>
      <c r="M8" s="16" t="s">
        <v>14</v>
      </c>
    </row>
    <row r="9">
      <c r="B9" s="12" t="s">
        <v>87</v>
      </c>
      <c r="C9" s="13">
        <v>140.0</v>
      </c>
      <c r="D9" s="13">
        <v>10000.0</v>
      </c>
      <c r="E9" s="14">
        <f t="shared" si="1"/>
        <v>3.571428571</v>
      </c>
      <c r="F9" s="13">
        <v>5600.0</v>
      </c>
      <c r="G9" s="14">
        <f t="shared" si="2"/>
        <v>2</v>
      </c>
      <c r="H9" s="14">
        <f t="shared" si="3"/>
        <v>2800</v>
      </c>
      <c r="J9" s="13" t="s">
        <v>88</v>
      </c>
      <c r="K9" s="13">
        <v>44.0</v>
      </c>
      <c r="L9" s="17">
        <f>11-(K9/60) - 0.3 - 0.16</f>
        <v>9.806666667</v>
      </c>
      <c r="M9" s="18">
        <f t="shared" ref="M9:M15" si="4">7.5*K9</f>
        <v>330</v>
      </c>
    </row>
    <row r="10">
      <c r="B10" s="12" t="s">
        <v>89</v>
      </c>
      <c r="C10" s="13">
        <v>120.0</v>
      </c>
      <c r="D10" s="13">
        <v>10000.0</v>
      </c>
      <c r="E10" s="14">
        <f t="shared" si="1"/>
        <v>4.166666667</v>
      </c>
      <c r="F10" s="13">
        <f>1600 + 3200</f>
        <v>4800</v>
      </c>
      <c r="G10" s="14">
        <f t="shared" si="2"/>
        <v>2</v>
      </c>
      <c r="H10" s="14">
        <f t="shared" si="3"/>
        <v>2400</v>
      </c>
      <c r="J10" s="13" t="s">
        <v>90</v>
      </c>
      <c r="K10" s="13">
        <v>33.0</v>
      </c>
      <c r="L10" s="17">
        <f t="shared" ref="L10:L11" si="5">L9-(K10/60) - 0.16</f>
        <v>9.096666667</v>
      </c>
      <c r="M10" s="18">
        <f t="shared" si="4"/>
        <v>247.5</v>
      </c>
      <c r="P10" s="13" t="s">
        <v>17</v>
      </c>
    </row>
    <row r="11">
      <c r="B11" s="12" t="s">
        <v>91</v>
      </c>
      <c r="C11" s="13">
        <v>100.0</v>
      </c>
      <c r="D11" s="13">
        <v>10000.0</v>
      </c>
      <c r="E11" s="14">
        <f t="shared" si="1"/>
        <v>5</v>
      </c>
      <c r="F11" s="13">
        <v>4000.0</v>
      </c>
      <c r="G11" s="14">
        <f t="shared" si="2"/>
        <v>2</v>
      </c>
      <c r="H11" s="14">
        <f t="shared" si="3"/>
        <v>2000</v>
      </c>
      <c r="J11" s="13" t="s">
        <v>92</v>
      </c>
      <c r="K11" s="13">
        <v>24.0</v>
      </c>
      <c r="L11" s="17">
        <f t="shared" si="5"/>
        <v>8.536666667</v>
      </c>
      <c r="M11" s="18">
        <f t="shared" si="4"/>
        <v>180</v>
      </c>
      <c r="P11" s="13" t="s">
        <v>20</v>
      </c>
    </row>
    <row r="12">
      <c r="B12" s="12"/>
      <c r="E12" s="14"/>
      <c r="G12" s="14"/>
      <c r="H12" s="14"/>
      <c r="J12" s="13" t="s">
        <v>93</v>
      </c>
      <c r="K12" s="13">
        <v>35.0</v>
      </c>
      <c r="L12" s="17">
        <f>L11-(K12/60)</f>
        <v>7.953333333</v>
      </c>
      <c r="M12" s="18">
        <f t="shared" si="4"/>
        <v>262.5</v>
      </c>
    </row>
    <row r="13">
      <c r="B13" s="23"/>
      <c r="E13" s="14"/>
      <c r="F13" s="13"/>
      <c r="G13" s="14"/>
      <c r="H13" s="14"/>
      <c r="J13" s="13" t="s">
        <v>94</v>
      </c>
      <c r="K13" s="13">
        <v>35.0</v>
      </c>
      <c r="L13" s="17">
        <f>L12-(K13/60) - 0.16 - 0.3</f>
        <v>6.91</v>
      </c>
      <c r="M13" s="18">
        <f t="shared" si="4"/>
        <v>262.5</v>
      </c>
    </row>
    <row r="14">
      <c r="J14" s="28" t="s">
        <v>95</v>
      </c>
      <c r="K14" s="13">
        <v>3.0</v>
      </c>
      <c r="L14" s="17">
        <f>7.14-(K14/60) - 0.16</f>
        <v>6.93</v>
      </c>
      <c r="M14" s="18">
        <f t="shared" si="4"/>
        <v>22.5</v>
      </c>
      <c r="O14" s="13" t="s">
        <v>81</v>
      </c>
    </row>
    <row r="15">
      <c r="J15" s="19" t="s">
        <v>96</v>
      </c>
      <c r="K15" s="19">
        <v>38.0</v>
      </c>
      <c r="L15" s="24">
        <f>7.14-(K15/60) </f>
        <v>6.506666667</v>
      </c>
      <c r="M15" s="18">
        <f t="shared" si="4"/>
        <v>285</v>
      </c>
    </row>
    <row r="16">
      <c r="A16" s="21"/>
      <c r="B16" s="5"/>
      <c r="C16" s="5"/>
      <c r="D16" s="5"/>
      <c r="E16" s="5"/>
      <c r="J16" s="13"/>
      <c r="K16" s="13"/>
      <c r="L16" s="17"/>
      <c r="M16" s="18"/>
      <c r="O16" s="13" t="s">
        <v>97</v>
      </c>
    </row>
    <row r="17">
      <c r="B17" s="22"/>
      <c r="C17" s="22"/>
      <c r="D17" s="22"/>
      <c r="E17" s="22"/>
      <c r="F17" s="23"/>
      <c r="G17" s="23"/>
    </row>
    <row r="19">
      <c r="B19" s="23"/>
    </row>
    <row r="20">
      <c r="B20" s="23"/>
    </row>
    <row r="21">
      <c r="B21" s="23"/>
    </row>
    <row r="22">
      <c r="A22" s="21"/>
      <c r="B22" s="5"/>
      <c r="C22" s="5"/>
      <c r="D22" s="5"/>
      <c r="E22" s="5"/>
    </row>
    <row r="23">
      <c r="B23" s="22"/>
      <c r="C23" s="22"/>
      <c r="D23" s="22"/>
      <c r="E23" s="22"/>
      <c r="F23" s="23"/>
      <c r="G23" s="23"/>
      <c r="H23" s="23"/>
    </row>
    <row r="24">
      <c r="J24" s="26" t="s">
        <v>36</v>
      </c>
      <c r="K24" s="18">
        <f>SUM(M9:M22)</f>
        <v>1590</v>
      </c>
    </row>
    <row r="25">
      <c r="B25" s="23"/>
      <c r="J25" s="26" t="s">
        <v>37</v>
      </c>
      <c r="K25" s="20">
        <f>SUM(F8:F11)/10000</f>
        <v>1.72</v>
      </c>
    </row>
    <row r="26">
      <c r="B26" s="23"/>
      <c r="J26" s="26" t="s">
        <v>38</v>
      </c>
      <c r="K26" s="20">
        <f>240-K25</f>
        <v>238.28</v>
      </c>
    </row>
    <row r="27">
      <c r="A27" s="4" t="s">
        <v>39</v>
      </c>
      <c r="B27" s="5"/>
      <c r="C27" s="5"/>
      <c r="D27" s="5"/>
      <c r="E27" s="5"/>
    </row>
    <row r="28">
      <c r="B28" s="6" t="s">
        <v>2</v>
      </c>
      <c r="C28" s="6" t="s">
        <v>3</v>
      </c>
      <c r="D28" s="6" t="s">
        <v>4</v>
      </c>
      <c r="E28" s="7" t="s">
        <v>5</v>
      </c>
      <c r="F28" s="8" t="s">
        <v>6</v>
      </c>
      <c r="G28" s="9" t="s">
        <v>7</v>
      </c>
      <c r="H28" s="10" t="s">
        <v>8</v>
      </c>
      <c r="J28" s="11" t="s">
        <v>9</v>
      </c>
      <c r="K28" s="2"/>
      <c r="L28" s="2"/>
      <c r="M28" s="3"/>
    </row>
    <row r="30">
      <c r="B30" s="12" t="s">
        <v>86</v>
      </c>
      <c r="C30" s="13">
        <v>70.0</v>
      </c>
      <c r="D30" s="13">
        <v>10000.0</v>
      </c>
      <c r="E30" s="14">
        <f t="shared" ref="E30:E33" si="6">D30/(C30*20)</f>
        <v>7.142857143</v>
      </c>
      <c r="F30" s="14">
        <f t="shared" ref="F30:F33" si="7">H8</f>
        <v>1400</v>
      </c>
      <c r="G30" s="14">
        <f t="shared" ref="G30:G33" si="8">F30/(C30*20)</f>
        <v>1</v>
      </c>
      <c r="H30" s="14">
        <f t="shared" ref="H30:H33" si="9">F30-(20*C30)</f>
        <v>0</v>
      </c>
      <c r="J30" s="16" t="s">
        <v>11</v>
      </c>
      <c r="K30" s="16" t="s">
        <v>12</v>
      </c>
      <c r="L30" s="16" t="s">
        <v>13</v>
      </c>
      <c r="M30" s="16" t="s">
        <v>14</v>
      </c>
    </row>
    <row r="31">
      <c r="B31" s="12" t="s">
        <v>87</v>
      </c>
      <c r="C31" s="13">
        <v>140.0</v>
      </c>
      <c r="D31" s="13">
        <v>10000.0</v>
      </c>
      <c r="E31" s="14">
        <f t="shared" si="6"/>
        <v>3.571428571</v>
      </c>
      <c r="F31" s="14">
        <f t="shared" si="7"/>
        <v>2800</v>
      </c>
      <c r="G31" s="14">
        <f t="shared" si="8"/>
        <v>1</v>
      </c>
      <c r="H31" s="14">
        <f t="shared" si="9"/>
        <v>0</v>
      </c>
      <c r="J31" s="13"/>
      <c r="K31" s="13"/>
      <c r="L31" s="17">
        <f>11-(K31/60) - 0.16 - 0.3</f>
        <v>10.54</v>
      </c>
      <c r="M31" s="18">
        <f t="shared" ref="M31:M38" si="10">7.5*K31</f>
        <v>0</v>
      </c>
    </row>
    <row r="32">
      <c r="B32" s="12" t="s">
        <v>89</v>
      </c>
      <c r="C32" s="13">
        <v>120.0</v>
      </c>
      <c r="D32" s="13">
        <v>10000.0</v>
      </c>
      <c r="E32" s="14">
        <f t="shared" si="6"/>
        <v>4.166666667</v>
      </c>
      <c r="F32" s="14">
        <f t="shared" si="7"/>
        <v>2400</v>
      </c>
      <c r="G32" s="14">
        <f t="shared" si="8"/>
        <v>1</v>
      </c>
      <c r="H32" s="14">
        <f t="shared" si="9"/>
        <v>0</v>
      </c>
      <c r="J32" s="13"/>
      <c r="K32" s="13"/>
      <c r="L32" s="17">
        <f>11-(K32/60) - 0.16</f>
        <v>10.84</v>
      </c>
      <c r="M32" s="18">
        <f t="shared" si="10"/>
        <v>0</v>
      </c>
    </row>
    <row r="33">
      <c r="B33" s="12" t="s">
        <v>91</v>
      </c>
      <c r="C33" s="13">
        <v>100.0</v>
      </c>
      <c r="D33" s="13">
        <v>10000.0</v>
      </c>
      <c r="E33" s="14">
        <f t="shared" si="6"/>
        <v>5</v>
      </c>
      <c r="F33" s="14">
        <f t="shared" si="7"/>
        <v>2000</v>
      </c>
      <c r="G33" s="14">
        <f t="shared" si="8"/>
        <v>1</v>
      </c>
      <c r="H33" s="14">
        <f t="shared" si="9"/>
        <v>0</v>
      </c>
      <c r="J33" s="13"/>
      <c r="K33" s="13"/>
      <c r="L33" s="17">
        <f>11-(K33/60)</f>
        <v>11</v>
      </c>
      <c r="M33" s="18">
        <f t="shared" si="10"/>
        <v>0</v>
      </c>
    </row>
    <row r="34">
      <c r="B34" s="23"/>
      <c r="E34" s="14"/>
      <c r="G34" s="14"/>
      <c r="H34" s="14"/>
      <c r="L34" s="17"/>
      <c r="M34" s="18">
        <f t="shared" si="10"/>
        <v>0</v>
      </c>
    </row>
    <row r="35">
      <c r="B35" s="23"/>
      <c r="E35" s="14"/>
      <c r="G35" s="14"/>
      <c r="H35" s="14"/>
      <c r="L35" s="17"/>
      <c r="M35" s="18">
        <f t="shared" si="10"/>
        <v>0</v>
      </c>
    </row>
    <row r="36">
      <c r="L36" s="17"/>
      <c r="M36" s="18">
        <f t="shared" si="10"/>
        <v>0</v>
      </c>
    </row>
    <row r="37">
      <c r="L37" s="17"/>
      <c r="M37" s="18">
        <f t="shared" si="10"/>
        <v>0</v>
      </c>
    </row>
    <row r="38">
      <c r="A38" s="21"/>
      <c r="B38" s="5"/>
      <c r="C38" s="5"/>
      <c r="D38" s="5"/>
      <c r="E38" s="5"/>
      <c r="L38" s="17"/>
      <c r="M38" s="18">
        <f t="shared" si="10"/>
        <v>0</v>
      </c>
    </row>
    <row r="39">
      <c r="B39" s="22"/>
      <c r="C39" s="22"/>
      <c r="D39" s="22"/>
      <c r="E39" s="22"/>
      <c r="F39" s="23"/>
      <c r="G39" s="23"/>
    </row>
    <row r="41">
      <c r="B41" s="23"/>
    </row>
    <row r="42">
      <c r="B42" s="23"/>
    </row>
    <row r="43">
      <c r="B43" s="23"/>
    </row>
    <row r="44">
      <c r="A44" s="21"/>
      <c r="B44" s="5"/>
      <c r="C44" s="5"/>
      <c r="D44" s="5"/>
      <c r="E44" s="5"/>
    </row>
    <row r="45">
      <c r="B45" s="22"/>
      <c r="C45" s="22"/>
      <c r="D45" s="22"/>
      <c r="E45" s="22"/>
      <c r="F45" s="23"/>
      <c r="G45" s="23"/>
      <c r="H45" s="23"/>
    </row>
    <row r="46">
      <c r="J46" s="26" t="s">
        <v>36</v>
      </c>
      <c r="K46" s="18">
        <f>SUM(M31:M44)</f>
        <v>0</v>
      </c>
    </row>
    <row r="47">
      <c r="B47" s="23"/>
      <c r="J47" s="26" t="s">
        <v>37</v>
      </c>
      <c r="K47" s="20">
        <f>(SUM(F30:F33)-SUM(H8:H11))/10000</f>
        <v>0</v>
      </c>
    </row>
    <row r="48">
      <c r="B48" s="23"/>
      <c r="J48" s="26" t="s">
        <v>38</v>
      </c>
      <c r="K48" s="20">
        <f>K26-K47</f>
        <v>238.28</v>
      </c>
    </row>
    <row r="51">
      <c r="A51" s="4" t="s">
        <v>40</v>
      </c>
      <c r="B51" s="5"/>
      <c r="C51" s="5"/>
      <c r="D51" s="5"/>
      <c r="E51" s="5"/>
    </row>
    <row r="52">
      <c r="B52" s="6" t="s">
        <v>2</v>
      </c>
      <c r="C52" s="6" t="s">
        <v>3</v>
      </c>
      <c r="D52" s="6" t="s">
        <v>4</v>
      </c>
      <c r="E52" s="7" t="s">
        <v>5</v>
      </c>
      <c r="F52" s="8" t="s">
        <v>6</v>
      </c>
      <c r="G52" s="9" t="s">
        <v>7</v>
      </c>
      <c r="H52" s="10" t="s">
        <v>8</v>
      </c>
      <c r="J52" s="11" t="s">
        <v>9</v>
      </c>
      <c r="K52" s="2"/>
      <c r="L52" s="2"/>
      <c r="M52" s="3"/>
    </row>
    <row r="54">
      <c r="B54" s="12" t="s">
        <v>86</v>
      </c>
      <c r="C54" s="13">
        <v>70.0</v>
      </c>
      <c r="D54" s="13">
        <v>10000.0</v>
      </c>
      <c r="E54" s="14">
        <f t="shared" ref="E54:E57" si="11">D54/(C54*20)</f>
        <v>7.142857143</v>
      </c>
      <c r="F54" s="14">
        <f t="shared" ref="F54:F57" si="12">H30 + F8</f>
        <v>2800</v>
      </c>
      <c r="G54" s="14">
        <f t="shared" ref="G54:G57" si="13">F54/(C54*20)</f>
        <v>2</v>
      </c>
      <c r="H54" s="14">
        <f t="shared" ref="H54:H57" si="14">F54-(20*C54)</f>
        <v>1400</v>
      </c>
      <c r="J54" s="16" t="s">
        <v>11</v>
      </c>
      <c r="K54" s="16" t="s">
        <v>12</v>
      </c>
      <c r="L54" s="16" t="s">
        <v>13</v>
      </c>
      <c r="M54" s="16" t="s">
        <v>14</v>
      </c>
    </row>
    <row r="55">
      <c r="B55" s="12" t="s">
        <v>87</v>
      </c>
      <c r="C55" s="13">
        <v>140.0</v>
      </c>
      <c r="D55" s="13">
        <v>10000.0</v>
      </c>
      <c r="E55" s="14">
        <f t="shared" si="11"/>
        <v>3.571428571</v>
      </c>
      <c r="F55" s="14">
        <f t="shared" si="12"/>
        <v>5600</v>
      </c>
      <c r="G55" s="14">
        <f t="shared" si="13"/>
        <v>2</v>
      </c>
      <c r="H55" s="14">
        <f t="shared" si="14"/>
        <v>2800</v>
      </c>
      <c r="J55" s="13" t="s">
        <v>88</v>
      </c>
      <c r="K55" s="13">
        <v>44.0</v>
      </c>
      <c r="L55" s="17">
        <f>11-(K55/60) - 0.3 - 0.16</f>
        <v>9.806666667</v>
      </c>
      <c r="M55" s="18">
        <f t="shared" ref="M55:M61" si="15">7.5*K55</f>
        <v>330</v>
      </c>
    </row>
    <row r="56">
      <c r="B56" s="12" t="s">
        <v>89</v>
      </c>
      <c r="C56" s="13">
        <v>120.0</v>
      </c>
      <c r="D56" s="13">
        <v>10000.0</v>
      </c>
      <c r="E56" s="14">
        <f t="shared" si="11"/>
        <v>4.166666667</v>
      </c>
      <c r="F56" s="14">
        <f t="shared" si="12"/>
        <v>4800</v>
      </c>
      <c r="G56" s="14">
        <f t="shared" si="13"/>
        <v>2</v>
      </c>
      <c r="H56" s="14">
        <f t="shared" si="14"/>
        <v>2400</v>
      </c>
      <c r="J56" s="13" t="s">
        <v>90</v>
      </c>
      <c r="K56" s="13">
        <v>33.0</v>
      </c>
      <c r="L56" s="17">
        <f t="shared" ref="L56:L57" si="16">L55-(K56/60) - 0.16</f>
        <v>9.096666667</v>
      </c>
      <c r="M56" s="18">
        <f t="shared" si="15"/>
        <v>247.5</v>
      </c>
    </row>
    <row r="57">
      <c r="B57" s="12" t="s">
        <v>91</v>
      </c>
      <c r="C57" s="13">
        <v>100.0</v>
      </c>
      <c r="D57" s="13">
        <v>10000.0</v>
      </c>
      <c r="E57" s="14">
        <f t="shared" si="11"/>
        <v>5</v>
      </c>
      <c r="F57" s="14">
        <f t="shared" si="12"/>
        <v>4000</v>
      </c>
      <c r="G57" s="14">
        <f t="shared" si="13"/>
        <v>2</v>
      </c>
      <c r="H57" s="14">
        <f t="shared" si="14"/>
        <v>2000</v>
      </c>
      <c r="J57" s="13" t="s">
        <v>92</v>
      </c>
      <c r="K57" s="13">
        <v>24.0</v>
      </c>
      <c r="L57" s="17">
        <f t="shared" si="16"/>
        <v>8.536666667</v>
      </c>
      <c r="M57" s="18">
        <f t="shared" si="15"/>
        <v>180</v>
      </c>
    </row>
    <row r="58">
      <c r="B58" s="23"/>
      <c r="E58" s="14"/>
      <c r="G58" s="14"/>
      <c r="H58" s="14"/>
      <c r="J58" s="13" t="s">
        <v>93</v>
      </c>
      <c r="K58" s="13">
        <v>35.0</v>
      </c>
      <c r="L58" s="17">
        <f>L57-(K58/60)</f>
        <v>7.953333333</v>
      </c>
      <c r="M58" s="18">
        <f t="shared" si="15"/>
        <v>262.5</v>
      </c>
    </row>
    <row r="59">
      <c r="B59" s="23"/>
      <c r="E59" s="14"/>
      <c r="G59" s="14"/>
      <c r="H59" s="14"/>
      <c r="J59" s="13" t="s">
        <v>94</v>
      </c>
      <c r="K59" s="13">
        <v>35.0</v>
      </c>
      <c r="L59" s="17">
        <f>L58-(K59/60) - 0.16 - 0.3</f>
        <v>6.91</v>
      </c>
      <c r="M59" s="18">
        <f t="shared" si="15"/>
        <v>262.5</v>
      </c>
    </row>
    <row r="60">
      <c r="J60" s="28" t="s">
        <v>95</v>
      </c>
      <c r="K60" s="13">
        <v>3.0</v>
      </c>
      <c r="L60" s="17">
        <f>7.14-(K60/60) - 0.16</f>
        <v>6.93</v>
      </c>
      <c r="M60" s="18">
        <f t="shared" si="15"/>
        <v>22.5</v>
      </c>
    </row>
    <row r="61">
      <c r="J61" s="19" t="s">
        <v>96</v>
      </c>
      <c r="K61" s="19">
        <v>38.0</v>
      </c>
      <c r="L61" s="24">
        <f>7.14-(K61/60) </f>
        <v>6.506666667</v>
      </c>
      <c r="M61" s="18">
        <f t="shared" si="15"/>
        <v>285</v>
      </c>
    </row>
    <row r="62">
      <c r="A62" s="21"/>
      <c r="B62" s="5"/>
      <c r="C62" s="5"/>
      <c r="D62" s="5"/>
      <c r="E62" s="5"/>
      <c r="L62" s="20"/>
      <c r="M62" s="18"/>
    </row>
    <row r="63">
      <c r="B63" s="22"/>
      <c r="C63" s="22"/>
      <c r="D63" s="22"/>
      <c r="E63" s="22"/>
      <c r="F63" s="23"/>
      <c r="G63" s="23"/>
    </row>
    <row r="65">
      <c r="B65" s="23"/>
    </row>
    <row r="66">
      <c r="B66" s="23"/>
    </row>
    <row r="67">
      <c r="B67" s="23"/>
    </row>
    <row r="68">
      <c r="A68" s="21"/>
      <c r="B68" s="5"/>
      <c r="C68" s="5"/>
      <c r="D68" s="5"/>
      <c r="E68" s="5"/>
    </row>
    <row r="69">
      <c r="B69" s="22"/>
      <c r="C69" s="22"/>
      <c r="D69" s="22"/>
      <c r="E69" s="22"/>
      <c r="F69" s="23"/>
      <c r="G69" s="23"/>
      <c r="H69" s="23"/>
    </row>
    <row r="70">
      <c r="J70" s="26" t="s">
        <v>36</v>
      </c>
      <c r="K70" s="18">
        <f>SUM(M55:M68)</f>
        <v>1590</v>
      </c>
    </row>
    <row r="71">
      <c r="B71" s="23"/>
      <c r="J71" s="26" t="s">
        <v>37</v>
      </c>
      <c r="K71" s="20">
        <f>(SUM(F54:F57)-SUM(H30:H33))/10000</f>
        <v>1.72</v>
      </c>
    </row>
    <row r="72">
      <c r="B72" s="23"/>
      <c r="J72" s="26" t="s">
        <v>38</v>
      </c>
      <c r="K72" s="20">
        <f>K48-K71</f>
        <v>236.56</v>
      </c>
    </row>
    <row r="73">
      <c r="A73" s="4" t="s">
        <v>41</v>
      </c>
      <c r="B73" s="5"/>
      <c r="C73" s="5"/>
      <c r="D73" s="5"/>
      <c r="E73" s="5"/>
    </row>
    <row r="74">
      <c r="B74" s="6" t="s">
        <v>2</v>
      </c>
      <c r="C74" s="6" t="s">
        <v>3</v>
      </c>
      <c r="D74" s="6" t="s">
        <v>4</v>
      </c>
      <c r="E74" s="7" t="s">
        <v>5</v>
      </c>
      <c r="F74" s="8" t="s">
        <v>6</v>
      </c>
      <c r="G74" s="9" t="s">
        <v>7</v>
      </c>
      <c r="H74" s="10" t="s">
        <v>8</v>
      </c>
      <c r="J74" s="11" t="s">
        <v>9</v>
      </c>
      <c r="K74" s="2"/>
      <c r="L74" s="2"/>
      <c r="M74" s="3"/>
    </row>
    <row r="76">
      <c r="B76" s="12" t="s">
        <v>86</v>
      </c>
      <c r="C76" s="13">
        <v>70.0</v>
      </c>
      <c r="D76" s="13">
        <v>10000.0</v>
      </c>
      <c r="E76" s="14">
        <f t="shared" ref="E76:E79" si="17">D76/(C76*20)</f>
        <v>7.142857143</v>
      </c>
      <c r="F76" s="14">
        <f t="shared" ref="F76:F79" si="18">H54</f>
        <v>1400</v>
      </c>
      <c r="G76" s="14">
        <f t="shared" ref="G76:G79" si="19">F76/(C76*20)</f>
        <v>1</v>
      </c>
      <c r="H76" s="14">
        <f t="shared" ref="H76:H79" si="20">F76-(20*C76)</f>
        <v>0</v>
      </c>
      <c r="J76" s="16" t="s">
        <v>11</v>
      </c>
      <c r="K76" s="16" t="s">
        <v>12</v>
      </c>
      <c r="L76" s="16" t="s">
        <v>13</v>
      </c>
      <c r="M76" s="16" t="s">
        <v>14</v>
      </c>
    </row>
    <row r="77">
      <c r="B77" s="12" t="s">
        <v>87</v>
      </c>
      <c r="C77" s="13">
        <v>140.0</v>
      </c>
      <c r="D77" s="13">
        <v>10000.0</v>
      </c>
      <c r="E77" s="14">
        <f t="shared" si="17"/>
        <v>3.571428571</v>
      </c>
      <c r="F77" s="14">
        <f t="shared" si="18"/>
        <v>2800</v>
      </c>
      <c r="G77" s="14">
        <f t="shared" si="19"/>
        <v>1</v>
      </c>
      <c r="H77" s="14">
        <f t="shared" si="20"/>
        <v>0</v>
      </c>
      <c r="L77" s="20">
        <f t="shared" ref="L77:L84" si="21">11-(K77/60)</f>
        <v>11</v>
      </c>
      <c r="M77" s="18">
        <f t="shared" ref="M77:M84" si="22">7.5*K77</f>
        <v>0</v>
      </c>
    </row>
    <row r="78">
      <c r="B78" s="12" t="s">
        <v>89</v>
      </c>
      <c r="C78" s="13">
        <v>120.0</v>
      </c>
      <c r="D78" s="13">
        <v>10000.0</v>
      </c>
      <c r="E78" s="14">
        <f t="shared" si="17"/>
        <v>4.166666667</v>
      </c>
      <c r="F78" s="14">
        <f t="shared" si="18"/>
        <v>2400</v>
      </c>
      <c r="G78" s="14">
        <f t="shared" si="19"/>
        <v>1</v>
      </c>
      <c r="H78" s="14">
        <f t="shared" si="20"/>
        <v>0</v>
      </c>
      <c r="L78" s="20">
        <f t="shared" si="21"/>
        <v>11</v>
      </c>
      <c r="M78" s="18">
        <f t="shared" si="22"/>
        <v>0</v>
      </c>
    </row>
    <row r="79">
      <c r="B79" s="12" t="s">
        <v>91</v>
      </c>
      <c r="C79" s="13">
        <v>100.0</v>
      </c>
      <c r="D79" s="13">
        <v>10000.0</v>
      </c>
      <c r="E79" s="14">
        <f t="shared" si="17"/>
        <v>5</v>
      </c>
      <c r="F79" s="14">
        <f t="shared" si="18"/>
        <v>2000</v>
      </c>
      <c r="G79" s="14">
        <f t="shared" si="19"/>
        <v>1</v>
      </c>
      <c r="H79" s="14">
        <f t="shared" si="20"/>
        <v>0</v>
      </c>
      <c r="L79" s="20">
        <f t="shared" si="21"/>
        <v>11</v>
      </c>
      <c r="M79" s="18">
        <f t="shared" si="22"/>
        <v>0</v>
      </c>
    </row>
    <row r="80">
      <c r="B80" s="23"/>
      <c r="E80" s="14"/>
      <c r="G80" s="14"/>
      <c r="H80" s="14"/>
      <c r="L80" s="20">
        <f t="shared" si="21"/>
        <v>11</v>
      </c>
      <c r="M80" s="18">
        <f t="shared" si="22"/>
        <v>0</v>
      </c>
    </row>
    <row r="81">
      <c r="B81" s="23"/>
      <c r="E81" s="14"/>
      <c r="G81" s="14"/>
      <c r="H81" s="14"/>
      <c r="L81" s="20">
        <f t="shared" si="21"/>
        <v>11</v>
      </c>
      <c r="M81" s="18">
        <f t="shared" si="22"/>
        <v>0</v>
      </c>
    </row>
    <row r="82">
      <c r="L82" s="20">
        <f t="shared" si="21"/>
        <v>11</v>
      </c>
      <c r="M82" s="18">
        <f t="shared" si="22"/>
        <v>0</v>
      </c>
    </row>
    <row r="83">
      <c r="L83" s="20">
        <f t="shared" si="21"/>
        <v>11</v>
      </c>
      <c r="M83" s="18">
        <f t="shared" si="22"/>
        <v>0</v>
      </c>
    </row>
    <row r="84">
      <c r="A84" s="21"/>
      <c r="B84" s="5"/>
      <c r="C84" s="5"/>
      <c r="D84" s="5"/>
      <c r="E84" s="5"/>
      <c r="L84" s="20">
        <f t="shared" si="21"/>
        <v>11</v>
      </c>
      <c r="M84" s="18">
        <f t="shared" si="22"/>
        <v>0</v>
      </c>
    </row>
    <row r="85">
      <c r="B85" s="22"/>
      <c r="C85" s="22"/>
      <c r="D85" s="22"/>
      <c r="E85" s="22"/>
      <c r="F85" s="23"/>
      <c r="G85" s="23"/>
    </row>
    <row r="87">
      <c r="B87" s="23"/>
    </row>
    <row r="88">
      <c r="B88" s="23"/>
    </row>
    <row r="89">
      <c r="B89" s="23"/>
    </row>
    <row r="90">
      <c r="A90" s="21"/>
      <c r="B90" s="5"/>
      <c r="C90" s="5"/>
      <c r="D90" s="5"/>
      <c r="E90" s="5"/>
    </row>
    <row r="91">
      <c r="B91" s="22"/>
      <c r="C91" s="22"/>
      <c r="D91" s="22"/>
      <c r="E91" s="22"/>
      <c r="F91" s="23"/>
      <c r="G91" s="23"/>
      <c r="H91" s="23"/>
    </row>
    <row r="92">
      <c r="J92" s="26" t="s">
        <v>36</v>
      </c>
      <c r="K92" s="18">
        <f>SUM(M77:M90)</f>
        <v>0</v>
      </c>
    </row>
    <row r="93">
      <c r="B93" s="23"/>
      <c r="J93" s="26" t="s">
        <v>37</v>
      </c>
      <c r="K93" s="20">
        <f>(SUM(F76:F79)-SUM(H54:H57))/10000</f>
        <v>0</v>
      </c>
    </row>
    <row r="94">
      <c r="B94" s="23"/>
      <c r="J94" s="26" t="s">
        <v>38</v>
      </c>
      <c r="K94" s="20">
        <f>K72-K93</f>
        <v>236.56</v>
      </c>
    </row>
    <row r="97">
      <c r="A97" s="4" t="s">
        <v>42</v>
      </c>
      <c r="B97" s="5"/>
      <c r="C97" s="5"/>
      <c r="D97" s="5"/>
      <c r="E97" s="5"/>
    </row>
    <row r="98">
      <c r="B98" s="6" t="s">
        <v>2</v>
      </c>
      <c r="C98" s="6" t="s">
        <v>3</v>
      </c>
      <c r="D98" s="6" t="s">
        <v>4</v>
      </c>
      <c r="E98" s="7" t="s">
        <v>5</v>
      </c>
      <c r="F98" s="8" t="s">
        <v>6</v>
      </c>
      <c r="G98" s="9" t="s">
        <v>7</v>
      </c>
      <c r="H98" s="10" t="s">
        <v>8</v>
      </c>
      <c r="J98" s="11" t="s">
        <v>9</v>
      </c>
      <c r="K98" s="2"/>
      <c r="L98" s="2"/>
      <c r="M98" s="3"/>
    </row>
    <row r="100">
      <c r="B100" s="12" t="s">
        <v>86</v>
      </c>
      <c r="C100" s="13">
        <v>70.0</v>
      </c>
      <c r="D100" s="13">
        <v>10000.0</v>
      </c>
      <c r="E100" s="14">
        <f t="shared" ref="E100:E103" si="23">D100/(C100*20)</f>
        <v>7.142857143</v>
      </c>
      <c r="F100" s="14">
        <f t="shared" ref="F100:F103" si="24">H76 + F8</f>
        <v>2800</v>
      </c>
      <c r="G100" s="14">
        <f t="shared" ref="G100:G103" si="25">F100/(C100*20)</f>
        <v>2</v>
      </c>
      <c r="H100" s="14">
        <f t="shared" ref="H100:H103" si="26">F100-(20*C100)</f>
        <v>1400</v>
      </c>
      <c r="J100" s="16" t="s">
        <v>11</v>
      </c>
      <c r="K100" s="16" t="s">
        <v>12</v>
      </c>
      <c r="L100" s="16" t="s">
        <v>13</v>
      </c>
      <c r="M100" s="16" t="s">
        <v>14</v>
      </c>
    </row>
    <row r="101">
      <c r="B101" s="12" t="s">
        <v>87</v>
      </c>
      <c r="C101" s="13">
        <v>140.0</v>
      </c>
      <c r="D101" s="13">
        <v>10000.0</v>
      </c>
      <c r="E101" s="14">
        <f t="shared" si="23"/>
        <v>3.571428571</v>
      </c>
      <c r="F101" s="14">
        <f t="shared" si="24"/>
        <v>5600</v>
      </c>
      <c r="G101" s="14">
        <f t="shared" si="25"/>
        <v>2</v>
      </c>
      <c r="H101" s="14">
        <f t="shared" si="26"/>
        <v>2800</v>
      </c>
      <c r="J101" s="13" t="s">
        <v>88</v>
      </c>
      <c r="K101" s="13">
        <v>44.0</v>
      </c>
      <c r="L101" s="17">
        <f>11-(K101/60) - 0.3 - 0.16</f>
        <v>9.806666667</v>
      </c>
      <c r="M101" s="18">
        <f t="shared" ref="M101:M107" si="27">7.5*K101</f>
        <v>330</v>
      </c>
    </row>
    <row r="102">
      <c r="B102" s="12" t="s">
        <v>89</v>
      </c>
      <c r="C102" s="13">
        <v>120.0</v>
      </c>
      <c r="D102" s="13">
        <v>10000.0</v>
      </c>
      <c r="E102" s="14">
        <f t="shared" si="23"/>
        <v>4.166666667</v>
      </c>
      <c r="F102" s="14">
        <f t="shared" si="24"/>
        <v>4800</v>
      </c>
      <c r="G102" s="14">
        <f t="shared" si="25"/>
        <v>2</v>
      </c>
      <c r="H102" s="14">
        <f t="shared" si="26"/>
        <v>2400</v>
      </c>
      <c r="J102" s="13" t="s">
        <v>90</v>
      </c>
      <c r="K102" s="13">
        <v>33.0</v>
      </c>
      <c r="L102" s="17">
        <f t="shared" ref="L102:L103" si="28">L101-(K102/60) - 0.16</f>
        <v>9.096666667</v>
      </c>
      <c r="M102" s="18">
        <f t="shared" si="27"/>
        <v>247.5</v>
      </c>
    </row>
    <row r="103">
      <c r="B103" s="12" t="s">
        <v>91</v>
      </c>
      <c r="C103" s="13">
        <v>100.0</v>
      </c>
      <c r="D103" s="13">
        <v>10000.0</v>
      </c>
      <c r="E103" s="14">
        <f t="shared" si="23"/>
        <v>5</v>
      </c>
      <c r="F103" s="14">
        <f t="shared" si="24"/>
        <v>4000</v>
      </c>
      <c r="G103" s="14">
        <f t="shared" si="25"/>
        <v>2</v>
      </c>
      <c r="H103" s="14">
        <f t="shared" si="26"/>
        <v>2000</v>
      </c>
      <c r="J103" s="13" t="s">
        <v>92</v>
      </c>
      <c r="K103" s="13">
        <v>24.0</v>
      </c>
      <c r="L103" s="17">
        <f t="shared" si="28"/>
        <v>8.536666667</v>
      </c>
      <c r="M103" s="18">
        <f t="shared" si="27"/>
        <v>180</v>
      </c>
    </row>
    <row r="104">
      <c r="B104" s="23"/>
      <c r="E104" s="14"/>
      <c r="G104" s="14"/>
      <c r="H104" s="14"/>
      <c r="J104" s="13" t="s">
        <v>93</v>
      </c>
      <c r="K104" s="13">
        <v>35.0</v>
      </c>
      <c r="L104" s="17">
        <f>L103-(K104/60)</f>
        <v>7.953333333</v>
      </c>
      <c r="M104" s="18">
        <f t="shared" si="27"/>
        <v>262.5</v>
      </c>
    </row>
    <row r="105">
      <c r="B105" s="23"/>
      <c r="E105" s="14"/>
      <c r="G105" s="14"/>
      <c r="H105" s="14"/>
      <c r="J105" s="13" t="s">
        <v>94</v>
      </c>
      <c r="K105" s="13">
        <v>35.0</v>
      </c>
      <c r="L105" s="17">
        <f>L104-(K105/60) - 0.16 - 0.3</f>
        <v>6.91</v>
      </c>
      <c r="M105" s="18">
        <f t="shared" si="27"/>
        <v>262.5</v>
      </c>
    </row>
    <row r="106">
      <c r="J106" s="28" t="s">
        <v>95</v>
      </c>
      <c r="K106" s="13">
        <v>3.0</v>
      </c>
      <c r="L106" s="17">
        <f>7.14-(K106/60) - 0.16</f>
        <v>6.93</v>
      </c>
      <c r="M106" s="18">
        <f t="shared" si="27"/>
        <v>22.5</v>
      </c>
    </row>
    <row r="107">
      <c r="J107" s="19" t="s">
        <v>96</v>
      </c>
      <c r="K107" s="19">
        <v>38.0</v>
      </c>
      <c r="L107" s="24">
        <f>7.14-(K107/60) </f>
        <v>6.506666667</v>
      </c>
      <c r="M107" s="18">
        <f t="shared" si="27"/>
        <v>285</v>
      </c>
    </row>
    <row r="108">
      <c r="A108" s="21"/>
      <c r="B108" s="5"/>
      <c r="C108" s="5"/>
      <c r="D108" s="5"/>
      <c r="E108" s="5"/>
      <c r="L108" s="20"/>
      <c r="M108" s="18"/>
    </row>
    <row r="109">
      <c r="B109" s="22"/>
      <c r="C109" s="22"/>
      <c r="D109" s="22"/>
      <c r="E109" s="22"/>
      <c r="F109" s="23"/>
      <c r="G109" s="23"/>
    </row>
    <row r="111">
      <c r="B111" s="23"/>
    </row>
    <row r="112">
      <c r="B112" s="23"/>
    </row>
    <row r="113">
      <c r="B113" s="23"/>
    </row>
    <row r="114">
      <c r="A114" s="21"/>
      <c r="B114" s="5"/>
      <c r="C114" s="5"/>
      <c r="D114" s="5"/>
      <c r="E114" s="5"/>
    </row>
    <row r="115">
      <c r="B115" s="22"/>
      <c r="C115" s="22"/>
      <c r="D115" s="22"/>
      <c r="E115" s="22"/>
      <c r="F115" s="23"/>
      <c r="G115" s="23"/>
      <c r="H115" s="23"/>
    </row>
    <row r="116">
      <c r="J116" s="26" t="s">
        <v>36</v>
      </c>
      <c r="K116" s="18">
        <f>SUM(M101:M114)</f>
        <v>1590</v>
      </c>
    </row>
    <row r="117">
      <c r="B117" s="23"/>
      <c r="J117" s="26" t="s">
        <v>37</v>
      </c>
      <c r="K117" s="20">
        <f>(SUM(F100:F103)-SUM(H76:H79))/10000</f>
        <v>1.72</v>
      </c>
    </row>
    <row r="118">
      <c r="B118" s="23"/>
      <c r="J118" s="26" t="s">
        <v>38</v>
      </c>
      <c r="K118" s="20">
        <f>K94-K117</f>
        <v>234.84</v>
      </c>
    </row>
    <row r="120">
      <c r="A120" s="4" t="s">
        <v>43</v>
      </c>
      <c r="B120" s="5"/>
      <c r="C120" s="5"/>
      <c r="D120" s="5"/>
      <c r="E120" s="5"/>
    </row>
    <row r="121">
      <c r="B121" s="6" t="s">
        <v>2</v>
      </c>
      <c r="C121" s="6" t="s">
        <v>3</v>
      </c>
      <c r="D121" s="6" t="s">
        <v>4</v>
      </c>
      <c r="E121" s="7" t="s">
        <v>5</v>
      </c>
      <c r="F121" s="8" t="s">
        <v>6</v>
      </c>
      <c r="G121" s="9" t="s">
        <v>7</v>
      </c>
      <c r="H121" s="10" t="s">
        <v>8</v>
      </c>
      <c r="J121" s="11" t="s">
        <v>9</v>
      </c>
      <c r="K121" s="2"/>
      <c r="L121" s="2"/>
      <c r="M121" s="3"/>
    </row>
    <row r="123">
      <c r="B123" s="12" t="s">
        <v>86</v>
      </c>
      <c r="C123" s="13">
        <v>70.0</v>
      </c>
      <c r="D123" s="13">
        <v>10000.0</v>
      </c>
      <c r="E123" s="14">
        <f t="shared" ref="E123:E126" si="29">D123/(C123*20)</f>
        <v>7.142857143</v>
      </c>
      <c r="F123" s="14">
        <f t="shared" ref="F123:F126" si="30">H100 + F8</f>
        <v>4200</v>
      </c>
      <c r="G123" s="14">
        <f t="shared" ref="G123:G126" si="31">F123/(C123*20)</f>
        <v>3</v>
      </c>
      <c r="H123" s="14">
        <f t="shared" ref="H123:H126" si="32">F123-(20*C123)</f>
        <v>2800</v>
      </c>
      <c r="J123" s="16" t="s">
        <v>11</v>
      </c>
      <c r="K123" s="16" t="s">
        <v>12</v>
      </c>
      <c r="L123" s="16" t="s">
        <v>13</v>
      </c>
      <c r="M123" s="16" t="s">
        <v>14</v>
      </c>
    </row>
    <row r="124">
      <c r="B124" s="12" t="s">
        <v>87</v>
      </c>
      <c r="C124" s="13">
        <v>140.0</v>
      </c>
      <c r="D124" s="13">
        <v>10000.0</v>
      </c>
      <c r="E124" s="14">
        <f t="shared" si="29"/>
        <v>3.571428571</v>
      </c>
      <c r="F124" s="14">
        <f t="shared" si="30"/>
        <v>8400</v>
      </c>
      <c r="G124" s="14">
        <f t="shared" si="31"/>
        <v>3</v>
      </c>
      <c r="H124" s="14">
        <f t="shared" si="32"/>
        <v>5600</v>
      </c>
      <c r="J124" s="13" t="s">
        <v>88</v>
      </c>
      <c r="K124" s="13">
        <v>44.0</v>
      </c>
      <c r="L124" s="17">
        <f>11-(K124/60) - 0.3 - 0.16</f>
        <v>9.806666667</v>
      </c>
      <c r="M124" s="18">
        <f t="shared" ref="M124:M130" si="33">7.5*K124</f>
        <v>330</v>
      </c>
    </row>
    <row r="125">
      <c r="B125" s="12" t="s">
        <v>89</v>
      </c>
      <c r="C125" s="13">
        <v>120.0</v>
      </c>
      <c r="D125" s="13">
        <v>10000.0</v>
      </c>
      <c r="E125" s="14">
        <f t="shared" si="29"/>
        <v>4.166666667</v>
      </c>
      <c r="F125" s="14">
        <f t="shared" si="30"/>
        <v>7200</v>
      </c>
      <c r="G125" s="14">
        <f t="shared" si="31"/>
        <v>3</v>
      </c>
      <c r="H125" s="14">
        <f t="shared" si="32"/>
        <v>4800</v>
      </c>
      <c r="J125" s="13" t="s">
        <v>90</v>
      </c>
      <c r="K125" s="13">
        <v>33.0</v>
      </c>
      <c r="L125" s="17">
        <f t="shared" ref="L125:L126" si="34">L124-(K125/60) - 0.16</f>
        <v>9.096666667</v>
      </c>
      <c r="M125" s="18">
        <f t="shared" si="33"/>
        <v>247.5</v>
      </c>
    </row>
    <row r="126">
      <c r="B126" s="12" t="s">
        <v>91</v>
      </c>
      <c r="C126" s="13">
        <v>100.0</v>
      </c>
      <c r="D126" s="13">
        <v>10000.0</v>
      </c>
      <c r="E126" s="14">
        <f t="shared" si="29"/>
        <v>5</v>
      </c>
      <c r="F126" s="14">
        <f t="shared" si="30"/>
        <v>6000</v>
      </c>
      <c r="G126" s="14">
        <f t="shared" si="31"/>
        <v>3</v>
      </c>
      <c r="H126" s="14">
        <f t="shared" si="32"/>
        <v>4000</v>
      </c>
      <c r="J126" s="13" t="s">
        <v>92</v>
      </c>
      <c r="K126" s="13">
        <v>24.0</v>
      </c>
      <c r="L126" s="17">
        <f t="shared" si="34"/>
        <v>8.536666667</v>
      </c>
      <c r="M126" s="18">
        <f t="shared" si="33"/>
        <v>180</v>
      </c>
    </row>
    <row r="127">
      <c r="B127" s="23"/>
      <c r="E127" s="14"/>
      <c r="G127" s="14"/>
      <c r="H127" s="14"/>
      <c r="J127" s="13" t="s">
        <v>93</v>
      </c>
      <c r="K127" s="13">
        <v>35.0</v>
      </c>
      <c r="L127" s="17">
        <f>L126-(K127/60)</f>
        <v>7.953333333</v>
      </c>
      <c r="M127" s="18">
        <f t="shared" si="33"/>
        <v>262.5</v>
      </c>
    </row>
    <row r="128">
      <c r="B128" s="23"/>
      <c r="E128" s="14"/>
      <c r="G128" s="14"/>
      <c r="H128" s="14"/>
      <c r="J128" s="13" t="s">
        <v>94</v>
      </c>
      <c r="K128" s="13">
        <v>35.0</v>
      </c>
      <c r="L128" s="17">
        <f>L127-(K128/60) - 0.16 - 0.3</f>
        <v>6.91</v>
      </c>
      <c r="M128" s="18">
        <f t="shared" si="33"/>
        <v>262.5</v>
      </c>
    </row>
    <row r="129">
      <c r="J129" s="28" t="s">
        <v>95</v>
      </c>
      <c r="K129" s="13">
        <v>3.0</v>
      </c>
      <c r="L129" s="17">
        <f>7.14-(K129/60) - 0.16</f>
        <v>6.93</v>
      </c>
      <c r="M129" s="18">
        <f t="shared" si="33"/>
        <v>22.5</v>
      </c>
    </row>
    <row r="130">
      <c r="J130" s="19" t="s">
        <v>96</v>
      </c>
      <c r="K130" s="19">
        <v>38.0</v>
      </c>
      <c r="L130" s="24">
        <f>7.14-(K130/60) </f>
        <v>6.506666667</v>
      </c>
      <c r="M130" s="18">
        <f t="shared" si="33"/>
        <v>285</v>
      </c>
    </row>
    <row r="131">
      <c r="A131" s="21"/>
      <c r="B131" s="5"/>
      <c r="C131" s="5"/>
      <c r="D131" s="5"/>
      <c r="E131" s="5"/>
      <c r="L131" s="20"/>
      <c r="M131" s="18"/>
    </row>
    <row r="132">
      <c r="B132" s="22"/>
      <c r="C132" s="22"/>
      <c r="D132" s="22"/>
      <c r="E132" s="22"/>
      <c r="F132" s="23"/>
      <c r="G132" s="23"/>
    </row>
    <row r="134">
      <c r="B134" s="23"/>
    </row>
    <row r="135">
      <c r="B135" s="23"/>
    </row>
    <row r="136">
      <c r="B136" s="23"/>
    </row>
    <row r="137">
      <c r="A137" s="21"/>
      <c r="B137" s="5"/>
      <c r="C137" s="5"/>
      <c r="D137" s="5"/>
      <c r="E137" s="5"/>
    </row>
    <row r="138">
      <c r="B138" s="22"/>
      <c r="C138" s="22"/>
      <c r="D138" s="22"/>
      <c r="E138" s="22"/>
      <c r="F138" s="23"/>
      <c r="G138" s="23"/>
      <c r="H138" s="23"/>
    </row>
    <row r="139">
      <c r="J139" s="26" t="s">
        <v>36</v>
      </c>
      <c r="K139" s="18">
        <f>SUM(M124:M137)</f>
        <v>1590</v>
      </c>
    </row>
    <row r="140">
      <c r="B140" s="23"/>
      <c r="J140" s="26" t="s">
        <v>37</v>
      </c>
      <c r="K140" s="20">
        <f>(SUM(F123:F126)-SUM(H100:H103))/10000</f>
        <v>1.72</v>
      </c>
    </row>
    <row r="141">
      <c r="B141" s="23"/>
      <c r="J141" s="26" t="s">
        <v>38</v>
      </c>
      <c r="K141" s="20">
        <f>K118-K140</f>
        <v>233.12</v>
      </c>
    </row>
    <row r="143">
      <c r="A143" s="4" t="s">
        <v>44</v>
      </c>
      <c r="B143" s="5"/>
      <c r="C143" s="5"/>
      <c r="D143" s="5"/>
      <c r="E143" s="5"/>
    </row>
    <row r="144">
      <c r="B144" s="6" t="s">
        <v>2</v>
      </c>
      <c r="C144" s="6" t="s">
        <v>3</v>
      </c>
      <c r="D144" s="6" t="s">
        <v>4</v>
      </c>
      <c r="E144" s="7" t="s">
        <v>5</v>
      </c>
      <c r="F144" s="8" t="s">
        <v>6</v>
      </c>
      <c r="G144" s="9" t="s">
        <v>7</v>
      </c>
      <c r="H144" s="10" t="s">
        <v>8</v>
      </c>
      <c r="J144" s="11" t="s">
        <v>9</v>
      </c>
      <c r="K144" s="2"/>
      <c r="L144" s="2"/>
      <c r="M144" s="3"/>
    </row>
    <row r="146">
      <c r="B146" s="12" t="s">
        <v>86</v>
      </c>
      <c r="C146" s="13">
        <v>70.0</v>
      </c>
      <c r="D146" s="13">
        <v>10000.0</v>
      </c>
      <c r="E146" s="14">
        <f t="shared" ref="E146:E149" si="35">D146/(C146*20)</f>
        <v>7.142857143</v>
      </c>
      <c r="F146" s="14">
        <f t="shared" ref="F146:F149" si="36">H123</f>
        <v>2800</v>
      </c>
      <c r="G146" s="14">
        <f t="shared" ref="G146:G149" si="37">F146/(C146*20)</f>
        <v>2</v>
      </c>
      <c r="H146" s="14">
        <f t="shared" ref="H146:H149" si="38">F146-(20*C146)</f>
        <v>1400</v>
      </c>
      <c r="J146" s="16" t="s">
        <v>11</v>
      </c>
      <c r="K146" s="16" t="s">
        <v>12</v>
      </c>
      <c r="L146" s="16" t="s">
        <v>13</v>
      </c>
      <c r="M146" s="16" t="s">
        <v>14</v>
      </c>
    </row>
    <row r="147">
      <c r="B147" s="12" t="s">
        <v>87</v>
      </c>
      <c r="C147" s="13">
        <v>140.0</v>
      </c>
      <c r="D147" s="13">
        <v>10000.0</v>
      </c>
      <c r="E147" s="14">
        <f t="shared" si="35"/>
        <v>3.571428571</v>
      </c>
      <c r="F147" s="14">
        <f t="shared" si="36"/>
        <v>5600</v>
      </c>
      <c r="G147" s="14">
        <f t="shared" si="37"/>
        <v>2</v>
      </c>
      <c r="H147" s="14">
        <f t="shared" si="38"/>
        <v>2800</v>
      </c>
      <c r="L147" s="20">
        <f t="shared" ref="L147:L154" si="39">11-(K147/60)</f>
        <v>11</v>
      </c>
      <c r="M147" s="18">
        <f t="shared" ref="M147:M154" si="40">7.5*K147</f>
        <v>0</v>
      </c>
    </row>
    <row r="148">
      <c r="B148" s="12" t="s">
        <v>89</v>
      </c>
      <c r="C148" s="13">
        <v>120.0</v>
      </c>
      <c r="D148" s="13">
        <v>10000.0</v>
      </c>
      <c r="E148" s="14">
        <f t="shared" si="35"/>
        <v>4.166666667</v>
      </c>
      <c r="F148" s="14">
        <f t="shared" si="36"/>
        <v>4800</v>
      </c>
      <c r="G148" s="14">
        <f t="shared" si="37"/>
        <v>2</v>
      </c>
      <c r="H148" s="14">
        <f t="shared" si="38"/>
        <v>2400</v>
      </c>
      <c r="L148" s="20">
        <f t="shared" si="39"/>
        <v>11</v>
      </c>
      <c r="M148" s="18">
        <f t="shared" si="40"/>
        <v>0</v>
      </c>
    </row>
    <row r="149">
      <c r="B149" s="12" t="s">
        <v>91</v>
      </c>
      <c r="C149" s="13">
        <v>100.0</v>
      </c>
      <c r="D149" s="13">
        <v>10000.0</v>
      </c>
      <c r="E149" s="14">
        <f t="shared" si="35"/>
        <v>5</v>
      </c>
      <c r="F149" s="14">
        <f t="shared" si="36"/>
        <v>4000</v>
      </c>
      <c r="G149" s="14">
        <f t="shared" si="37"/>
        <v>2</v>
      </c>
      <c r="H149" s="14">
        <f t="shared" si="38"/>
        <v>2000</v>
      </c>
      <c r="L149" s="20">
        <f t="shared" si="39"/>
        <v>11</v>
      </c>
      <c r="M149" s="18">
        <f t="shared" si="40"/>
        <v>0</v>
      </c>
    </row>
    <row r="150">
      <c r="B150" s="23"/>
      <c r="E150" s="14"/>
      <c r="G150" s="14"/>
      <c r="H150" s="14"/>
      <c r="L150" s="20">
        <f t="shared" si="39"/>
        <v>11</v>
      </c>
      <c r="M150" s="18">
        <f t="shared" si="40"/>
        <v>0</v>
      </c>
    </row>
    <row r="151">
      <c r="B151" s="23"/>
      <c r="E151" s="14"/>
      <c r="G151" s="14"/>
      <c r="H151" s="14"/>
      <c r="L151" s="20">
        <f t="shared" si="39"/>
        <v>11</v>
      </c>
      <c r="M151" s="18">
        <f t="shared" si="40"/>
        <v>0</v>
      </c>
    </row>
    <row r="152">
      <c r="L152" s="20">
        <f t="shared" si="39"/>
        <v>11</v>
      </c>
      <c r="M152" s="18">
        <f t="shared" si="40"/>
        <v>0</v>
      </c>
    </row>
    <row r="153">
      <c r="L153" s="20">
        <f t="shared" si="39"/>
        <v>11</v>
      </c>
      <c r="M153" s="18">
        <f t="shared" si="40"/>
        <v>0</v>
      </c>
    </row>
    <row r="154">
      <c r="A154" s="21"/>
      <c r="B154" s="5"/>
      <c r="C154" s="5"/>
      <c r="D154" s="5"/>
      <c r="E154" s="5"/>
      <c r="L154" s="20">
        <f t="shared" si="39"/>
        <v>11</v>
      </c>
      <c r="M154" s="18">
        <f t="shared" si="40"/>
        <v>0</v>
      </c>
    </row>
    <row r="155">
      <c r="B155" s="22"/>
      <c r="C155" s="22"/>
      <c r="D155" s="22"/>
      <c r="E155" s="22"/>
      <c r="F155" s="23"/>
      <c r="G155" s="23"/>
    </row>
    <row r="157">
      <c r="B157" s="23"/>
    </row>
    <row r="158">
      <c r="B158" s="23"/>
    </row>
    <row r="159">
      <c r="B159" s="23"/>
    </row>
    <row r="160">
      <c r="A160" s="21"/>
      <c r="B160" s="5"/>
      <c r="C160" s="5"/>
      <c r="D160" s="5"/>
      <c r="E160" s="5"/>
    </row>
    <row r="161">
      <c r="B161" s="22"/>
      <c r="C161" s="22"/>
      <c r="D161" s="22"/>
      <c r="E161" s="22"/>
      <c r="F161" s="23"/>
      <c r="G161" s="23"/>
      <c r="H161" s="23"/>
    </row>
    <row r="162">
      <c r="J162" s="26" t="s">
        <v>36</v>
      </c>
      <c r="K162" s="18">
        <f>SUM(M147:M160)</f>
        <v>0</v>
      </c>
    </row>
    <row r="163">
      <c r="B163" s="23"/>
      <c r="J163" s="26" t="s">
        <v>37</v>
      </c>
      <c r="K163" s="20">
        <f>(SUM(F146:F149)-SUM(H123:H126))/10000</f>
        <v>0</v>
      </c>
    </row>
    <row r="164">
      <c r="B164" s="23"/>
      <c r="J164" s="26" t="s">
        <v>38</v>
      </c>
      <c r="K164" s="20">
        <f>K141-K163</f>
        <v>233.12</v>
      </c>
    </row>
    <row r="166">
      <c r="A166" s="4" t="s">
        <v>45</v>
      </c>
      <c r="B166" s="5"/>
      <c r="C166" s="5"/>
      <c r="D166" s="5"/>
      <c r="E166" s="5"/>
    </row>
    <row r="167">
      <c r="B167" s="6" t="s">
        <v>2</v>
      </c>
      <c r="C167" s="6" t="s">
        <v>3</v>
      </c>
      <c r="D167" s="6" t="s">
        <v>4</v>
      </c>
      <c r="E167" s="7" t="s">
        <v>5</v>
      </c>
      <c r="F167" s="8" t="s">
        <v>6</v>
      </c>
      <c r="G167" s="9" t="s">
        <v>7</v>
      </c>
      <c r="H167" s="10" t="s">
        <v>8</v>
      </c>
      <c r="J167" s="11" t="s">
        <v>9</v>
      </c>
      <c r="K167" s="2"/>
      <c r="L167" s="2"/>
      <c r="M167" s="3"/>
    </row>
    <row r="169">
      <c r="B169" s="12" t="s">
        <v>86</v>
      </c>
      <c r="C169" s="13">
        <v>70.0</v>
      </c>
      <c r="D169" s="13">
        <v>10000.0</v>
      </c>
      <c r="E169" s="14">
        <f t="shared" ref="E169:E172" si="41">D169/(C169*20)</f>
        <v>7.142857143</v>
      </c>
      <c r="F169" s="14">
        <f t="shared" ref="F169:F172" si="42">H146</f>
        <v>1400</v>
      </c>
      <c r="G169" s="14">
        <f t="shared" ref="G169:G172" si="43">F169/(C169*20)</f>
        <v>1</v>
      </c>
      <c r="H169" s="14">
        <f t="shared" ref="H169:H172" si="44">F169-(20*C169)</f>
        <v>0</v>
      </c>
      <c r="J169" s="16" t="s">
        <v>11</v>
      </c>
      <c r="K169" s="16" t="s">
        <v>12</v>
      </c>
      <c r="L169" s="16" t="s">
        <v>13</v>
      </c>
      <c r="M169" s="16" t="s">
        <v>14</v>
      </c>
    </row>
    <row r="170">
      <c r="B170" s="12" t="s">
        <v>87</v>
      </c>
      <c r="C170" s="13">
        <v>140.0</v>
      </c>
      <c r="D170" s="13">
        <v>10000.0</v>
      </c>
      <c r="E170" s="14">
        <f t="shared" si="41"/>
        <v>3.571428571</v>
      </c>
      <c r="F170" s="14">
        <f t="shared" si="42"/>
        <v>2800</v>
      </c>
      <c r="G170" s="14">
        <f t="shared" si="43"/>
        <v>1</v>
      </c>
      <c r="H170" s="14">
        <f t="shared" si="44"/>
        <v>0</v>
      </c>
      <c r="L170" s="20">
        <f t="shared" ref="L170:L177" si="45">11-(K170/60)</f>
        <v>11</v>
      </c>
      <c r="M170" s="18">
        <f t="shared" ref="M170:M177" si="46">7.5*K170</f>
        <v>0</v>
      </c>
    </row>
    <row r="171">
      <c r="B171" s="12" t="s">
        <v>89</v>
      </c>
      <c r="C171" s="13">
        <v>120.0</v>
      </c>
      <c r="D171" s="13">
        <v>10000.0</v>
      </c>
      <c r="E171" s="14">
        <f t="shared" si="41"/>
        <v>4.166666667</v>
      </c>
      <c r="F171" s="14">
        <f t="shared" si="42"/>
        <v>2400</v>
      </c>
      <c r="G171" s="14">
        <f t="shared" si="43"/>
        <v>1</v>
      </c>
      <c r="H171" s="14">
        <f t="shared" si="44"/>
        <v>0</v>
      </c>
      <c r="L171" s="20">
        <f t="shared" si="45"/>
        <v>11</v>
      </c>
      <c r="M171" s="18">
        <f t="shared" si="46"/>
        <v>0</v>
      </c>
    </row>
    <row r="172">
      <c r="B172" s="12" t="s">
        <v>91</v>
      </c>
      <c r="C172" s="13">
        <v>100.0</v>
      </c>
      <c r="D172" s="13">
        <v>10000.0</v>
      </c>
      <c r="E172" s="14">
        <f t="shared" si="41"/>
        <v>5</v>
      </c>
      <c r="F172" s="14">
        <f t="shared" si="42"/>
        <v>2000</v>
      </c>
      <c r="G172" s="14">
        <f t="shared" si="43"/>
        <v>1</v>
      </c>
      <c r="H172" s="14">
        <f t="shared" si="44"/>
        <v>0</v>
      </c>
      <c r="L172" s="20">
        <f t="shared" si="45"/>
        <v>11</v>
      </c>
      <c r="M172" s="18">
        <f t="shared" si="46"/>
        <v>0</v>
      </c>
    </row>
    <row r="173">
      <c r="B173" s="23"/>
      <c r="E173" s="14"/>
      <c r="G173" s="14"/>
      <c r="H173" s="14"/>
      <c r="L173" s="20">
        <f t="shared" si="45"/>
        <v>11</v>
      </c>
      <c r="M173" s="18">
        <f t="shared" si="46"/>
        <v>0</v>
      </c>
    </row>
    <row r="174">
      <c r="B174" s="23"/>
      <c r="E174" s="14"/>
      <c r="G174" s="14"/>
      <c r="H174" s="14"/>
      <c r="L174" s="20">
        <f t="shared" si="45"/>
        <v>11</v>
      </c>
      <c r="M174" s="18">
        <f t="shared" si="46"/>
        <v>0</v>
      </c>
    </row>
    <row r="175">
      <c r="L175" s="20">
        <f t="shared" si="45"/>
        <v>11</v>
      </c>
      <c r="M175" s="18">
        <f t="shared" si="46"/>
        <v>0</v>
      </c>
    </row>
    <row r="176">
      <c r="L176" s="20">
        <f t="shared" si="45"/>
        <v>11</v>
      </c>
      <c r="M176" s="18">
        <f t="shared" si="46"/>
        <v>0</v>
      </c>
    </row>
    <row r="177">
      <c r="A177" s="21"/>
      <c r="B177" s="5"/>
      <c r="C177" s="5"/>
      <c r="D177" s="5"/>
      <c r="E177" s="5"/>
      <c r="L177" s="20">
        <f t="shared" si="45"/>
        <v>11</v>
      </c>
      <c r="M177" s="18">
        <f t="shared" si="46"/>
        <v>0</v>
      </c>
    </row>
    <row r="178">
      <c r="B178" s="22"/>
      <c r="C178" s="22"/>
      <c r="D178" s="22"/>
      <c r="E178" s="22"/>
      <c r="F178" s="23"/>
      <c r="G178" s="23"/>
    </row>
    <row r="180">
      <c r="B180" s="23"/>
    </row>
    <row r="181">
      <c r="B181" s="23"/>
    </row>
    <row r="182">
      <c r="B182" s="23"/>
    </row>
    <row r="183">
      <c r="A183" s="21"/>
      <c r="B183" s="5"/>
      <c r="C183" s="5"/>
      <c r="D183" s="5"/>
      <c r="E183" s="5"/>
    </row>
    <row r="184">
      <c r="B184" s="22"/>
      <c r="C184" s="22"/>
      <c r="D184" s="22"/>
      <c r="E184" s="22"/>
      <c r="F184" s="23"/>
      <c r="G184" s="23"/>
      <c r="H184" s="23"/>
    </row>
    <row r="185">
      <c r="J185" s="26" t="s">
        <v>36</v>
      </c>
      <c r="K185" s="18">
        <f>SUM(M170:M183)</f>
        <v>0</v>
      </c>
    </row>
    <row r="186">
      <c r="B186" s="23"/>
      <c r="J186" s="26" t="s">
        <v>37</v>
      </c>
      <c r="K186" s="20">
        <f>(SUM(F169:F172)-SUM(H146:H149))/10000</f>
        <v>0</v>
      </c>
    </row>
    <row r="187">
      <c r="B187" s="23"/>
      <c r="J187" s="26" t="s">
        <v>38</v>
      </c>
      <c r="K187" s="20">
        <f>K164-K186</f>
        <v>233.12</v>
      </c>
    </row>
    <row r="189">
      <c r="A189" s="4" t="s">
        <v>46</v>
      </c>
      <c r="B189" s="5"/>
      <c r="C189" s="5"/>
      <c r="D189" s="5"/>
      <c r="E189" s="5"/>
    </row>
    <row r="190">
      <c r="B190" s="6" t="s">
        <v>2</v>
      </c>
      <c r="C190" s="6" t="s">
        <v>3</v>
      </c>
      <c r="D190" s="6" t="s">
        <v>4</v>
      </c>
      <c r="E190" s="7" t="s">
        <v>5</v>
      </c>
      <c r="F190" s="8" t="s">
        <v>6</v>
      </c>
      <c r="G190" s="9" t="s">
        <v>7</v>
      </c>
      <c r="H190" s="10" t="s">
        <v>8</v>
      </c>
      <c r="J190" s="11" t="s">
        <v>9</v>
      </c>
      <c r="K190" s="2"/>
      <c r="L190" s="2"/>
      <c r="M190" s="3"/>
    </row>
    <row r="192">
      <c r="B192" s="12" t="s">
        <v>86</v>
      </c>
      <c r="C192" s="13">
        <v>70.0</v>
      </c>
      <c r="D192" s="13">
        <v>10000.0</v>
      </c>
      <c r="E192" s="14">
        <f t="shared" ref="E192:E195" si="47">D192/(C192*20)</f>
        <v>7.142857143</v>
      </c>
      <c r="F192" s="14">
        <f t="shared" ref="F192:F195" si="48">H169 + F8</f>
        <v>2800</v>
      </c>
      <c r="G192" s="14">
        <f t="shared" ref="G192:G195" si="49">F192/(C192*20)</f>
        <v>2</v>
      </c>
      <c r="H192" s="14">
        <f t="shared" ref="H192:H195" si="50">F192-(20*C192)</f>
        <v>1400</v>
      </c>
      <c r="J192" s="16" t="s">
        <v>11</v>
      </c>
      <c r="K192" s="16" t="s">
        <v>12</v>
      </c>
      <c r="L192" s="16" t="s">
        <v>13</v>
      </c>
      <c r="M192" s="16" t="s">
        <v>14</v>
      </c>
    </row>
    <row r="193">
      <c r="B193" s="12" t="s">
        <v>87</v>
      </c>
      <c r="C193" s="13">
        <v>140.0</v>
      </c>
      <c r="D193" s="13">
        <v>10000.0</v>
      </c>
      <c r="E193" s="14">
        <f t="shared" si="47"/>
        <v>3.571428571</v>
      </c>
      <c r="F193" s="14">
        <f t="shared" si="48"/>
        <v>5600</v>
      </c>
      <c r="G193" s="14">
        <f t="shared" si="49"/>
        <v>2</v>
      </c>
      <c r="H193" s="14">
        <f t="shared" si="50"/>
        <v>2800</v>
      </c>
      <c r="J193" s="13" t="s">
        <v>88</v>
      </c>
      <c r="K193" s="13">
        <v>44.0</v>
      </c>
      <c r="L193" s="17">
        <f>11-(K193/60) - 0.3 - 0.16</f>
        <v>9.806666667</v>
      </c>
      <c r="M193" s="18">
        <f t="shared" ref="M193:M199" si="51">7.5*K193</f>
        <v>330</v>
      </c>
    </row>
    <row r="194">
      <c r="B194" s="12" t="s">
        <v>89</v>
      </c>
      <c r="C194" s="13">
        <v>120.0</v>
      </c>
      <c r="D194" s="13">
        <v>10000.0</v>
      </c>
      <c r="E194" s="14">
        <f t="shared" si="47"/>
        <v>4.166666667</v>
      </c>
      <c r="F194" s="14">
        <f t="shared" si="48"/>
        <v>4800</v>
      </c>
      <c r="G194" s="14">
        <f t="shared" si="49"/>
        <v>2</v>
      </c>
      <c r="H194" s="14">
        <f t="shared" si="50"/>
        <v>2400</v>
      </c>
      <c r="J194" s="13" t="s">
        <v>90</v>
      </c>
      <c r="K194" s="13">
        <v>33.0</v>
      </c>
      <c r="L194" s="17">
        <f t="shared" ref="L194:L195" si="52">L193-(K194/60) - 0.16</f>
        <v>9.096666667</v>
      </c>
      <c r="M194" s="18">
        <f t="shared" si="51"/>
        <v>247.5</v>
      </c>
    </row>
    <row r="195">
      <c r="B195" s="12" t="s">
        <v>91</v>
      </c>
      <c r="C195" s="13">
        <v>100.0</v>
      </c>
      <c r="D195" s="13">
        <v>10000.0</v>
      </c>
      <c r="E195" s="14">
        <f t="shared" si="47"/>
        <v>5</v>
      </c>
      <c r="F195" s="14">
        <f t="shared" si="48"/>
        <v>4000</v>
      </c>
      <c r="G195" s="14">
        <f t="shared" si="49"/>
        <v>2</v>
      </c>
      <c r="H195" s="14">
        <f t="shared" si="50"/>
        <v>2000</v>
      </c>
      <c r="J195" s="13" t="s">
        <v>92</v>
      </c>
      <c r="K195" s="13">
        <v>24.0</v>
      </c>
      <c r="L195" s="17">
        <f t="shared" si="52"/>
        <v>8.536666667</v>
      </c>
      <c r="M195" s="18">
        <f t="shared" si="51"/>
        <v>180</v>
      </c>
    </row>
    <row r="196">
      <c r="B196" s="23"/>
      <c r="E196" s="14"/>
      <c r="G196" s="14"/>
      <c r="H196" s="14"/>
      <c r="J196" s="13" t="s">
        <v>93</v>
      </c>
      <c r="K196" s="13">
        <v>35.0</v>
      </c>
      <c r="L196" s="17">
        <f>L195-(K196/60)</f>
        <v>7.953333333</v>
      </c>
      <c r="M196" s="18">
        <f t="shared" si="51"/>
        <v>262.5</v>
      </c>
    </row>
    <row r="197">
      <c r="B197" s="23"/>
      <c r="E197" s="14"/>
      <c r="G197" s="14"/>
      <c r="H197" s="14"/>
      <c r="J197" s="13" t="s">
        <v>94</v>
      </c>
      <c r="K197" s="13">
        <v>35.0</v>
      </c>
      <c r="L197" s="17">
        <f>L196-(K197/60) - 0.16 - 0.3</f>
        <v>6.91</v>
      </c>
      <c r="M197" s="18">
        <f t="shared" si="51"/>
        <v>262.5</v>
      </c>
    </row>
    <row r="198">
      <c r="J198" s="28" t="s">
        <v>95</v>
      </c>
      <c r="K198" s="13">
        <v>3.0</v>
      </c>
      <c r="L198" s="17">
        <f>7.14-(K198/60) - 0.16</f>
        <v>6.93</v>
      </c>
      <c r="M198" s="18">
        <f t="shared" si="51"/>
        <v>22.5</v>
      </c>
    </row>
    <row r="199">
      <c r="J199" s="19" t="s">
        <v>96</v>
      </c>
      <c r="K199" s="19">
        <v>38.0</v>
      </c>
      <c r="L199" s="24">
        <f>7.14-(K199/60) </f>
        <v>6.506666667</v>
      </c>
      <c r="M199" s="18">
        <f t="shared" si="51"/>
        <v>285</v>
      </c>
    </row>
    <row r="200">
      <c r="A200" s="21"/>
      <c r="B200" s="5"/>
      <c r="C200" s="5"/>
      <c r="D200" s="5"/>
      <c r="E200" s="5"/>
      <c r="L200" s="20">
        <f>11-(K200/60)</f>
        <v>11</v>
      </c>
      <c r="M200" s="18"/>
    </row>
    <row r="201">
      <c r="B201" s="22"/>
      <c r="C201" s="22"/>
      <c r="D201" s="22"/>
      <c r="E201" s="22"/>
      <c r="F201" s="23"/>
      <c r="G201" s="23"/>
    </row>
    <row r="203">
      <c r="B203" s="23"/>
    </row>
    <row r="204">
      <c r="B204" s="23"/>
    </row>
    <row r="205">
      <c r="B205" s="23"/>
    </row>
    <row r="206">
      <c r="A206" s="21"/>
      <c r="B206" s="5"/>
      <c r="C206" s="5"/>
      <c r="D206" s="5"/>
      <c r="E206" s="5"/>
    </row>
    <row r="207">
      <c r="B207" s="22"/>
      <c r="C207" s="22"/>
      <c r="D207" s="22"/>
      <c r="E207" s="22"/>
      <c r="F207" s="23"/>
      <c r="G207" s="23"/>
      <c r="H207" s="23"/>
    </row>
    <row r="208">
      <c r="J208" s="26" t="s">
        <v>36</v>
      </c>
      <c r="K208" s="18">
        <f>SUM(M193:M206)</f>
        <v>1590</v>
      </c>
    </row>
    <row r="209">
      <c r="B209" s="23"/>
      <c r="J209" s="26" t="s">
        <v>37</v>
      </c>
      <c r="K209" s="20">
        <f>(SUM(F192:F195)-SUM(H169:H172))/10000</f>
        <v>1.72</v>
      </c>
    </row>
    <row r="210">
      <c r="B210" s="23"/>
      <c r="J210" s="26" t="s">
        <v>38</v>
      </c>
      <c r="K210" s="20">
        <f>K187-K209</f>
        <v>231.4</v>
      </c>
    </row>
    <row r="211">
      <c r="B211" s="23"/>
    </row>
    <row r="212">
      <c r="B212" s="23"/>
    </row>
    <row r="213">
      <c r="A213" s="4" t="s">
        <v>47</v>
      </c>
      <c r="B213" s="5"/>
      <c r="C213" s="5"/>
      <c r="D213" s="5"/>
      <c r="E213" s="5"/>
    </row>
    <row r="214">
      <c r="B214" s="6" t="s">
        <v>2</v>
      </c>
      <c r="C214" s="6" t="s">
        <v>3</v>
      </c>
      <c r="D214" s="6" t="s">
        <v>4</v>
      </c>
      <c r="E214" s="7" t="s">
        <v>5</v>
      </c>
      <c r="F214" s="8" t="s">
        <v>6</v>
      </c>
      <c r="G214" s="9" t="s">
        <v>7</v>
      </c>
      <c r="H214" s="10" t="s">
        <v>8</v>
      </c>
      <c r="J214" s="11" t="s">
        <v>9</v>
      </c>
      <c r="K214" s="2"/>
      <c r="L214" s="2"/>
      <c r="M214" s="3"/>
    </row>
    <row r="216">
      <c r="B216" s="12" t="s">
        <v>86</v>
      </c>
      <c r="C216" s="13">
        <v>70.0</v>
      </c>
      <c r="D216" s="13">
        <v>10000.0</v>
      </c>
      <c r="E216" s="14">
        <f t="shared" ref="E216:E219" si="53">D216/(C216*20)</f>
        <v>7.142857143</v>
      </c>
      <c r="F216" s="14">
        <f t="shared" ref="F216:F219" si="54">H192</f>
        <v>1400</v>
      </c>
      <c r="G216" s="14">
        <f t="shared" ref="G216:G219" si="55">F216/(C216*20)</f>
        <v>1</v>
      </c>
      <c r="H216" s="14">
        <f t="shared" ref="H216:H219" si="56">F216-(20*C216)</f>
        <v>0</v>
      </c>
      <c r="J216" s="16" t="s">
        <v>11</v>
      </c>
      <c r="K216" s="16" t="s">
        <v>12</v>
      </c>
      <c r="L216" s="16" t="s">
        <v>13</v>
      </c>
      <c r="M216" s="16" t="s">
        <v>14</v>
      </c>
    </row>
    <row r="217">
      <c r="B217" s="12" t="s">
        <v>87</v>
      </c>
      <c r="C217" s="13">
        <v>140.0</v>
      </c>
      <c r="D217" s="13">
        <v>10000.0</v>
      </c>
      <c r="E217" s="14">
        <f t="shared" si="53"/>
        <v>3.571428571</v>
      </c>
      <c r="F217" s="14">
        <f t="shared" si="54"/>
        <v>2800</v>
      </c>
      <c r="G217" s="14">
        <f t="shared" si="55"/>
        <v>1</v>
      </c>
      <c r="H217" s="14">
        <f t="shared" si="56"/>
        <v>0</v>
      </c>
      <c r="L217" s="20">
        <f t="shared" ref="L217:L224" si="57">11-(K217/60)</f>
        <v>11</v>
      </c>
      <c r="M217" s="18">
        <f t="shared" ref="M217:M224" si="58">7.5*K217</f>
        <v>0</v>
      </c>
    </row>
    <row r="218">
      <c r="B218" s="12" t="s">
        <v>89</v>
      </c>
      <c r="C218" s="13">
        <v>120.0</v>
      </c>
      <c r="D218" s="13">
        <v>10000.0</v>
      </c>
      <c r="E218" s="14">
        <f t="shared" si="53"/>
        <v>4.166666667</v>
      </c>
      <c r="F218" s="14">
        <f t="shared" si="54"/>
        <v>2400</v>
      </c>
      <c r="G218" s="14">
        <f t="shared" si="55"/>
        <v>1</v>
      </c>
      <c r="H218" s="14">
        <f t="shared" si="56"/>
        <v>0</v>
      </c>
      <c r="L218" s="20">
        <f t="shared" si="57"/>
        <v>11</v>
      </c>
      <c r="M218" s="18">
        <f t="shared" si="58"/>
        <v>0</v>
      </c>
    </row>
    <row r="219">
      <c r="B219" s="12" t="s">
        <v>91</v>
      </c>
      <c r="C219" s="13">
        <v>100.0</v>
      </c>
      <c r="D219" s="13">
        <v>10000.0</v>
      </c>
      <c r="E219" s="14">
        <f t="shared" si="53"/>
        <v>5</v>
      </c>
      <c r="F219" s="14">
        <f t="shared" si="54"/>
        <v>2000</v>
      </c>
      <c r="G219" s="14">
        <f t="shared" si="55"/>
        <v>1</v>
      </c>
      <c r="H219" s="14">
        <f t="shared" si="56"/>
        <v>0</v>
      </c>
      <c r="L219" s="20">
        <f t="shared" si="57"/>
        <v>11</v>
      </c>
      <c r="M219" s="18">
        <f t="shared" si="58"/>
        <v>0</v>
      </c>
    </row>
    <row r="220">
      <c r="B220" s="23"/>
      <c r="E220" s="14"/>
      <c r="G220" s="14"/>
      <c r="H220" s="14"/>
      <c r="L220" s="20">
        <f t="shared" si="57"/>
        <v>11</v>
      </c>
      <c r="M220" s="18">
        <f t="shared" si="58"/>
        <v>0</v>
      </c>
    </row>
    <row r="221">
      <c r="B221" s="23"/>
      <c r="E221" s="14"/>
      <c r="G221" s="14"/>
      <c r="H221" s="14"/>
      <c r="L221" s="20">
        <f t="shared" si="57"/>
        <v>11</v>
      </c>
      <c r="M221" s="18">
        <f t="shared" si="58"/>
        <v>0</v>
      </c>
    </row>
    <row r="222">
      <c r="L222" s="20">
        <f t="shared" si="57"/>
        <v>11</v>
      </c>
      <c r="M222" s="18">
        <f t="shared" si="58"/>
        <v>0</v>
      </c>
    </row>
    <row r="223">
      <c r="L223" s="20">
        <f t="shared" si="57"/>
        <v>11</v>
      </c>
      <c r="M223" s="18">
        <f t="shared" si="58"/>
        <v>0</v>
      </c>
    </row>
    <row r="224">
      <c r="A224" s="21"/>
      <c r="B224" s="5"/>
      <c r="C224" s="5"/>
      <c r="D224" s="5"/>
      <c r="E224" s="5"/>
      <c r="L224" s="20">
        <f t="shared" si="57"/>
        <v>11</v>
      </c>
      <c r="M224" s="18">
        <f t="shared" si="58"/>
        <v>0</v>
      </c>
    </row>
    <row r="225">
      <c r="B225" s="22"/>
      <c r="C225" s="22"/>
      <c r="D225" s="22"/>
      <c r="E225" s="22"/>
      <c r="F225" s="23"/>
      <c r="G225" s="23"/>
    </row>
    <row r="227">
      <c r="B227" s="23"/>
    </row>
    <row r="228">
      <c r="B228" s="23"/>
    </row>
    <row r="229">
      <c r="B229" s="23"/>
    </row>
    <row r="230">
      <c r="A230" s="21"/>
      <c r="B230" s="5"/>
      <c r="C230" s="5"/>
      <c r="D230" s="5"/>
      <c r="E230" s="5"/>
    </row>
    <row r="231">
      <c r="B231" s="22"/>
      <c r="C231" s="22"/>
      <c r="D231" s="22"/>
      <c r="E231" s="22"/>
      <c r="F231" s="23"/>
      <c r="G231" s="23"/>
      <c r="H231" s="23"/>
    </row>
    <row r="232">
      <c r="J232" s="26" t="s">
        <v>36</v>
      </c>
      <c r="K232" s="18">
        <f>SUM(M217:M230)</f>
        <v>0</v>
      </c>
    </row>
    <row r="233">
      <c r="B233" s="23"/>
      <c r="J233" s="26" t="s">
        <v>37</v>
      </c>
      <c r="K233" s="20">
        <f>(SUM(F216:F219)-SUM(H192:H196))/10000</f>
        <v>0</v>
      </c>
    </row>
    <row r="234">
      <c r="B234" s="23"/>
      <c r="J234" s="26" t="s">
        <v>38</v>
      </c>
      <c r="K234" s="20">
        <f>K210-K233</f>
        <v>231.4</v>
      </c>
    </row>
    <row r="235">
      <c r="A235" s="4" t="s">
        <v>48</v>
      </c>
      <c r="B235" s="5"/>
      <c r="C235" s="5"/>
      <c r="D235" s="5"/>
      <c r="E235" s="5"/>
    </row>
    <row r="236">
      <c r="B236" s="6" t="s">
        <v>2</v>
      </c>
      <c r="C236" s="6" t="s">
        <v>3</v>
      </c>
      <c r="D236" s="6" t="s">
        <v>4</v>
      </c>
      <c r="E236" s="7" t="s">
        <v>5</v>
      </c>
      <c r="F236" s="8" t="s">
        <v>6</v>
      </c>
      <c r="G236" s="9" t="s">
        <v>7</v>
      </c>
      <c r="H236" s="10" t="s">
        <v>8</v>
      </c>
      <c r="J236" s="11" t="s">
        <v>9</v>
      </c>
      <c r="K236" s="2"/>
      <c r="L236" s="2"/>
      <c r="M236" s="3"/>
    </row>
    <row r="238">
      <c r="B238" s="12" t="s">
        <v>86</v>
      </c>
      <c r="C238" s="13">
        <v>70.0</v>
      </c>
      <c r="D238" s="13">
        <v>10000.0</v>
      </c>
      <c r="E238" s="14">
        <f t="shared" ref="E238:E241" si="59">D238/(C238*20)</f>
        <v>7.142857143</v>
      </c>
      <c r="F238" s="14">
        <f t="shared" ref="F238:F241" si="60">H216 + F8</f>
        <v>2800</v>
      </c>
      <c r="G238" s="14">
        <f t="shared" ref="G238:G241" si="61">F238/(C238*20)</f>
        <v>2</v>
      </c>
      <c r="H238" s="14">
        <f t="shared" ref="H238:H241" si="62">F238-(20*C238)</f>
        <v>1400</v>
      </c>
      <c r="J238" s="16" t="s">
        <v>11</v>
      </c>
      <c r="K238" s="16" t="s">
        <v>12</v>
      </c>
      <c r="L238" s="16" t="s">
        <v>13</v>
      </c>
      <c r="M238" s="16" t="s">
        <v>14</v>
      </c>
    </row>
    <row r="239">
      <c r="B239" s="12" t="s">
        <v>87</v>
      </c>
      <c r="C239" s="13">
        <v>140.0</v>
      </c>
      <c r="D239" s="13">
        <v>10000.0</v>
      </c>
      <c r="E239" s="14">
        <f t="shared" si="59"/>
        <v>3.571428571</v>
      </c>
      <c r="F239" s="14">
        <f t="shared" si="60"/>
        <v>5600</v>
      </c>
      <c r="G239" s="14">
        <f t="shared" si="61"/>
        <v>2</v>
      </c>
      <c r="H239" s="14">
        <f t="shared" si="62"/>
        <v>2800</v>
      </c>
      <c r="J239" s="13" t="s">
        <v>88</v>
      </c>
      <c r="K239" s="13">
        <v>44.0</v>
      </c>
      <c r="L239" s="17">
        <f>11-(K239/60) - 0.3 - 0.16</f>
        <v>9.806666667</v>
      </c>
      <c r="M239" s="18">
        <f t="shared" ref="M239:M245" si="63">7.5*K239</f>
        <v>330</v>
      </c>
    </row>
    <row r="240">
      <c r="B240" s="12" t="s">
        <v>89</v>
      </c>
      <c r="C240" s="13">
        <v>120.0</v>
      </c>
      <c r="D240" s="13">
        <v>10000.0</v>
      </c>
      <c r="E240" s="14">
        <f t="shared" si="59"/>
        <v>4.166666667</v>
      </c>
      <c r="F240" s="14">
        <f t="shared" si="60"/>
        <v>4800</v>
      </c>
      <c r="G240" s="14">
        <f t="shared" si="61"/>
        <v>2</v>
      </c>
      <c r="H240" s="14">
        <f t="shared" si="62"/>
        <v>2400</v>
      </c>
      <c r="J240" s="13" t="s">
        <v>90</v>
      </c>
      <c r="K240" s="13">
        <v>33.0</v>
      </c>
      <c r="L240" s="17">
        <f t="shared" ref="L240:L241" si="64">L239-(K240/60) - 0.16</f>
        <v>9.096666667</v>
      </c>
      <c r="M240" s="18">
        <f t="shared" si="63"/>
        <v>247.5</v>
      </c>
    </row>
    <row r="241">
      <c r="B241" s="12" t="s">
        <v>91</v>
      </c>
      <c r="C241" s="13">
        <v>100.0</v>
      </c>
      <c r="D241" s="13">
        <v>10000.0</v>
      </c>
      <c r="E241" s="14">
        <f t="shared" si="59"/>
        <v>5</v>
      </c>
      <c r="F241" s="14">
        <f t="shared" si="60"/>
        <v>4000</v>
      </c>
      <c r="G241" s="14">
        <f t="shared" si="61"/>
        <v>2</v>
      </c>
      <c r="H241" s="14">
        <f t="shared" si="62"/>
        <v>2000</v>
      </c>
      <c r="J241" s="13" t="s">
        <v>92</v>
      </c>
      <c r="K241" s="13">
        <v>24.0</v>
      </c>
      <c r="L241" s="17">
        <f t="shared" si="64"/>
        <v>8.536666667</v>
      </c>
      <c r="M241" s="18">
        <f t="shared" si="63"/>
        <v>180</v>
      </c>
    </row>
    <row r="242">
      <c r="B242" s="23"/>
      <c r="E242" s="14"/>
      <c r="G242" s="14"/>
      <c r="H242" s="14"/>
      <c r="J242" s="13" t="s">
        <v>93</v>
      </c>
      <c r="K242" s="13">
        <v>35.0</v>
      </c>
      <c r="L242" s="17">
        <f>L241-(K242/60)</f>
        <v>7.953333333</v>
      </c>
      <c r="M242" s="18">
        <f t="shared" si="63"/>
        <v>262.5</v>
      </c>
    </row>
    <row r="243">
      <c r="B243" s="23"/>
      <c r="E243" s="14"/>
      <c r="G243" s="14"/>
      <c r="H243" s="14"/>
      <c r="J243" s="13" t="s">
        <v>94</v>
      </c>
      <c r="K243" s="13">
        <v>35.0</v>
      </c>
      <c r="L243" s="17">
        <f>L242-(K243/60) - 0.16 - 0.3</f>
        <v>6.91</v>
      </c>
      <c r="M243" s="18">
        <f t="shared" si="63"/>
        <v>262.5</v>
      </c>
    </row>
    <row r="244">
      <c r="J244" s="28" t="s">
        <v>95</v>
      </c>
      <c r="K244" s="13">
        <v>3.0</v>
      </c>
      <c r="L244" s="17">
        <f>7.14-(K244/60) - 0.16</f>
        <v>6.93</v>
      </c>
      <c r="M244" s="18">
        <f t="shared" si="63"/>
        <v>22.5</v>
      </c>
    </row>
    <row r="245">
      <c r="J245" s="19" t="s">
        <v>96</v>
      </c>
      <c r="K245" s="19">
        <v>38.0</v>
      </c>
      <c r="L245" s="24">
        <f>7.14-(K245/60) </f>
        <v>6.506666667</v>
      </c>
      <c r="M245" s="18">
        <f t="shared" si="63"/>
        <v>285</v>
      </c>
    </row>
    <row r="246">
      <c r="A246" s="21"/>
      <c r="B246" s="5"/>
      <c r="C246" s="5"/>
      <c r="D246" s="5"/>
      <c r="E246" s="5"/>
      <c r="L246" s="20">
        <f>11-(K246/60)</f>
        <v>11</v>
      </c>
      <c r="M246" s="18"/>
    </row>
    <row r="247">
      <c r="B247" s="22"/>
      <c r="C247" s="22"/>
      <c r="D247" s="22"/>
      <c r="E247" s="22"/>
      <c r="F247" s="23"/>
      <c r="G247" s="23"/>
    </row>
    <row r="249">
      <c r="B249" s="23"/>
    </row>
    <row r="250">
      <c r="B250" s="23"/>
    </row>
    <row r="251">
      <c r="B251" s="23"/>
    </row>
    <row r="252">
      <c r="A252" s="21"/>
      <c r="B252" s="5"/>
      <c r="C252" s="5"/>
      <c r="D252" s="5"/>
      <c r="E252" s="5"/>
    </row>
    <row r="253">
      <c r="B253" s="22"/>
      <c r="C253" s="22"/>
      <c r="D253" s="22"/>
      <c r="E253" s="22"/>
      <c r="F253" s="23"/>
      <c r="G253" s="23"/>
      <c r="H253" s="23"/>
    </row>
    <row r="254">
      <c r="J254" s="26" t="s">
        <v>36</v>
      </c>
      <c r="K254" s="18">
        <f>SUM(M239:M252)</f>
        <v>1590</v>
      </c>
    </row>
    <row r="255">
      <c r="B255" s="23"/>
      <c r="J255" s="26" t="s">
        <v>37</v>
      </c>
      <c r="K255" s="20">
        <f>(SUM(F238:F241)-SUM(H216:H219))/10000</f>
        <v>1.72</v>
      </c>
    </row>
    <row r="256">
      <c r="B256" s="23"/>
      <c r="J256" s="26" t="s">
        <v>38</v>
      </c>
      <c r="K256" s="20">
        <f>K234-K255</f>
        <v>229.68</v>
      </c>
    </row>
    <row r="257">
      <c r="A257" s="4" t="s">
        <v>49</v>
      </c>
      <c r="B257" s="5"/>
      <c r="C257" s="5"/>
      <c r="D257" s="5"/>
      <c r="E257" s="5"/>
    </row>
    <row r="258">
      <c r="B258" s="6" t="s">
        <v>2</v>
      </c>
      <c r="C258" s="6" t="s">
        <v>3</v>
      </c>
      <c r="D258" s="6" t="s">
        <v>4</v>
      </c>
      <c r="E258" s="7" t="s">
        <v>5</v>
      </c>
      <c r="F258" s="8" t="s">
        <v>6</v>
      </c>
      <c r="G258" s="9" t="s">
        <v>7</v>
      </c>
      <c r="H258" s="10" t="s">
        <v>8</v>
      </c>
      <c r="J258" s="11" t="s">
        <v>9</v>
      </c>
      <c r="K258" s="2"/>
      <c r="L258" s="2"/>
      <c r="M258" s="3"/>
    </row>
    <row r="260">
      <c r="B260" s="12" t="s">
        <v>86</v>
      </c>
      <c r="C260" s="13">
        <v>70.0</v>
      </c>
      <c r="D260" s="13">
        <v>10000.0</v>
      </c>
      <c r="E260" s="14">
        <f t="shared" ref="E260:E263" si="65">D260/(C260*20)</f>
        <v>7.142857143</v>
      </c>
      <c r="F260" s="14">
        <f t="shared" ref="F260:F263" si="66">H238 + F8</f>
        <v>4200</v>
      </c>
      <c r="G260" s="14">
        <f t="shared" ref="G260:G263" si="67">F260/(C260*20)</f>
        <v>3</v>
      </c>
      <c r="H260" s="14">
        <f t="shared" ref="H260:H263" si="68">F260-(20*C260)</f>
        <v>2800</v>
      </c>
      <c r="J260" s="16" t="s">
        <v>11</v>
      </c>
      <c r="K260" s="16" t="s">
        <v>12</v>
      </c>
      <c r="L260" s="16" t="s">
        <v>13</v>
      </c>
      <c r="M260" s="16" t="s">
        <v>14</v>
      </c>
    </row>
    <row r="261">
      <c r="B261" s="12" t="s">
        <v>87</v>
      </c>
      <c r="C261" s="13">
        <v>140.0</v>
      </c>
      <c r="D261" s="13">
        <v>10000.0</v>
      </c>
      <c r="E261" s="14">
        <f t="shared" si="65"/>
        <v>3.571428571</v>
      </c>
      <c r="F261" s="14">
        <f t="shared" si="66"/>
        <v>8400</v>
      </c>
      <c r="G261" s="14">
        <f t="shared" si="67"/>
        <v>3</v>
      </c>
      <c r="H261" s="14">
        <f t="shared" si="68"/>
        <v>5600</v>
      </c>
      <c r="J261" s="13" t="s">
        <v>88</v>
      </c>
      <c r="K261" s="13">
        <v>44.0</v>
      </c>
      <c r="L261" s="17">
        <f>11-(K261/60) - 0.3 - 0.16</f>
        <v>9.806666667</v>
      </c>
      <c r="M261" s="18">
        <f t="shared" ref="M261:M267" si="69">7.5*K261</f>
        <v>330</v>
      </c>
    </row>
    <row r="262">
      <c r="B262" s="12" t="s">
        <v>89</v>
      </c>
      <c r="C262" s="13">
        <v>120.0</v>
      </c>
      <c r="D262" s="13">
        <v>10000.0</v>
      </c>
      <c r="E262" s="14">
        <f t="shared" si="65"/>
        <v>4.166666667</v>
      </c>
      <c r="F262" s="14">
        <f t="shared" si="66"/>
        <v>7200</v>
      </c>
      <c r="G262" s="14">
        <f t="shared" si="67"/>
        <v>3</v>
      </c>
      <c r="H262" s="14">
        <f t="shared" si="68"/>
        <v>4800</v>
      </c>
      <c r="J262" s="13" t="s">
        <v>90</v>
      </c>
      <c r="K262" s="13">
        <v>33.0</v>
      </c>
      <c r="L262" s="17">
        <f t="shared" ref="L262:L263" si="70">L261-(K262/60) - 0.16</f>
        <v>9.096666667</v>
      </c>
      <c r="M262" s="18">
        <f t="shared" si="69"/>
        <v>247.5</v>
      </c>
    </row>
    <row r="263">
      <c r="B263" s="12" t="s">
        <v>91</v>
      </c>
      <c r="C263" s="13">
        <v>100.0</v>
      </c>
      <c r="D263" s="13">
        <v>10000.0</v>
      </c>
      <c r="E263" s="14">
        <f t="shared" si="65"/>
        <v>5</v>
      </c>
      <c r="F263" s="14">
        <f t="shared" si="66"/>
        <v>6000</v>
      </c>
      <c r="G263" s="14">
        <f t="shared" si="67"/>
        <v>3</v>
      </c>
      <c r="H263" s="14">
        <f t="shared" si="68"/>
        <v>4000</v>
      </c>
      <c r="J263" s="13" t="s">
        <v>92</v>
      </c>
      <c r="K263" s="13">
        <v>24.0</v>
      </c>
      <c r="L263" s="17">
        <f t="shared" si="70"/>
        <v>8.536666667</v>
      </c>
      <c r="M263" s="18">
        <f t="shared" si="69"/>
        <v>180</v>
      </c>
    </row>
    <row r="264">
      <c r="B264" s="23"/>
      <c r="E264" s="14"/>
      <c r="G264" s="14"/>
      <c r="H264" s="14"/>
      <c r="J264" s="13" t="s">
        <v>93</v>
      </c>
      <c r="K264" s="13">
        <v>35.0</v>
      </c>
      <c r="L264" s="17">
        <f>L263-(K264/60)</f>
        <v>7.953333333</v>
      </c>
      <c r="M264" s="18">
        <f t="shared" si="69"/>
        <v>262.5</v>
      </c>
    </row>
    <row r="265">
      <c r="B265" s="23"/>
      <c r="E265" s="14"/>
      <c r="G265" s="14"/>
      <c r="H265" s="14"/>
      <c r="J265" s="13" t="s">
        <v>94</v>
      </c>
      <c r="K265" s="13">
        <v>35.0</v>
      </c>
      <c r="L265" s="17">
        <f>L264-(K265/60) - 0.16 - 0.3</f>
        <v>6.91</v>
      </c>
      <c r="M265" s="18">
        <f t="shared" si="69"/>
        <v>262.5</v>
      </c>
    </row>
    <row r="266">
      <c r="J266" s="28" t="s">
        <v>95</v>
      </c>
      <c r="K266" s="13">
        <v>3.0</v>
      </c>
      <c r="L266" s="17">
        <f>7.14-(K266/60) - 0.16</f>
        <v>6.93</v>
      </c>
      <c r="M266" s="18">
        <f t="shared" si="69"/>
        <v>22.5</v>
      </c>
    </row>
    <row r="267">
      <c r="J267" s="19" t="s">
        <v>96</v>
      </c>
      <c r="K267" s="19">
        <v>38.0</v>
      </c>
      <c r="L267" s="24">
        <f>7.14-(K267/60) </f>
        <v>6.506666667</v>
      </c>
      <c r="M267" s="18">
        <f t="shared" si="69"/>
        <v>285</v>
      </c>
    </row>
    <row r="268">
      <c r="A268" s="21"/>
      <c r="B268" s="5"/>
      <c r="C268" s="5"/>
      <c r="D268" s="5"/>
      <c r="E268" s="5"/>
      <c r="L268" s="20"/>
      <c r="M268" s="18"/>
    </row>
    <row r="269">
      <c r="B269" s="22"/>
      <c r="C269" s="22"/>
      <c r="D269" s="22"/>
      <c r="E269" s="22"/>
      <c r="F269" s="23"/>
      <c r="G269" s="23"/>
    </row>
    <row r="271">
      <c r="B271" s="23"/>
    </row>
    <row r="272">
      <c r="B272" s="23"/>
    </row>
    <row r="273">
      <c r="B273" s="23"/>
    </row>
    <row r="274">
      <c r="A274" s="21"/>
      <c r="B274" s="5"/>
      <c r="C274" s="5"/>
      <c r="D274" s="5"/>
      <c r="E274" s="5"/>
    </row>
    <row r="275">
      <c r="B275" s="22"/>
      <c r="C275" s="22"/>
      <c r="D275" s="22"/>
      <c r="E275" s="22"/>
      <c r="F275" s="23"/>
      <c r="G275" s="23"/>
      <c r="H275" s="23"/>
    </row>
    <row r="276">
      <c r="J276" s="26" t="s">
        <v>36</v>
      </c>
      <c r="K276" s="18">
        <f>SUM(M261:M274)</f>
        <v>1590</v>
      </c>
    </row>
    <row r="277">
      <c r="B277" s="23"/>
      <c r="J277" s="26" t="s">
        <v>37</v>
      </c>
      <c r="K277" s="20">
        <f>(SUM(F260:F263)-SUM(H238:H241))/10000</f>
        <v>1.72</v>
      </c>
    </row>
    <row r="278">
      <c r="B278" s="23"/>
      <c r="J278" s="26" t="s">
        <v>38</v>
      </c>
      <c r="K278" s="20">
        <f>K256-K277</f>
        <v>227.96</v>
      </c>
    </row>
    <row r="280">
      <c r="A280" s="4" t="s">
        <v>50</v>
      </c>
      <c r="B280" s="5"/>
      <c r="C280" s="5"/>
      <c r="D280" s="5"/>
      <c r="E280" s="5"/>
    </row>
    <row r="281">
      <c r="B281" s="6" t="s">
        <v>2</v>
      </c>
      <c r="C281" s="6" t="s">
        <v>3</v>
      </c>
      <c r="D281" s="6" t="s">
        <v>4</v>
      </c>
      <c r="E281" s="7" t="s">
        <v>5</v>
      </c>
      <c r="F281" s="8" t="s">
        <v>6</v>
      </c>
      <c r="G281" s="9" t="s">
        <v>7</v>
      </c>
      <c r="H281" s="10" t="s">
        <v>8</v>
      </c>
      <c r="J281" s="11" t="s">
        <v>9</v>
      </c>
      <c r="K281" s="2"/>
      <c r="L281" s="2"/>
      <c r="M281" s="3"/>
    </row>
    <row r="283">
      <c r="B283" s="12" t="s">
        <v>86</v>
      </c>
      <c r="C283" s="13">
        <v>70.0</v>
      </c>
      <c r="D283" s="13">
        <v>10000.0</v>
      </c>
      <c r="E283" s="14">
        <f t="shared" ref="E283:E286" si="71">D283/(C283*20)</f>
        <v>7.142857143</v>
      </c>
      <c r="F283" s="14">
        <f t="shared" ref="F283:F286" si="72">H260</f>
        <v>2800</v>
      </c>
      <c r="G283" s="14">
        <f t="shared" ref="G283:G286" si="73">F283/(C283*20)</f>
        <v>2</v>
      </c>
      <c r="H283" s="14">
        <f t="shared" ref="H283:H286" si="74">F283-(20*C283)</f>
        <v>1400</v>
      </c>
      <c r="J283" s="16" t="s">
        <v>11</v>
      </c>
      <c r="K283" s="16" t="s">
        <v>12</v>
      </c>
      <c r="L283" s="16" t="s">
        <v>13</v>
      </c>
      <c r="M283" s="16" t="s">
        <v>14</v>
      </c>
    </row>
    <row r="284">
      <c r="B284" s="12" t="s">
        <v>87</v>
      </c>
      <c r="C284" s="13">
        <v>140.0</v>
      </c>
      <c r="D284" s="13">
        <v>10000.0</v>
      </c>
      <c r="E284" s="14">
        <f t="shared" si="71"/>
        <v>3.571428571</v>
      </c>
      <c r="F284" s="14">
        <f t="shared" si="72"/>
        <v>5600</v>
      </c>
      <c r="G284" s="14">
        <f t="shared" si="73"/>
        <v>2</v>
      </c>
      <c r="H284" s="14">
        <f t="shared" si="74"/>
        <v>2800</v>
      </c>
      <c r="L284" s="20">
        <f t="shared" ref="L284:L291" si="75">11-(K284/60)</f>
        <v>11</v>
      </c>
      <c r="M284" s="18">
        <f t="shared" ref="M284:M291" si="76">7.5*K284</f>
        <v>0</v>
      </c>
    </row>
    <row r="285">
      <c r="B285" s="12" t="s">
        <v>89</v>
      </c>
      <c r="C285" s="13">
        <v>120.0</v>
      </c>
      <c r="D285" s="13">
        <v>10000.0</v>
      </c>
      <c r="E285" s="14">
        <f t="shared" si="71"/>
        <v>4.166666667</v>
      </c>
      <c r="F285" s="14">
        <f t="shared" si="72"/>
        <v>4800</v>
      </c>
      <c r="G285" s="14">
        <f t="shared" si="73"/>
        <v>2</v>
      </c>
      <c r="H285" s="14">
        <f t="shared" si="74"/>
        <v>2400</v>
      </c>
      <c r="L285" s="20">
        <f t="shared" si="75"/>
        <v>11</v>
      </c>
      <c r="M285" s="18">
        <f t="shared" si="76"/>
        <v>0</v>
      </c>
    </row>
    <row r="286">
      <c r="B286" s="12" t="s">
        <v>91</v>
      </c>
      <c r="C286" s="13">
        <v>100.0</v>
      </c>
      <c r="D286" s="13">
        <v>10000.0</v>
      </c>
      <c r="E286" s="14">
        <f t="shared" si="71"/>
        <v>5</v>
      </c>
      <c r="F286" s="14">
        <f t="shared" si="72"/>
        <v>4000</v>
      </c>
      <c r="G286" s="14">
        <f t="shared" si="73"/>
        <v>2</v>
      </c>
      <c r="H286" s="14">
        <f t="shared" si="74"/>
        <v>2000</v>
      </c>
      <c r="L286" s="20">
        <f t="shared" si="75"/>
        <v>11</v>
      </c>
      <c r="M286" s="18">
        <f t="shared" si="76"/>
        <v>0</v>
      </c>
    </row>
    <row r="287">
      <c r="B287" s="23"/>
      <c r="E287" s="14"/>
      <c r="G287" s="14"/>
      <c r="H287" s="14"/>
      <c r="L287" s="20">
        <f t="shared" si="75"/>
        <v>11</v>
      </c>
      <c r="M287" s="18">
        <f t="shared" si="76"/>
        <v>0</v>
      </c>
    </row>
    <row r="288">
      <c r="B288" s="23"/>
      <c r="E288" s="14"/>
      <c r="G288" s="14"/>
      <c r="H288" s="14"/>
      <c r="L288" s="20">
        <f t="shared" si="75"/>
        <v>11</v>
      </c>
      <c r="M288" s="18">
        <f t="shared" si="76"/>
        <v>0</v>
      </c>
    </row>
    <row r="289">
      <c r="L289" s="20">
        <f t="shared" si="75"/>
        <v>11</v>
      </c>
      <c r="M289" s="18">
        <f t="shared" si="76"/>
        <v>0</v>
      </c>
    </row>
    <row r="290">
      <c r="L290" s="20">
        <f t="shared" si="75"/>
        <v>11</v>
      </c>
      <c r="M290" s="18">
        <f t="shared" si="76"/>
        <v>0</v>
      </c>
    </row>
    <row r="291">
      <c r="A291" s="21"/>
      <c r="B291" s="5"/>
      <c r="C291" s="5"/>
      <c r="D291" s="5"/>
      <c r="E291" s="5"/>
      <c r="L291" s="20">
        <f t="shared" si="75"/>
        <v>11</v>
      </c>
      <c r="M291" s="18">
        <f t="shared" si="76"/>
        <v>0</v>
      </c>
    </row>
    <row r="292">
      <c r="B292" s="22"/>
      <c r="C292" s="22"/>
      <c r="D292" s="22"/>
      <c r="E292" s="22"/>
      <c r="F292" s="23"/>
      <c r="G292" s="23"/>
    </row>
    <row r="294">
      <c r="B294" s="23"/>
    </row>
    <row r="295">
      <c r="B295" s="23"/>
    </row>
    <row r="296">
      <c r="B296" s="23"/>
    </row>
    <row r="297">
      <c r="A297" s="21"/>
      <c r="B297" s="5"/>
      <c r="C297" s="5"/>
      <c r="D297" s="5"/>
      <c r="E297" s="5"/>
    </row>
    <row r="298">
      <c r="B298" s="22"/>
      <c r="C298" s="22"/>
      <c r="D298" s="22"/>
      <c r="E298" s="22"/>
      <c r="F298" s="23"/>
      <c r="G298" s="23"/>
      <c r="H298" s="23"/>
    </row>
    <row r="299">
      <c r="J299" s="26" t="s">
        <v>36</v>
      </c>
      <c r="K299" s="18">
        <f>SUM(M284:M297)</f>
        <v>0</v>
      </c>
    </row>
    <row r="300">
      <c r="B300" s="23"/>
      <c r="J300" s="26" t="s">
        <v>37</v>
      </c>
      <c r="K300" s="20">
        <f>(SUM(F283:F286)-SUM(H260:H263))/10000</f>
        <v>0</v>
      </c>
    </row>
    <row r="301">
      <c r="B301" s="23"/>
      <c r="J301" s="26" t="s">
        <v>38</v>
      </c>
      <c r="K301" s="20">
        <f>K278-K300</f>
        <v>227.96</v>
      </c>
    </row>
    <row r="304">
      <c r="A304" s="4" t="s">
        <v>51</v>
      </c>
      <c r="B304" s="5"/>
      <c r="C304" s="5"/>
      <c r="D304" s="5"/>
      <c r="E304" s="5"/>
    </row>
    <row r="305">
      <c r="B305" s="6" t="s">
        <v>2</v>
      </c>
      <c r="C305" s="6" t="s">
        <v>3</v>
      </c>
      <c r="D305" s="6" t="s">
        <v>4</v>
      </c>
      <c r="E305" s="7" t="s">
        <v>5</v>
      </c>
      <c r="F305" s="8" t="s">
        <v>6</v>
      </c>
      <c r="G305" s="9" t="s">
        <v>7</v>
      </c>
      <c r="H305" s="10" t="s">
        <v>8</v>
      </c>
      <c r="J305" s="11" t="s">
        <v>9</v>
      </c>
      <c r="K305" s="2"/>
      <c r="L305" s="2"/>
      <c r="M305" s="3"/>
    </row>
    <row r="307">
      <c r="B307" s="12" t="s">
        <v>86</v>
      </c>
      <c r="C307" s="13">
        <v>70.0</v>
      </c>
      <c r="D307" s="13">
        <v>10000.0</v>
      </c>
      <c r="E307" s="14">
        <f t="shared" ref="E307:E310" si="77">D307/(C307*20)</f>
        <v>7.142857143</v>
      </c>
      <c r="F307" s="14">
        <f t="shared" ref="F307:F310" si="78">H283</f>
        <v>1400</v>
      </c>
      <c r="G307" s="14">
        <f t="shared" ref="G307:G310" si="79">F307/(C307*20)</f>
        <v>1</v>
      </c>
      <c r="H307" s="14">
        <f t="shared" ref="H307:H310" si="80">F307-(20*C307)</f>
        <v>0</v>
      </c>
      <c r="J307" s="16" t="s">
        <v>11</v>
      </c>
      <c r="K307" s="16" t="s">
        <v>12</v>
      </c>
      <c r="L307" s="16" t="s">
        <v>13</v>
      </c>
      <c r="M307" s="16" t="s">
        <v>14</v>
      </c>
    </row>
    <row r="308">
      <c r="B308" s="12" t="s">
        <v>87</v>
      </c>
      <c r="C308" s="13">
        <v>140.0</v>
      </c>
      <c r="D308" s="13">
        <v>10000.0</v>
      </c>
      <c r="E308" s="14">
        <f t="shared" si="77"/>
        <v>3.571428571</v>
      </c>
      <c r="F308" s="14">
        <f t="shared" si="78"/>
        <v>2800</v>
      </c>
      <c r="G308" s="14">
        <f t="shared" si="79"/>
        <v>1</v>
      </c>
      <c r="H308" s="14">
        <f t="shared" si="80"/>
        <v>0</v>
      </c>
      <c r="L308" s="20">
        <f t="shared" ref="L308:L315" si="81">11-(K308/60)</f>
        <v>11</v>
      </c>
      <c r="M308" s="18">
        <f t="shared" ref="M308:M315" si="82">7.5*K308</f>
        <v>0</v>
      </c>
    </row>
    <row r="309">
      <c r="B309" s="12" t="s">
        <v>89</v>
      </c>
      <c r="C309" s="13">
        <v>120.0</v>
      </c>
      <c r="D309" s="13">
        <v>10000.0</v>
      </c>
      <c r="E309" s="14">
        <f t="shared" si="77"/>
        <v>4.166666667</v>
      </c>
      <c r="F309" s="14">
        <f t="shared" si="78"/>
        <v>2400</v>
      </c>
      <c r="G309" s="14">
        <f t="shared" si="79"/>
        <v>1</v>
      </c>
      <c r="H309" s="14">
        <f t="shared" si="80"/>
        <v>0</v>
      </c>
      <c r="L309" s="20">
        <f t="shared" si="81"/>
        <v>11</v>
      </c>
      <c r="M309" s="18">
        <f t="shared" si="82"/>
        <v>0</v>
      </c>
    </row>
    <row r="310">
      <c r="B310" s="12" t="s">
        <v>91</v>
      </c>
      <c r="C310" s="13">
        <v>100.0</v>
      </c>
      <c r="D310" s="13">
        <v>10000.0</v>
      </c>
      <c r="E310" s="14">
        <f t="shared" si="77"/>
        <v>5</v>
      </c>
      <c r="F310" s="14">
        <f t="shared" si="78"/>
        <v>2000</v>
      </c>
      <c r="G310" s="14">
        <f t="shared" si="79"/>
        <v>1</v>
      </c>
      <c r="H310" s="14">
        <f t="shared" si="80"/>
        <v>0</v>
      </c>
      <c r="L310" s="20">
        <f t="shared" si="81"/>
        <v>11</v>
      </c>
      <c r="M310" s="18">
        <f t="shared" si="82"/>
        <v>0</v>
      </c>
    </row>
    <row r="311">
      <c r="B311" s="23"/>
      <c r="E311" s="14"/>
      <c r="G311" s="14"/>
      <c r="H311" s="14"/>
      <c r="L311" s="20">
        <f t="shared" si="81"/>
        <v>11</v>
      </c>
      <c r="M311" s="18">
        <f t="shared" si="82"/>
        <v>0</v>
      </c>
    </row>
    <row r="312">
      <c r="B312" s="23"/>
      <c r="E312" s="14"/>
      <c r="G312" s="14"/>
      <c r="H312" s="14"/>
      <c r="L312" s="20">
        <f t="shared" si="81"/>
        <v>11</v>
      </c>
      <c r="M312" s="18">
        <f t="shared" si="82"/>
        <v>0</v>
      </c>
    </row>
    <row r="313">
      <c r="L313" s="20">
        <f t="shared" si="81"/>
        <v>11</v>
      </c>
      <c r="M313" s="18">
        <f t="shared" si="82"/>
        <v>0</v>
      </c>
    </row>
    <row r="314">
      <c r="L314" s="20">
        <f t="shared" si="81"/>
        <v>11</v>
      </c>
      <c r="M314" s="18">
        <f t="shared" si="82"/>
        <v>0</v>
      </c>
    </row>
    <row r="315">
      <c r="A315" s="21"/>
      <c r="B315" s="5"/>
      <c r="C315" s="5"/>
      <c r="D315" s="5"/>
      <c r="E315" s="5"/>
      <c r="L315" s="20">
        <f t="shared" si="81"/>
        <v>11</v>
      </c>
      <c r="M315" s="18">
        <f t="shared" si="82"/>
        <v>0</v>
      </c>
    </row>
    <row r="316">
      <c r="B316" s="22"/>
      <c r="C316" s="22"/>
      <c r="D316" s="22"/>
      <c r="E316" s="22"/>
      <c r="F316" s="23"/>
      <c r="G316" s="23"/>
    </row>
    <row r="318">
      <c r="B318" s="23"/>
    </row>
    <row r="319">
      <c r="B319" s="23"/>
    </row>
    <row r="320">
      <c r="B320" s="23"/>
    </row>
    <row r="321">
      <c r="A321" s="21"/>
      <c r="B321" s="5"/>
      <c r="C321" s="5"/>
      <c r="D321" s="5"/>
      <c r="E321" s="5"/>
    </row>
    <row r="322">
      <c r="B322" s="22"/>
      <c r="C322" s="22"/>
      <c r="D322" s="22"/>
      <c r="E322" s="22"/>
      <c r="F322" s="23"/>
      <c r="G322" s="23"/>
      <c r="H322" s="23"/>
    </row>
    <row r="323">
      <c r="J323" s="26" t="s">
        <v>36</v>
      </c>
      <c r="K323" s="18">
        <f>SUM(M308:M321)</f>
        <v>0</v>
      </c>
    </row>
    <row r="324">
      <c r="B324" s="23"/>
      <c r="J324" s="26" t="s">
        <v>37</v>
      </c>
      <c r="K324" s="20">
        <f>(SUM(F307:F310)-SUM(H283:H286))/10000</f>
        <v>0</v>
      </c>
    </row>
    <row r="325">
      <c r="B325" s="23"/>
      <c r="J325" s="26" t="s">
        <v>38</v>
      </c>
      <c r="K325" s="20">
        <f>K301-K324</f>
        <v>227.96</v>
      </c>
    </row>
    <row r="327">
      <c r="A327" s="4" t="s">
        <v>52</v>
      </c>
      <c r="B327" s="5"/>
      <c r="C327" s="5"/>
      <c r="D327" s="5"/>
      <c r="E327" s="5"/>
    </row>
    <row r="328">
      <c r="B328" s="6" t="s">
        <v>2</v>
      </c>
      <c r="C328" s="6" t="s">
        <v>3</v>
      </c>
      <c r="D328" s="6" t="s">
        <v>4</v>
      </c>
      <c r="E328" s="7" t="s">
        <v>5</v>
      </c>
      <c r="F328" s="8" t="s">
        <v>6</v>
      </c>
      <c r="G328" s="9" t="s">
        <v>7</v>
      </c>
      <c r="H328" s="10" t="s">
        <v>8</v>
      </c>
      <c r="J328" s="11" t="s">
        <v>9</v>
      </c>
      <c r="K328" s="2"/>
      <c r="L328" s="2"/>
      <c r="M328" s="3"/>
    </row>
    <row r="330">
      <c r="B330" s="12" t="s">
        <v>86</v>
      </c>
      <c r="C330" s="13">
        <v>70.0</v>
      </c>
      <c r="D330" s="13">
        <v>10000.0</v>
      </c>
      <c r="E330" s="14">
        <f t="shared" ref="E330:E333" si="83">D330/(C330*20)</f>
        <v>7.142857143</v>
      </c>
      <c r="F330" s="14">
        <f t="shared" ref="F330:F333" si="84">H307 + F8</f>
        <v>2800</v>
      </c>
      <c r="G330" s="14">
        <f t="shared" ref="G330:G333" si="85">F330/(C330*20)</f>
        <v>2</v>
      </c>
      <c r="H330" s="14">
        <f t="shared" ref="H330:H333" si="86">F330-(20*C330)</f>
        <v>1400</v>
      </c>
      <c r="J330" s="16" t="s">
        <v>11</v>
      </c>
      <c r="K330" s="16" t="s">
        <v>12</v>
      </c>
      <c r="L330" s="16" t="s">
        <v>13</v>
      </c>
      <c r="M330" s="16" t="s">
        <v>14</v>
      </c>
    </row>
    <row r="331">
      <c r="B331" s="12" t="s">
        <v>87</v>
      </c>
      <c r="C331" s="13">
        <v>140.0</v>
      </c>
      <c r="D331" s="13">
        <v>10000.0</v>
      </c>
      <c r="E331" s="14">
        <f t="shared" si="83"/>
        <v>3.571428571</v>
      </c>
      <c r="F331" s="14">
        <f t="shared" si="84"/>
        <v>5600</v>
      </c>
      <c r="G331" s="14">
        <f t="shared" si="85"/>
        <v>2</v>
      </c>
      <c r="H331" s="14">
        <f t="shared" si="86"/>
        <v>2800</v>
      </c>
      <c r="J331" s="13" t="s">
        <v>88</v>
      </c>
      <c r="K331" s="13">
        <v>44.0</v>
      </c>
      <c r="L331" s="17">
        <f>11-(K331/60) - 0.3 - 0.16</f>
        <v>9.806666667</v>
      </c>
      <c r="M331" s="18">
        <f t="shared" ref="M331:M337" si="87">7.5*K331</f>
        <v>330</v>
      </c>
    </row>
    <row r="332">
      <c r="B332" s="12" t="s">
        <v>89</v>
      </c>
      <c r="C332" s="13">
        <v>120.0</v>
      </c>
      <c r="D332" s="13">
        <v>10000.0</v>
      </c>
      <c r="E332" s="14">
        <f t="shared" si="83"/>
        <v>4.166666667</v>
      </c>
      <c r="F332" s="14">
        <f t="shared" si="84"/>
        <v>4800</v>
      </c>
      <c r="G332" s="14">
        <f t="shared" si="85"/>
        <v>2</v>
      </c>
      <c r="H332" s="14">
        <f t="shared" si="86"/>
        <v>2400</v>
      </c>
      <c r="J332" s="13" t="s">
        <v>90</v>
      </c>
      <c r="K332" s="13">
        <v>33.0</v>
      </c>
      <c r="L332" s="17">
        <f t="shared" ref="L332:L333" si="88">L331-(K332/60) - 0.16</f>
        <v>9.096666667</v>
      </c>
      <c r="M332" s="18">
        <f t="shared" si="87"/>
        <v>247.5</v>
      </c>
    </row>
    <row r="333">
      <c r="B333" s="12" t="s">
        <v>91</v>
      </c>
      <c r="C333" s="13">
        <v>100.0</v>
      </c>
      <c r="D333" s="13">
        <v>10000.0</v>
      </c>
      <c r="E333" s="14">
        <f t="shared" si="83"/>
        <v>5</v>
      </c>
      <c r="F333" s="14">
        <f t="shared" si="84"/>
        <v>4000</v>
      </c>
      <c r="G333" s="14">
        <f t="shared" si="85"/>
        <v>2</v>
      </c>
      <c r="H333" s="14">
        <f t="shared" si="86"/>
        <v>2000</v>
      </c>
      <c r="J333" s="13" t="s">
        <v>92</v>
      </c>
      <c r="K333" s="13">
        <v>24.0</v>
      </c>
      <c r="L333" s="17">
        <f t="shared" si="88"/>
        <v>8.536666667</v>
      </c>
      <c r="M333" s="18">
        <f t="shared" si="87"/>
        <v>180</v>
      </c>
    </row>
    <row r="334">
      <c r="B334" s="23"/>
      <c r="E334" s="14"/>
      <c r="G334" s="14"/>
      <c r="H334" s="14"/>
      <c r="J334" s="13" t="s">
        <v>93</v>
      </c>
      <c r="K334" s="13">
        <v>35.0</v>
      </c>
      <c r="L334" s="17">
        <f>L333-(K334/60)</f>
        <v>7.953333333</v>
      </c>
      <c r="M334" s="18">
        <f t="shared" si="87"/>
        <v>262.5</v>
      </c>
    </row>
    <row r="335">
      <c r="B335" s="23"/>
      <c r="E335" s="14"/>
      <c r="G335" s="14"/>
      <c r="H335" s="14"/>
      <c r="J335" s="13" t="s">
        <v>94</v>
      </c>
      <c r="K335" s="13">
        <v>35.0</v>
      </c>
      <c r="L335" s="17">
        <f>L334-(K335/60) - 0.16 - 0.3</f>
        <v>6.91</v>
      </c>
      <c r="M335" s="18">
        <f t="shared" si="87"/>
        <v>262.5</v>
      </c>
    </row>
    <row r="336">
      <c r="J336" s="28" t="s">
        <v>95</v>
      </c>
      <c r="K336" s="13">
        <v>3.0</v>
      </c>
      <c r="L336" s="17">
        <f>7.14-(K336/60) - 0.16</f>
        <v>6.93</v>
      </c>
      <c r="M336" s="18">
        <f t="shared" si="87"/>
        <v>22.5</v>
      </c>
    </row>
    <row r="337">
      <c r="J337" s="19" t="s">
        <v>96</v>
      </c>
      <c r="K337" s="19">
        <v>38.0</v>
      </c>
      <c r="L337" s="24">
        <f>7.14-(K337/60) </f>
        <v>6.506666667</v>
      </c>
      <c r="M337" s="18">
        <f t="shared" si="87"/>
        <v>285</v>
      </c>
    </row>
    <row r="338">
      <c r="A338" s="21"/>
      <c r="B338" s="5"/>
      <c r="C338" s="5"/>
      <c r="D338" s="5"/>
      <c r="E338" s="5"/>
      <c r="L338" s="20">
        <f>11-(K338/60)</f>
        <v>11</v>
      </c>
      <c r="M338" s="18"/>
    </row>
    <row r="339">
      <c r="B339" s="22"/>
      <c r="C339" s="22"/>
      <c r="D339" s="22"/>
      <c r="E339" s="22"/>
      <c r="F339" s="23"/>
      <c r="G339" s="23"/>
    </row>
    <row r="341">
      <c r="B341" s="23"/>
    </row>
    <row r="342">
      <c r="B342" s="23"/>
    </row>
    <row r="343">
      <c r="B343" s="23"/>
    </row>
    <row r="344">
      <c r="A344" s="21"/>
      <c r="B344" s="5"/>
      <c r="C344" s="5"/>
      <c r="D344" s="5"/>
      <c r="E344" s="5"/>
    </row>
    <row r="345">
      <c r="B345" s="22"/>
      <c r="C345" s="22"/>
      <c r="D345" s="22"/>
      <c r="E345" s="22"/>
      <c r="F345" s="23"/>
      <c r="G345" s="23"/>
      <c r="H345" s="23"/>
    </row>
    <row r="346">
      <c r="J346" s="26" t="s">
        <v>36</v>
      </c>
      <c r="K346" s="18">
        <f>SUM(M331:M344)</f>
        <v>1590</v>
      </c>
    </row>
    <row r="347">
      <c r="B347" s="23"/>
      <c r="J347" s="26" t="s">
        <v>37</v>
      </c>
      <c r="K347" s="20">
        <f>(SUM(F330:F333)-SUM(H306:H310))/10000</f>
        <v>1.72</v>
      </c>
    </row>
    <row r="348">
      <c r="B348" s="23"/>
      <c r="J348" s="26" t="s">
        <v>38</v>
      </c>
      <c r="K348" s="20">
        <f>K325-K347</f>
        <v>226.24</v>
      </c>
    </row>
    <row r="350">
      <c r="A350" s="4" t="s">
        <v>53</v>
      </c>
      <c r="B350" s="5"/>
      <c r="C350" s="5"/>
      <c r="D350" s="5"/>
      <c r="E350" s="5"/>
    </row>
    <row r="351">
      <c r="B351" s="6" t="s">
        <v>2</v>
      </c>
      <c r="C351" s="6" t="s">
        <v>3</v>
      </c>
      <c r="D351" s="6" t="s">
        <v>4</v>
      </c>
      <c r="E351" s="7" t="s">
        <v>5</v>
      </c>
      <c r="F351" s="8" t="s">
        <v>6</v>
      </c>
      <c r="G351" s="9" t="s">
        <v>7</v>
      </c>
      <c r="H351" s="10" t="s">
        <v>8</v>
      </c>
      <c r="J351" s="11" t="s">
        <v>9</v>
      </c>
      <c r="K351" s="2"/>
      <c r="L351" s="2"/>
      <c r="M351" s="3"/>
    </row>
    <row r="353">
      <c r="B353" s="12" t="s">
        <v>86</v>
      </c>
      <c r="C353" s="13">
        <v>70.0</v>
      </c>
      <c r="D353" s="13">
        <v>10000.0</v>
      </c>
      <c r="E353" s="14">
        <f t="shared" ref="E353:E356" si="89">D353/(C353*20)</f>
        <v>7.142857143</v>
      </c>
      <c r="F353" s="14">
        <f t="shared" ref="F353:F356" si="90">H330</f>
        <v>1400</v>
      </c>
      <c r="G353" s="14">
        <f t="shared" ref="G353:G356" si="91">F353/(C353*20)</f>
        <v>1</v>
      </c>
      <c r="H353" s="14">
        <f t="shared" ref="H353:H356" si="92">F353-(20*C353)</f>
        <v>0</v>
      </c>
      <c r="J353" s="16" t="s">
        <v>11</v>
      </c>
      <c r="K353" s="16" t="s">
        <v>12</v>
      </c>
      <c r="L353" s="16" t="s">
        <v>13</v>
      </c>
      <c r="M353" s="16" t="s">
        <v>14</v>
      </c>
    </row>
    <row r="354">
      <c r="B354" s="12" t="s">
        <v>87</v>
      </c>
      <c r="C354" s="13">
        <v>140.0</v>
      </c>
      <c r="D354" s="13">
        <v>10000.0</v>
      </c>
      <c r="E354" s="14">
        <f t="shared" si="89"/>
        <v>3.571428571</v>
      </c>
      <c r="F354" s="14">
        <f t="shared" si="90"/>
        <v>2800</v>
      </c>
      <c r="G354" s="14">
        <f t="shared" si="91"/>
        <v>1</v>
      </c>
      <c r="H354" s="14">
        <f t="shared" si="92"/>
        <v>0</v>
      </c>
      <c r="L354" s="20">
        <f t="shared" ref="L354:L361" si="93">11-(K354/60)</f>
        <v>11</v>
      </c>
      <c r="M354" s="18">
        <f t="shared" ref="M354:M361" si="94">7.5*K354</f>
        <v>0</v>
      </c>
    </row>
    <row r="355">
      <c r="B355" s="12" t="s">
        <v>89</v>
      </c>
      <c r="C355" s="13">
        <v>120.0</v>
      </c>
      <c r="D355" s="13">
        <v>10000.0</v>
      </c>
      <c r="E355" s="14">
        <f t="shared" si="89"/>
        <v>4.166666667</v>
      </c>
      <c r="F355" s="14">
        <f t="shared" si="90"/>
        <v>2400</v>
      </c>
      <c r="G355" s="14">
        <f t="shared" si="91"/>
        <v>1</v>
      </c>
      <c r="H355" s="14">
        <f t="shared" si="92"/>
        <v>0</v>
      </c>
      <c r="L355" s="20">
        <f t="shared" si="93"/>
        <v>11</v>
      </c>
      <c r="M355" s="18">
        <f t="shared" si="94"/>
        <v>0</v>
      </c>
    </row>
    <row r="356">
      <c r="B356" s="12" t="s">
        <v>91</v>
      </c>
      <c r="C356" s="13">
        <v>100.0</v>
      </c>
      <c r="D356" s="13">
        <v>10000.0</v>
      </c>
      <c r="E356" s="14">
        <f t="shared" si="89"/>
        <v>5</v>
      </c>
      <c r="F356" s="14">
        <f t="shared" si="90"/>
        <v>2000</v>
      </c>
      <c r="G356" s="14">
        <f t="shared" si="91"/>
        <v>1</v>
      </c>
      <c r="H356" s="14">
        <f t="shared" si="92"/>
        <v>0</v>
      </c>
      <c r="L356" s="20">
        <f t="shared" si="93"/>
        <v>11</v>
      </c>
      <c r="M356" s="18">
        <f t="shared" si="94"/>
        <v>0</v>
      </c>
    </row>
    <row r="357">
      <c r="B357" s="23"/>
      <c r="E357" s="14"/>
      <c r="G357" s="14"/>
      <c r="H357" s="14"/>
      <c r="L357" s="20">
        <f t="shared" si="93"/>
        <v>11</v>
      </c>
      <c r="M357" s="18">
        <f t="shared" si="94"/>
        <v>0</v>
      </c>
    </row>
    <row r="358">
      <c r="B358" s="23"/>
      <c r="E358" s="14"/>
      <c r="G358" s="14"/>
      <c r="H358" s="14"/>
      <c r="L358" s="20">
        <f t="shared" si="93"/>
        <v>11</v>
      </c>
      <c r="M358" s="18">
        <f t="shared" si="94"/>
        <v>0</v>
      </c>
    </row>
    <row r="359">
      <c r="L359" s="20">
        <f t="shared" si="93"/>
        <v>11</v>
      </c>
      <c r="M359" s="18">
        <f t="shared" si="94"/>
        <v>0</v>
      </c>
    </row>
    <row r="360">
      <c r="L360" s="20">
        <f t="shared" si="93"/>
        <v>11</v>
      </c>
      <c r="M360" s="18">
        <f t="shared" si="94"/>
        <v>0</v>
      </c>
    </row>
    <row r="361">
      <c r="A361" s="21"/>
      <c r="B361" s="5"/>
      <c r="C361" s="5"/>
      <c r="D361" s="5"/>
      <c r="E361" s="5"/>
      <c r="L361" s="20">
        <f t="shared" si="93"/>
        <v>11</v>
      </c>
      <c r="M361" s="18">
        <f t="shared" si="94"/>
        <v>0</v>
      </c>
    </row>
    <row r="362">
      <c r="B362" s="22"/>
      <c r="C362" s="22"/>
      <c r="D362" s="22"/>
      <c r="E362" s="22"/>
      <c r="F362" s="23"/>
      <c r="G362" s="23"/>
    </row>
    <row r="364">
      <c r="B364" s="23"/>
    </row>
    <row r="365">
      <c r="B365" s="23"/>
    </row>
    <row r="366">
      <c r="B366" s="23"/>
    </row>
    <row r="367">
      <c r="A367" s="21"/>
      <c r="B367" s="5"/>
      <c r="C367" s="5"/>
      <c r="D367" s="5"/>
      <c r="E367" s="5"/>
    </row>
    <row r="368">
      <c r="B368" s="22"/>
      <c r="C368" s="22"/>
      <c r="D368" s="22"/>
      <c r="E368" s="22"/>
      <c r="F368" s="23"/>
      <c r="G368" s="23"/>
      <c r="H368" s="23"/>
    </row>
    <row r="369">
      <c r="J369" s="26" t="s">
        <v>36</v>
      </c>
      <c r="K369" s="18">
        <f>SUM(M354:M367)</f>
        <v>0</v>
      </c>
    </row>
    <row r="370">
      <c r="B370" s="23"/>
      <c r="J370" s="26" t="s">
        <v>37</v>
      </c>
      <c r="K370" s="20">
        <f>(SUM(F353:F356)-SUM(H330:H333))/10000</f>
        <v>0</v>
      </c>
    </row>
    <row r="371">
      <c r="B371" s="23"/>
      <c r="J371" s="26" t="s">
        <v>38</v>
      </c>
      <c r="K371" s="20">
        <f>K348-K370</f>
        <v>226.24</v>
      </c>
    </row>
    <row r="373">
      <c r="A373" s="4" t="s">
        <v>54</v>
      </c>
      <c r="B373" s="5"/>
      <c r="C373" s="5"/>
      <c r="D373" s="5"/>
      <c r="E373" s="5"/>
    </row>
    <row r="374">
      <c r="B374" s="6" t="s">
        <v>2</v>
      </c>
      <c r="C374" s="6" t="s">
        <v>3</v>
      </c>
      <c r="D374" s="6" t="s">
        <v>4</v>
      </c>
      <c r="E374" s="7" t="s">
        <v>5</v>
      </c>
      <c r="F374" s="8" t="s">
        <v>6</v>
      </c>
      <c r="G374" s="9" t="s">
        <v>7</v>
      </c>
      <c r="H374" s="10" t="s">
        <v>8</v>
      </c>
      <c r="J374" s="11" t="s">
        <v>9</v>
      </c>
      <c r="K374" s="2"/>
      <c r="L374" s="2"/>
      <c r="M374" s="3"/>
    </row>
    <row r="376">
      <c r="B376" s="12" t="s">
        <v>86</v>
      </c>
      <c r="C376" s="13">
        <v>70.0</v>
      </c>
      <c r="D376" s="13">
        <v>10000.0</v>
      </c>
      <c r="E376" s="14">
        <f t="shared" ref="E376:E379" si="95">D376/(C376*20)</f>
        <v>7.142857143</v>
      </c>
      <c r="F376" s="14">
        <f t="shared" ref="F376:F379" si="96">H353 + F8</f>
        <v>2800</v>
      </c>
      <c r="G376" s="14">
        <f t="shared" ref="G376:G379" si="97">F376/(C376*20)</f>
        <v>2</v>
      </c>
      <c r="H376" s="14">
        <f t="shared" ref="H376:H379" si="98">F376-(20*C376)</f>
        <v>1400</v>
      </c>
      <c r="J376" s="16" t="s">
        <v>11</v>
      </c>
      <c r="K376" s="16" t="s">
        <v>12</v>
      </c>
      <c r="L376" s="16" t="s">
        <v>13</v>
      </c>
      <c r="M376" s="16" t="s">
        <v>14</v>
      </c>
    </row>
    <row r="377">
      <c r="B377" s="12" t="s">
        <v>87</v>
      </c>
      <c r="C377" s="13">
        <v>140.0</v>
      </c>
      <c r="D377" s="13">
        <v>10000.0</v>
      </c>
      <c r="E377" s="14">
        <f t="shared" si="95"/>
        <v>3.571428571</v>
      </c>
      <c r="F377" s="14">
        <f t="shared" si="96"/>
        <v>5600</v>
      </c>
      <c r="G377" s="14">
        <f t="shared" si="97"/>
        <v>2</v>
      </c>
      <c r="H377" s="14">
        <f t="shared" si="98"/>
        <v>2800</v>
      </c>
      <c r="J377" s="13" t="s">
        <v>88</v>
      </c>
      <c r="K377" s="13">
        <v>44.0</v>
      </c>
      <c r="L377" s="17">
        <f>11-(K377/60) - 0.3 - 0.16</f>
        <v>9.806666667</v>
      </c>
      <c r="M377" s="18">
        <f t="shared" ref="M377:M383" si="99">7.5*K377</f>
        <v>330</v>
      </c>
    </row>
    <row r="378">
      <c r="B378" s="12" t="s">
        <v>89</v>
      </c>
      <c r="C378" s="13">
        <v>120.0</v>
      </c>
      <c r="D378" s="13">
        <v>10000.0</v>
      </c>
      <c r="E378" s="14">
        <f t="shared" si="95"/>
        <v>4.166666667</v>
      </c>
      <c r="F378" s="14">
        <f t="shared" si="96"/>
        <v>4800</v>
      </c>
      <c r="G378" s="14">
        <f t="shared" si="97"/>
        <v>2</v>
      </c>
      <c r="H378" s="14">
        <f t="shared" si="98"/>
        <v>2400</v>
      </c>
      <c r="J378" s="13" t="s">
        <v>90</v>
      </c>
      <c r="K378" s="13">
        <v>33.0</v>
      </c>
      <c r="L378" s="17">
        <f t="shared" ref="L378:L379" si="100">L377-(K378/60) - 0.16</f>
        <v>9.096666667</v>
      </c>
      <c r="M378" s="18">
        <f t="shared" si="99"/>
        <v>247.5</v>
      </c>
    </row>
    <row r="379">
      <c r="B379" s="12" t="s">
        <v>91</v>
      </c>
      <c r="C379" s="13">
        <v>100.0</v>
      </c>
      <c r="D379" s="13">
        <v>10000.0</v>
      </c>
      <c r="E379" s="14">
        <f t="shared" si="95"/>
        <v>5</v>
      </c>
      <c r="F379" s="14">
        <f t="shared" si="96"/>
        <v>4000</v>
      </c>
      <c r="G379" s="14">
        <f t="shared" si="97"/>
        <v>2</v>
      </c>
      <c r="H379" s="14">
        <f t="shared" si="98"/>
        <v>2000</v>
      </c>
      <c r="J379" s="13" t="s">
        <v>92</v>
      </c>
      <c r="K379" s="13">
        <v>24.0</v>
      </c>
      <c r="L379" s="17">
        <f t="shared" si="100"/>
        <v>8.536666667</v>
      </c>
      <c r="M379" s="18">
        <f t="shared" si="99"/>
        <v>180</v>
      </c>
    </row>
    <row r="380">
      <c r="B380" s="23"/>
      <c r="E380" s="14"/>
      <c r="G380" s="14"/>
      <c r="H380" s="14"/>
      <c r="J380" s="13" t="s">
        <v>93</v>
      </c>
      <c r="K380" s="13">
        <v>35.0</v>
      </c>
      <c r="L380" s="17">
        <f>L379-(K380/60)</f>
        <v>7.953333333</v>
      </c>
      <c r="M380" s="18">
        <f t="shared" si="99"/>
        <v>262.5</v>
      </c>
    </row>
    <row r="381">
      <c r="B381" s="23"/>
      <c r="E381" s="14"/>
      <c r="G381" s="14"/>
      <c r="H381" s="14"/>
      <c r="J381" s="13" t="s">
        <v>94</v>
      </c>
      <c r="K381" s="13">
        <v>35.0</v>
      </c>
      <c r="L381" s="17">
        <f>L380-(K381/60) - 0.16 - 0.3</f>
        <v>6.91</v>
      </c>
      <c r="M381" s="18">
        <f t="shared" si="99"/>
        <v>262.5</v>
      </c>
    </row>
    <row r="382">
      <c r="J382" s="28" t="s">
        <v>95</v>
      </c>
      <c r="K382" s="13">
        <v>3.0</v>
      </c>
      <c r="L382" s="17">
        <f>7.14-(K382/60) - 0.16</f>
        <v>6.93</v>
      </c>
      <c r="M382" s="18">
        <f t="shared" si="99"/>
        <v>22.5</v>
      </c>
    </row>
    <row r="383">
      <c r="J383" s="19" t="s">
        <v>96</v>
      </c>
      <c r="K383" s="19">
        <v>38.0</v>
      </c>
      <c r="L383" s="24">
        <f>7.14-(K383/60) </f>
        <v>6.506666667</v>
      </c>
      <c r="M383" s="18">
        <f t="shared" si="99"/>
        <v>285</v>
      </c>
    </row>
    <row r="384">
      <c r="A384" s="21"/>
      <c r="B384" s="5"/>
      <c r="C384" s="5"/>
      <c r="D384" s="5"/>
      <c r="E384" s="5"/>
      <c r="L384" s="20">
        <f>11-(K384/60)</f>
        <v>11</v>
      </c>
      <c r="M384" s="18"/>
    </row>
    <row r="385">
      <c r="B385" s="22"/>
      <c r="C385" s="22"/>
      <c r="D385" s="22"/>
      <c r="E385" s="22"/>
      <c r="F385" s="23"/>
      <c r="G385" s="23"/>
    </row>
    <row r="387">
      <c r="B387" s="23"/>
    </row>
    <row r="388">
      <c r="B388" s="23"/>
    </row>
    <row r="389">
      <c r="B389" s="23"/>
    </row>
    <row r="390">
      <c r="A390" s="21"/>
      <c r="B390" s="5"/>
      <c r="C390" s="5"/>
      <c r="D390" s="5"/>
      <c r="E390" s="5"/>
    </row>
    <row r="391">
      <c r="B391" s="22"/>
      <c r="C391" s="22"/>
      <c r="D391" s="22"/>
      <c r="E391" s="22"/>
      <c r="F391" s="23"/>
      <c r="G391" s="23"/>
      <c r="H391" s="23"/>
    </row>
    <row r="392">
      <c r="J392" s="26" t="s">
        <v>36</v>
      </c>
      <c r="K392" s="18">
        <f>SUM(M377:M390)</f>
        <v>1590</v>
      </c>
    </row>
    <row r="393">
      <c r="B393" s="23"/>
      <c r="J393" s="26" t="s">
        <v>37</v>
      </c>
      <c r="K393" s="20">
        <f>(SUM(F376:F379)-SUM(H353:H356))/10000</f>
        <v>1.72</v>
      </c>
    </row>
    <row r="394">
      <c r="B394" s="23"/>
      <c r="J394" s="26" t="s">
        <v>38</v>
      </c>
      <c r="K394" s="20">
        <f>K371-K393</f>
        <v>224.52</v>
      </c>
    </row>
    <row r="395">
      <c r="B395" s="23"/>
    </row>
    <row r="396">
      <c r="B396" s="23"/>
    </row>
    <row r="397">
      <c r="A397" s="4" t="s">
        <v>55</v>
      </c>
      <c r="B397" s="5"/>
      <c r="C397" s="5"/>
      <c r="D397" s="5"/>
      <c r="E397" s="5"/>
    </row>
    <row r="398">
      <c r="B398" s="6" t="s">
        <v>2</v>
      </c>
      <c r="C398" s="6" t="s">
        <v>3</v>
      </c>
      <c r="D398" s="6" t="s">
        <v>4</v>
      </c>
      <c r="E398" s="7" t="s">
        <v>5</v>
      </c>
      <c r="F398" s="8" t="s">
        <v>6</v>
      </c>
      <c r="G398" s="9" t="s">
        <v>7</v>
      </c>
      <c r="H398" s="10" t="s">
        <v>8</v>
      </c>
      <c r="J398" s="11" t="s">
        <v>9</v>
      </c>
      <c r="K398" s="2"/>
      <c r="L398" s="2"/>
      <c r="M398" s="3"/>
    </row>
    <row r="400">
      <c r="B400" s="12" t="s">
        <v>86</v>
      </c>
      <c r="C400" s="13">
        <v>70.0</v>
      </c>
      <c r="D400" s="13">
        <v>10000.0</v>
      </c>
      <c r="E400" s="14">
        <f t="shared" ref="E400:E403" si="101">D400/(C400*20)</f>
        <v>7.142857143</v>
      </c>
      <c r="F400" s="14">
        <f t="shared" ref="F400:F403" si="102">H376</f>
        <v>1400</v>
      </c>
      <c r="G400" s="14">
        <f t="shared" ref="G400:G403" si="103">F400/(C400*20)</f>
        <v>1</v>
      </c>
      <c r="H400" s="14">
        <f t="shared" ref="H400:H403" si="104">F400-(20*C400)</f>
        <v>0</v>
      </c>
      <c r="J400" s="16" t="s">
        <v>11</v>
      </c>
      <c r="K400" s="16" t="s">
        <v>12</v>
      </c>
      <c r="L400" s="16" t="s">
        <v>13</v>
      </c>
      <c r="M400" s="16" t="s">
        <v>14</v>
      </c>
    </row>
    <row r="401">
      <c r="B401" s="12" t="s">
        <v>87</v>
      </c>
      <c r="C401" s="13">
        <v>140.0</v>
      </c>
      <c r="D401" s="13">
        <v>10000.0</v>
      </c>
      <c r="E401" s="14">
        <f t="shared" si="101"/>
        <v>3.571428571</v>
      </c>
      <c r="F401" s="14">
        <f t="shared" si="102"/>
        <v>2800</v>
      </c>
      <c r="G401" s="14">
        <f t="shared" si="103"/>
        <v>1</v>
      </c>
      <c r="H401" s="14">
        <f t="shared" si="104"/>
        <v>0</v>
      </c>
      <c r="L401" s="20">
        <f t="shared" ref="L401:L408" si="105">11-(K401/60)</f>
        <v>11</v>
      </c>
      <c r="M401" s="18">
        <f t="shared" ref="M401:M408" si="106">7.5*K401</f>
        <v>0</v>
      </c>
    </row>
    <row r="402">
      <c r="B402" s="12" t="s">
        <v>89</v>
      </c>
      <c r="C402" s="13">
        <v>120.0</v>
      </c>
      <c r="D402" s="13">
        <v>10000.0</v>
      </c>
      <c r="E402" s="14">
        <f t="shared" si="101"/>
        <v>4.166666667</v>
      </c>
      <c r="F402" s="14">
        <f t="shared" si="102"/>
        <v>2400</v>
      </c>
      <c r="G402" s="14">
        <f t="shared" si="103"/>
        <v>1</v>
      </c>
      <c r="H402" s="14">
        <f t="shared" si="104"/>
        <v>0</v>
      </c>
      <c r="L402" s="20">
        <f t="shared" si="105"/>
        <v>11</v>
      </c>
      <c r="M402" s="18">
        <f t="shared" si="106"/>
        <v>0</v>
      </c>
    </row>
    <row r="403">
      <c r="B403" s="12" t="s">
        <v>91</v>
      </c>
      <c r="C403" s="13">
        <v>100.0</v>
      </c>
      <c r="D403" s="13">
        <v>10000.0</v>
      </c>
      <c r="E403" s="14">
        <f t="shared" si="101"/>
        <v>5</v>
      </c>
      <c r="F403" s="14">
        <f t="shared" si="102"/>
        <v>2000</v>
      </c>
      <c r="G403" s="14">
        <f t="shared" si="103"/>
        <v>1</v>
      </c>
      <c r="H403" s="14">
        <f t="shared" si="104"/>
        <v>0</v>
      </c>
      <c r="L403" s="20">
        <f t="shared" si="105"/>
        <v>11</v>
      </c>
      <c r="M403" s="18">
        <f t="shared" si="106"/>
        <v>0</v>
      </c>
    </row>
    <row r="404">
      <c r="B404" s="23"/>
      <c r="E404" s="14"/>
      <c r="G404" s="14"/>
      <c r="H404" s="14"/>
      <c r="L404" s="20">
        <f t="shared" si="105"/>
        <v>11</v>
      </c>
      <c r="M404" s="18">
        <f t="shared" si="106"/>
        <v>0</v>
      </c>
    </row>
    <row r="405">
      <c r="B405" s="23"/>
      <c r="E405" s="14"/>
      <c r="G405" s="14"/>
      <c r="H405" s="14"/>
      <c r="L405" s="20">
        <f t="shared" si="105"/>
        <v>11</v>
      </c>
      <c r="M405" s="18">
        <f t="shared" si="106"/>
        <v>0</v>
      </c>
    </row>
    <row r="406">
      <c r="L406" s="20">
        <f t="shared" si="105"/>
        <v>11</v>
      </c>
      <c r="M406" s="18">
        <f t="shared" si="106"/>
        <v>0</v>
      </c>
    </row>
    <row r="407">
      <c r="L407" s="20">
        <f t="shared" si="105"/>
        <v>11</v>
      </c>
      <c r="M407" s="18">
        <f t="shared" si="106"/>
        <v>0</v>
      </c>
    </row>
    <row r="408">
      <c r="A408" s="21"/>
      <c r="B408" s="5"/>
      <c r="C408" s="5"/>
      <c r="D408" s="5"/>
      <c r="E408" s="5"/>
      <c r="L408" s="20">
        <f t="shared" si="105"/>
        <v>11</v>
      </c>
      <c r="M408" s="18">
        <f t="shared" si="106"/>
        <v>0</v>
      </c>
    </row>
    <row r="409">
      <c r="B409" s="22"/>
      <c r="C409" s="22"/>
      <c r="D409" s="22"/>
      <c r="E409" s="22"/>
      <c r="F409" s="23"/>
      <c r="G409" s="23"/>
    </row>
    <row r="411">
      <c r="B411" s="23"/>
    </row>
    <row r="412">
      <c r="B412" s="23"/>
    </row>
    <row r="413">
      <c r="B413" s="23"/>
    </row>
    <row r="414">
      <c r="A414" s="21"/>
      <c r="B414" s="5"/>
      <c r="C414" s="5"/>
      <c r="D414" s="5"/>
      <c r="E414" s="5"/>
    </row>
    <row r="415">
      <c r="B415" s="22"/>
      <c r="C415" s="22"/>
      <c r="D415" s="22"/>
      <c r="E415" s="22"/>
      <c r="F415" s="23"/>
      <c r="G415" s="23"/>
      <c r="H415" s="23"/>
    </row>
    <row r="416">
      <c r="J416" s="26" t="s">
        <v>36</v>
      </c>
      <c r="K416" s="18">
        <f>SUM(M401:M414)</f>
        <v>0</v>
      </c>
    </row>
    <row r="417">
      <c r="B417" s="23"/>
      <c r="J417" s="26" t="s">
        <v>37</v>
      </c>
      <c r="K417" s="20">
        <f>(SUM(F400:F403)-SUM(H376:H379))/10000</f>
        <v>0</v>
      </c>
    </row>
    <row r="418">
      <c r="B418" s="23"/>
      <c r="J418" s="26" t="s">
        <v>38</v>
      </c>
      <c r="K418" s="20">
        <f>K394-K417</f>
        <v>224.52</v>
      </c>
    </row>
    <row r="421">
      <c r="A421" s="4" t="s">
        <v>56</v>
      </c>
      <c r="B421" s="5"/>
      <c r="C421" s="5"/>
      <c r="D421" s="5"/>
      <c r="E421" s="5"/>
    </row>
    <row r="422">
      <c r="B422" s="6" t="s">
        <v>2</v>
      </c>
      <c r="C422" s="6" t="s">
        <v>3</v>
      </c>
      <c r="D422" s="6" t="s">
        <v>4</v>
      </c>
      <c r="E422" s="7" t="s">
        <v>5</v>
      </c>
      <c r="F422" s="8" t="s">
        <v>6</v>
      </c>
      <c r="G422" s="9" t="s">
        <v>7</v>
      </c>
      <c r="H422" s="10" t="s">
        <v>8</v>
      </c>
      <c r="J422" s="11" t="s">
        <v>9</v>
      </c>
      <c r="K422" s="2"/>
      <c r="L422" s="2"/>
      <c r="M422" s="3"/>
    </row>
    <row r="424">
      <c r="B424" s="12" t="s">
        <v>86</v>
      </c>
      <c r="C424" s="13">
        <v>70.0</v>
      </c>
      <c r="D424" s="13">
        <v>10000.0</v>
      </c>
      <c r="E424" s="14">
        <f t="shared" ref="E424:E427" si="107">D424/(C424*20)</f>
        <v>7.142857143</v>
      </c>
      <c r="F424" s="14">
        <f t="shared" ref="F424:F427" si="108">H400 + F8</f>
        <v>2800</v>
      </c>
      <c r="G424" s="14">
        <f t="shared" ref="G424:G427" si="109">F424/(C424*20)</f>
        <v>2</v>
      </c>
      <c r="H424" s="14">
        <f t="shared" ref="H424:H427" si="110">F424-(20*C424)</f>
        <v>1400</v>
      </c>
      <c r="J424" s="16" t="s">
        <v>11</v>
      </c>
      <c r="K424" s="16" t="s">
        <v>12</v>
      </c>
      <c r="L424" s="16" t="s">
        <v>13</v>
      </c>
      <c r="M424" s="16" t="s">
        <v>14</v>
      </c>
    </row>
    <row r="425">
      <c r="B425" s="12" t="s">
        <v>87</v>
      </c>
      <c r="C425" s="13">
        <v>140.0</v>
      </c>
      <c r="D425" s="13">
        <v>10000.0</v>
      </c>
      <c r="E425" s="14">
        <f t="shared" si="107"/>
        <v>3.571428571</v>
      </c>
      <c r="F425" s="14">
        <f t="shared" si="108"/>
        <v>5600</v>
      </c>
      <c r="G425" s="14">
        <f t="shared" si="109"/>
        <v>2</v>
      </c>
      <c r="H425" s="14">
        <f t="shared" si="110"/>
        <v>2800</v>
      </c>
      <c r="J425" s="13" t="s">
        <v>88</v>
      </c>
      <c r="K425" s="13">
        <v>44.0</v>
      </c>
      <c r="L425" s="17">
        <f>11-(K425/60) - 0.3 - 0.16</f>
        <v>9.806666667</v>
      </c>
      <c r="M425" s="18">
        <f t="shared" ref="M425:M431" si="111">7.5*K425</f>
        <v>330</v>
      </c>
    </row>
    <row r="426">
      <c r="B426" s="12" t="s">
        <v>89</v>
      </c>
      <c r="C426" s="13">
        <v>120.0</v>
      </c>
      <c r="D426" s="13">
        <v>10000.0</v>
      </c>
      <c r="E426" s="14">
        <f t="shared" si="107"/>
        <v>4.166666667</v>
      </c>
      <c r="F426" s="14">
        <f t="shared" si="108"/>
        <v>4800</v>
      </c>
      <c r="G426" s="14">
        <f t="shared" si="109"/>
        <v>2</v>
      </c>
      <c r="H426" s="14">
        <f t="shared" si="110"/>
        <v>2400</v>
      </c>
      <c r="J426" s="13" t="s">
        <v>90</v>
      </c>
      <c r="K426" s="13">
        <v>33.0</v>
      </c>
      <c r="L426" s="17">
        <f t="shared" ref="L426:L427" si="112">L425-(K426/60) - 0.16</f>
        <v>9.096666667</v>
      </c>
      <c r="M426" s="18">
        <f t="shared" si="111"/>
        <v>247.5</v>
      </c>
    </row>
    <row r="427">
      <c r="B427" s="12" t="s">
        <v>91</v>
      </c>
      <c r="C427" s="13">
        <v>100.0</v>
      </c>
      <c r="D427" s="13">
        <v>10000.0</v>
      </c>
      <c r="E427" s="14">
        <f t="shared" si="107"/>
        <v>5</v>
      </c>
      <c r="F427" s="14">
        <f t="shared" si="108"/>
        <v>4000</v>
      </c>
      <c r="G427" s="14">
        <f t="shared" si="109"/>
        <v>2</v>
      </c>
      <c r="H427" s="14">
        <f t="shared" si="110"/>
        <v>2000</v>
      </c>
      <c r="J427" s="13" t="s">
        <v>92</v>
      </c>
      <c r="K427" s="13">
        <v>24.0</v>
      </c>
      <c r="L427" s="17">
        <f t="shared" si="112"/>
        <v>8.536666667</v>
      </c>
      <c r="M427" s="18">
        <f t="shared" si="111"/>
        <v>180</v>
      </c>
    </row>
    <row r="428">
      <c r="B428" s="23"/>
      <c r="E428" s="14"/>
      <c r="G428" s="14"/>
      <c r="H428" s="14"/>
      <c r="J428" s="13" t="s">
        <v>93</v>
      </c>
      <c r="K428" s="13">
        <v>35.0</v>
      </c>
      <c r="L428" s="17">
        <f>L427-(K428/60)</f>
        <v>7.953333333</v>
      </c>
      <c r="M428" s="18">
        <f t="shared" si="111"/>
        <v>262.5</v>
      </c>
    </row>
    <row r="429">
      <c r="B429" s="23"/>
      <c r="E429" s="14"/>
      <c r="G429" s="14"/>
      <c r="H429" s="14"/>
      <c r="J429" s="13" t="s">
        <v>94</v>
      </c>
      <c r="K429" s="13">
        <v>35.0</v>
      </c>
      <c r="L429" s="17">
        <f>L428-(K429/60) - 0.16 - 0.3</f>
        <v>6.91</v>
      </c>
      <c r="M429" s="18">
        <f t="shared" si="111"/>
        <v>262.5</v>
      </c>
    </row>
    <row r="430">
      <c r="J430" s="28" t="s">
        <v>95</v>
      </c>
      <c r="K430" s="13">
        <v>3.0</v>
      </c>
      <c r="L430" s="17">
        <f>7.14-(K430/60) - 0.16</f>
        <v>6.93</v>
      </c>
      <c r="M430" s="18">
        <f t="shared" si="111"/>
        <v>22.5</v>
      </c>
    </row>
    <row r="431">
      <c r="J431" s="19" t="s">
        <v>96</v>
      </c>
      <c r="K431" s="19">
        <v>38.0</v>
      </c>
      <c r="L431" s="24">
        <f>7.14-(K431/60) </f>
        <v>6.506666667</v>
      </c>
      <c r="M431" s="18">
        <f t="shared" si="111"/>
        <v>285</v>
      </c>
    </row>
    <row r="432">
      <c r="A432" s="21"/>
      <c r="B432" s="5"/>
      <c r="C432" s="5"/>
      <c r="D432" s="5"/>
      <c r="E432" s="5"/>
      <c r="L432" s="20"/>
      <c r="M432" s="18"/>
    </row>
    <row r="433">
      <c r="B433" s="22"/>
      <c r="C433" s="22"/>
      <c r="D433" s="22"/>
      <c r="E433" s="22"/>
      <c r="F433" s="23"/>
      <c r="G433" s="23"/>
    </row>
    <row r="435">
      <c r="B435" s="23"/>
    </row>
    <row r="436">
      <c r="B436" s="23"/>
    </row>
    <row r="437">
      <c r="B437" s="23"/>
    </row>
    <row r="438">
      <c r="A438" s="21"/>
      <c r="B438" s="5"/>
      <c r="C438" s="5"/>
      <c r="D438" s="5"/>
      <c r="E438" s="5"/>
    </row>
    <row r="439">
      <c r="B439" s="22"/>
      <c r="C439" s="22"/>
      <c r="D439" s="22"/>
      <c r="E439" s="22"/>
      <c r="F439" s="23"/>
      <c r="G439" s="23"/>
      <c r="H439" s="23"/>
    </row>
    <row r="440">
      <c r="J440" s="26" t="s">
        <v>36</v>
      </c>
      <c r="K440" s="18">
        <f>SUM(M425:M438)</f>
        <v>1590</v>
      </c>
    </row>
    <row r="441">
      <c r="B441" s="23"/>
      <c r="J441" s="26" t="s">
        <v>37</v>
      </c>
      <c r="K441" s="20">
        <f>(SUM(F424:F427)-SUM(H400:H403))/10000</f>
        <v>1.72</v>
      </c>
    </row>
    <row r="442">
      <c r="B442" s="23"/>
      <c r="J442" s="26" t="s">
        <v>38</v>
      </c>
      <c r="K442" s="20">
        <f>K418-K441</f>
        <v>222.8</v>
      </c>
    </row>
    <row r="445">
      <c r="A445" s="4" t="s">
        <v>57</v>
      </c>
      <c r="B445" s="5"/>
      <c r="C445" s="5"/>
      <c r="D445" s="5"/>
      <c r="E445" s="5"/>
    </row>
    <row r="446">
      <c r="B446" s="6" t="s">
        <v>2</v>
      </c>
      <c r="C446" s="6" t="s">
        <v>3</v>
      </c>
      <c r="D446" s="6" t="s">
        <v>4</v>
      </c>
      <c r="E446" s="7" t="s">
        <v>5</v>
      </c>
      <c r="F446" s="8" t="s">
        <v>6</v>
      </c>
      <c r="G446" s="9" t="s">
        <v>7</v>
      </c>
      <c r="H446" s="10" t="s">
        <v>8</v>
      </c>
      <c r="J446" s="11" t="s">
        <v>9</v>
      </c>
      <c r="K446" s="2"/>
      <c r="L446" s="2"/>
      <c r="M446" s="3"/>
    </row>
    <row r="448">
      <c r="B448" s="12" t="s">
        <v>86</v>
      </c>
      <c r="C448" s="13">
        <v>70.0</v>
      </c>
      <c r="D448" s="13">
        <v>10000.0</v>
      </c>
      <c r="E448" s="14">
        <f t="shared" ref="E448:E451" si="113">D448/(C448*20)</f>
        <v>7.142857143</v>
      </c>
      <c r="F448" s="14">
        <f t="shared" ref="F448:F451" si="114">H424 + F8</f>
        <v>4200</v>
      </c>
      <c r="G448" s="14">
        <f t="shared" ref="G448:G451" si="115">F448/(C448*20)</f>
        <v>3</v>
      </c>
      <c r="H448" s="14">
        <f t="shared" ref="H448:H451" si="116">F448-(20*C448)</f>
        <v>2800</v>
      </c>
      <c r="J448" s="16" t="s">
        <v>11</v>
      </c>
      <c r="K448" s="16" t="s">
        <v>12</v>
      </c>
      <c r="L448" s="16" t="s">
        <v>13</v>
      </c>
      <c r="M448" s="16" t="s">
        <v>14</v>
      </c>
    </row>
    <row r="449">
      <c r="B449" s="12" t="s">
        <v>87</v>
      </c>
      <c r="C449" s="13">
        <v>140.0</v>
      </c>
      <c r="D449" s="13">
        <v>10000.0</v>
      </c>
      <c r="E449" s="14">
        <f t="shared" si="113"/>
        <v>3.571428571</v>
      </c>
      <c r="F449" s="14">
        <f t="shared" si="114"/>
        <v>8400</v>
      </c>
      <c r="G449" s="14">
        <f t="shared" si="115"/>
        <v>3</v>
      </c>
      <c r="H449" s="14">
        <f t="shared" si="116"/>
        <v>5600</v>
      </c>
      <c r="J449" s="13" t="s">
        <v>88</v>
      </c>
      <c r="K449" s="13">
        <v>44.0</v>
      </c>
      <c r="L449" s="17">
        <f>11-(K449/60) - 0.3 - 0.16</f>
        <v>9.806666667</v>
      </c>
      <c r="M449" s="18">
        <f t="shared" ref="M449:M455" si="117">7.5*K449</f>
        <v>330</v>
      </c>
    </row>
    <row r="450">
      <c r="B450" s="12" t="s">
        <v>89</v>
      </c>
      <c r="C450" s="13">
        <v>120.0</v>
      </c>
      <c r="D450" s="13">
        <v>10000.0</v>
      </c>
      <c r="E450" s="14">
        <f t="shared" si="113"/>
        <v>4.166666667</v>
      </c>
      <c r="F450" s="14">
        <f t="shared" si="114"/>
        <v>7200</v>
      </c>
      <c r="G450" s="14">
        <f t="shared" si="115"/>
        <v>3</v>
      </c>
      <c r="H450" s="14">
        <f t="shared" si="116"/>
        <v>4800</v>
      </c>
      <c r="J450" s="13" t="s">
        <v>90</v>
      </c>
      <c r="K450" s="13">
        <v>33.0</v>
      </c>
      <c r="L450" s="17">
        <f t="shared" ref="L450:L451" si="118">L449-(K450/60) - 0.16</f>
        <v>9.096666667</v>
      </c>
      <c r="M450" s="18">
        <f t="shared" si="117"/>
        <v>247.5</v>
      </c>
    </row>
    <row r="451">
      <c r="B451" s="12" t="s">
        <v>91</v>
      </c>
      <c r="C451" s="13">
        <v>100.0</v>
      </c>
      <c r="D451" s="13">
        <v>10000.0</v>
      </c>
      <c r="E451" s="14">
        <f t="shared" si="113"/>
        <v>5</v>
      </c>
      <c r="F451" s="14">
        <f t="shared" si="114"/>
        <v>6000</v>
      </c>
      <c r="G451" s="14">
        <f t="shared" si="115"/>
        <v>3</v>
      </c>
      <c r="H451" s="14">
        <f t="shared" si="116"/>
        <v>4000</v>
      </c>
      <c r="J451" s="13" t="s">
        <v>92</v>
      </c>
      <c r="K451" s="13">
        <v>24.0</v>
      </c>
      <c r="L451" s="17">
        <f t="shared" si="118"/>
        <v>8.536666667</v>
      </c>
      <c r="M451" s="18">
        <f t="shared" si="117"/>
        <v>180</v>
      </c>
    </row>
    <row r="452">
      <c r="B452" s="23"/>
      <c r="E452" s="14"/>
      <c r="G452" s="14"/>
      <c r="H452" s="14"/>
      <c r="J452" s="13" t="s">
        <v>93</v>
      </c>
      <c r="K452" s="13">
        <v>35.0</v>
      </c>
      <c r="L452" s="17">
        <f>L451-(K452/60)</f>
        <v>7.953333333</v>
      </c>
      <c r="M452" s="18">
        <f t="shared" si="117"/>
        <v>262.5</v>
      </c>
    </row>
    <row r="453">
      <c r="B453" s="23"/>
      <c r="E453" s="14"/>
      <c r="G453" s="14"/>
      <c r="H453" s="14"/>
      <c r="J453" s="13" t="s">
        <v>94</v>
      </c>
      <c r="K453" s="13">
        <v>35.0</v>
      </c>
      <c r="L453" s="17">
        <f>L452-(K453/60) - 0.16 - 0.3</f>
        <v>6.91</v>
      </c>
      <c r="M453" s="18">
        <f t="shared" si="117"/>
        <v>262.5</v>
      </c>
    </row>
    <row r="454">
      <c r="J454" s="28" t="s">
        <v>95</v>
      </c>
      <c r="K454" s="13">
        <v>3.0</v>
      </c>
      <c r="L454" s="17">
        <f>7.14-(K454/60) - 0.16</f>
        <v>6.93</v>
      </c>
      <c r="M454" s="18">
        <f t="shared" si="117"/>
        <v>22.5</v>
      </c>
    </row>
    <row r="455">
      <c r="J455" s="19" t="s">
        <v>96</v>
      </c>
      <c r="K455" s="19">
        <v>38.0</v>
      </c>
      <c r="L455" s="24">
        <f>7.14-(K455/60) </f>
        <v>6.506666667</v>
      </c>
      <c r="M455" s="18">
        <f t="shared" si="117"/>
        <v>285</v>
      </c>
    </row>
    <row r="456">
      <c r="A456" s="21"/>
      <c r="B456" s="5"/>
      <c r="C456" s="5"/>
      <c r="D456" s="5"/>
      <c r="E456" s="5"/>
      <c r="L456" s="20">
        <f>11-(K456/60)</f>
        <v>11</v>
      </c>
      <c r="M456" s="18"/>
    </row>
    <row r="457">
      <c r="B457" s="22"/>
      <c r="C457" s="22"/>
      <c r="D457" s="22"/>
      <c r="E457" s="22"/>
      <c r="F457" s="23"/>
      <c r="G457" s="23"/>
    </row>
    <row r="459">
      <c r="B459" s="23"/>
    </row>
    <row r="460">
      <c r="B460" s="23"/>
    </row>
    <row r="461">
      <c r="B461" s="23"/>
    </row>
    <row r="462">
      <c r="A462" s="21"/>
      <c r="B462" s="5"/>
      <c r="C462" s="5"/>
      <c r="D462" s="5"/>
      <c r="E462" s="5"/>
    </row>
    <row r="463">
      <c r="B463" s="22"/>
      <c r="C463" s="22"/>
      <c r="D463" s="22"/>
      <c r="E463" s="22"/>
      <c r="F463" s="23"/>
      <c r="G463" s="23"/>
      <c r="H463" s="23"/>
    </row>
    <row r="464">
      <c r="J464" s="26" t="s">
        <v>36</v>
      </c>
      <c r="K464" s="18">
        <f>SUM(M449:M462)</f>
        <v>1590</v>
      </c>
    </row>
    <row r="465">
      <c r="B465" s="23"/>
      <c r="J465" s="26" t="s">
        <v>37</v>
      </c>
      <c r="K465" s="20">
        <f>(SUM(F448:F451)-SUM(H424:H427))/10000</f>
        <v>1.72</v>
      </c>
    </row>
    <row r="466">
      <c r="B466" s="23"/>
      <c r="J466" s="26" t="s">
        <v>38</v>
      </c>
      <c r="K466" s="20">
        <f>K442-K465</f>
        <v>221.08</v>
      </c>
    </row>
    <row r="468">
      <c r="A468" s="4" t="s">
        <v>58</v>
      </c>
      <c r="B468" s="5"/>
      <c r="C468" s="5"/>
      <c r="D468" s="5"/>
      <c r="E468" s="5"/>
    </row>
    <row r="469">
      <c r="B469" s="6" t="s">
        <v>2</v>
      </c>
      <c r="C469" s="6" t="s">
        <v>3</v>
      </c>
      <c r="D469" s="6" t="s">
        <v>4</v>
      </c>
      <c r="E469" s="7" t="s">
        <v>5</v>
      </c>
      <c r="F469" s="8" t="s">
        <v>6</v>
      </c>
      <c r="G469" s="9" t="s">
        <v>7</v>
      </c>
      <c r="H469" s="10" t="s">
        <v>8</v>
      </c>
      <c r="J469" s="11" t="s">
        <v>9</v>
      </c>
      <c r="K469" s="2"/>
      <c r="L469" s="2"/>
      <c r="M469" s="3"/>
    </row>
    <row r="471">
      <c r="B471" s="12" t="s">
        <v>86</v>
      </c>
      <c r="C471" s="13">
        <v>70.0</v>
      </c>
      <c r="D471" s="13">
        <v>10000.0</v>
      </c>
      <c r="E471" s="14">
        <f t="shared" ref="E471:E474" si="119">D471/(C471*20)</f>
        <v>7.142857143</v>
      </c>
      <c r="F471" s="14">
        <f t="shared" ref="F471:F474" si="120">H448</f>
        <v>2800</v>
      </c>
      <c r="G471" s="14">
        <f t="shared" ref="G471:G474" si="121">F471/(C471*20)</f>
        <v>2</v>
      </c>
      <c r="H471" s="14">
        <f t="shared" ref="H471:H474" si="122">F471-(20*C471)</f>
        <v>1400</v>
      </c>
      <c r="J471" s="16" t="s">
        <v>11</v>
      </c>
      <c r="K471" s="16" t="s">
        <v>12</v>
      </c>
      <c r="L471" s="16" t="s">
        <v>13</v>
      </c>
      <c r="M471" s="16" t="s">
        <v>14</v>
      </c>
    </row>
    <row r="472">
      <c r="B472" s="12" t="s">
        <v>87</v>
      </c>
      <c r="C472" s="13">
        <v>140.0</v>
      </c>
      <c r="D472" s="13">
        <v>10000.0</v>
      </c>
      <c r="E472" s="14">
        <f t="shared" si="119"/>
        <v>3.571428571</v>
      </c>
      <c r="F472" s="14">
        <f t="shared" si="120"/>
        <v>5600</v>
      </c>
      <c r="G472" s="14">
        <f t="shared" si="121"/>
        <v>2</v>
      </c>
      <c r="H472" s="14">
        <f t="shared" si="122"/>
        <v>2800</v>
      </c>
      <c r="L472" s="20">
        <f t="shared" ref="L472:L479" si="123">11-(K472/60)</f>
        <v>11</v>
      </c>
      <c r="M472" s="18">
        <f t="shared" ref="M472:M479" si="124">7.5*K472</f>
        <v>0</v>
      </c>
    </row>
    <row r="473">
      <c r="B473" s="12" t="s">
        <v>89</v>
      </c>
      <c r="C473" s="13">
        <v>120.0</v>
      </c>
      <c r="D473" s="13">
        <v>10000.0</v>
      </c>
      <c r="E473" s="14">
        <f t="shared" si="119"/>
        <v>4.166666667</v>
      </c>
      <c r="F473" s="14">
        <f t="shared" si="120"/>
        <v>4800</v>
      </c>
      <c r="G473" s="14">
        <f t="shared" si="121"/>
        <v>2</v>
      </c>
      <c r="H473" s="14">
        <f t="shared" si="122"/>
        <v>2400</v>
      </c>
      <c r="L473" s="20">
        <f t="shared" si="123"/>
        <v>11</v>
      </c>
      <c r="M473" s="18">
        <f t="shared" si="124"/>
        <v>0</v>
      </c>
    </row>
    <row r="474">
      <c r="B474" s="12" t="s">
        <v>91</v>
      </c>
      <c r="C474" s="13">
        <v>100.0</v>
      </c>
      <c r="D474" s="13">
        <v>10000.0</v>
      </c>
      <c r="E474" s="14">
        <f t="shared" si="119"/>
        <v>5</v>
      </c>
      <c r="F474" s="14">
        <f t="shared" si="120"/>
        <v>4000</v>
      </c>
      <c r="G474" s="14">
        <f t="shared" si="121"/>
        <v>2</v>
      </c>
      <c r="H474" s="14">
        <f t="shared" si="122"/>
        <v>2000</v>
      </c>
      <c r="L474" s="20">
        <f t="shared" si="123"/>
        <v>11</v>
      </c>
      <c r="M474" s="18">
        <f t="shared" si="124"/>
        <v>0</v>
      </c>
    </row>
    <row r="475">
      <c r="B475" s="23"/>
      <c r="E475" s="14"/>
      <c r="G475" s="14"/>
      <c r="H475" s="14"/>
      <c r="L475" s="20">
        <f t="shared" si="123"/>
        <v>11</v>
      </c>
      <c r="M475" s="18">
        <f t="shared" si="124"/>
        <v>0</v>
      </c>
    </row>
    <row r="476">
      <c r="B476" s="23"/>
      <c r="E476" s="14"/>
      <c r="G476" s="14"/>
      <c r="H476" s="14"/>
      <c r="L476" s="20">
        <f t="shared" si="123"/>
        <v>11</v>
      </c>
      <c r="M476" s="18">
        <f t="shared" si="124"/>
        <v>0</v>
      </c>
    </row>
    <row r="477">
      <c r="L477" s="20">
        <f t="shared" si="123"/>
        <v>11</v>
      </c>
      <c r="M477" s="18">
        <f t="shared" si="124"/>
        <v>0</v>
      </c>
    </row>
    <row r="478">
      <c r="L478" s="20">
        <f t="shared" si="123"/>
        <v>11</v>
      </c>
      <c r="M478" s="18">
        <f t="shared" si="124"/>
        <v>0</v>
      </c>
    </row>
    <row r="479">
      <c r="A479" s="21"/>
      <c r="B479" s="5"/>
      <c r="C479" s="5"/>
      <c r="D479" s="5"/>
      <c r="E479" s="5"/>
      <c r="L479" s="20">
        <f t="shared" si="123"/>
        <v>11</v>
      </c>
      <c r="M479" s="18">
        <f t="shared" si="124"/>
        <v>0</v>
      </c>
    </row>
    <row r="480">
      <c r="B480" s="22"/>
      <c r="C480" s="22"/>
      <c r="D480" s="22"/>
      <c r="E480" s="22"/>
      <c r="F480" s="23"/>
      <c r="G480" s="23"/>
    </row>
    <row r="482">
      <c r="B482" s="23"/>
    </row>
    <row r="483">
      <c r="B483" s="23"/>
    </row>
    <row r="484">
      <c r="B484" s="23"/>
    </row>
    <row r="485">
      <c r="A485" s="21"/>
      <c r="B485" s="5"/>
      <c r="C485" s="5"/>
      <c r="D485" s="5"/>
      <c r="E485" s="5"/>
    </row>
    <row r="486">
      <c r="B486" s="22"/>
      <c r="C486" s="22"/>
      <c r="D486" s="22"/>
      <c r="E486" s="22"/>
      <c r="F486" s="23"/>
      <c r="G486" s="23"/>
      <c r="H486" s="23"/>
    </row>
    <row r="487">
      <c r="J487" s="26" t="s">
        <v>36</v>
      </c>
      <c r="K487" s="18">
        <f>SUM(M472:M485)</f>
        <v>0</v>
      </c>
    </row>
    <row r="488">
      <c r="B488" s="23"/>
      <c r="J488" s="26" t="s">
        <v>37</v>
      </c>
      <c r="K488" s="20">
        <f>(SUM(F471:F474)-SUM(H448:H451))/10000</f>
        <v>0</v>
      </c>
    </row>
    <row r="489">
      <c r="B489" s="23"/>
      <c r="J489" s="26" t="s">
        <v>38</v>
      </c>
      <c r="K489" s="20">
        <f>K466-K488</f>
        <v>221.08</v>
      </c>
    </row>
    <row r="492">
      <c r="A492" s="4" t="s">
        <v>59</v>
      </c>
      <c r="B492" s="5"/>
      <c r="C492" s="5"/>
      <c r="D492" s="5"/>
      <c r="E492" s="5"/>
    </row>
    <row r="493">
      <c r="B493" s="6" t="s">
        <v>2</v>
      </c>
      <c r="C493" s="6" t="s">
        <v>3</v>
      </c>
      <c r="D493" s="6" t="s">
        <v>4</v>
      </c>
      <c r="E493" s="7" t="s">
        <v>5</v>
      </c>
      <c r="F493" s="8" t="s">
        <v>6</v>
      </c>
      <c r="G493" s="9" t="s">
        <v>7</v>
      </c>
      <c r="H493" s="10" t="s">
        <v>8</v>
      </c>
      <c r="J493" s="11" t="s">
        <v>9</v>
      </c>
      <c r="K493" s="2"/>
      <c r="L493" s="2"/>
      <c r="M493" s="3"/>
    </row>
    <row r="495">
      <c r="B495" s="12" t="s">
        <v>86</v>
      </c>
      <c r="C495" s="13">
        <v>70.0</v>
      </c>
      <c r="D495" s="13">
        <v>10000.0</v>
      </c>
      <c r="E495" s="14">
        <f t="shared" ref="E495:E498" si="125">D495/(C495*20)</f>
        <v>7.142857143</v>
      </c>
      <c r="F495" s="14">
        <f t="shared" ref="F495:F498" si="126">H471</f>
        <v>1400</v>
      </c>
      <c r="G495" s="14">
        <f t="shared" ref="G495:G498" si="127">F495/(C495*20)</f>
        <v>1</v>
      </c>
      <c r="H495" s="14">
        <f t="shared" ref="H495:H498" si="128">F495-(20*C495)</f>
        <v>0</v>
      </c>
      <c r="J495" s="16" t="s">
        <v>11</v>
      </c>
      <c r="K495" s="16" t="s">
        <v>12</v>
      </c>
      <c r="L495" s="16" t="s">
        <v>13</v>
      </c>
      <c r="M495" s="16" t="s">
        <v>14</v>
      </c>
    </row>
    <row r="496">
      <c r="B496" s="12" t="s">
        <v>87</v>
      </c>
      <c r="C496" s="13">
        <v>140.0</v>
      </c>
      <c r="D496" s="13">
        <v>10000.0</v>
      </c>
      <c r="E496" s="14">
        <f t="shared" si="125"/>
        <v>3.571428571</v>
      </c>
      <c r="F496" s="14">
        <f t="shared" si="126"/>
        <v>2800</v>
      </c>
      <c r="G496" s="14">
        <f t="shared" si="127"/>
        <v>1</v>
      </c>
      <c r="H496" s="14">
        <f t="shared" si="128"/>
        <v>0</v>
      </c>
      <c r="L496" s="20">
        <f t="shared" ref="L496:L503" si="129">11-(K496/60)</f>
        <v>11</v>
      </c>
      <c r="M496" s="18">
        <f t="shared" ref="M496:M503" si="130">7.5*K496</f>
        <v>0</v>
      </c>
    </row>
    <row r="497">
      <c r="B497" s="12" t="s">
        <v>89</v>
      </c>
      <c r="C497" s="13">
        <v>120.0</v>
      </c>
      <c r="D497" s="13">
        <v>10000.0</v>
      </c>
      <c r="E497" s="14">
        <f t="shared" si="125"/>
        <v>4.166666667</v>
      </c>
      <c r="F497" s="14">
        <f t="shared" si="126"/>
        <v>2400</v>
      </c>
      <c r="G497" s="14">
        <f t="shared" si="127"/>
        <v>1</v>
      </c>
      <c r="H497" s="14">
        <f t="shared" si="128"/>
        <v>0</v>
      </c>
      <c r="L497" s="20">
        <f t="shared" si="129"/>
        <v>11</v>
      </c>
      <c r="M497" s="18">
        <f t="shared" si="130"/>
        <v>0</v>
      </c>
    </row>
    <row r="498">
      <c r="B498" s="12" t="s">
        <v>91</v>
      </c>
      <c r="C498" s="13">
        <v>100.0</v>
      </c>
      <c r="D498" s="13">
        <v>10000.0</v>
      </c>
      <c r="E498" s="14">
        <f t="shared" si="125"/>
        <v>5</v>
      </c>
      <c r="F498" s="14">
        <f t="shared" si="126"/>
        <v>2000</v>
      </c>
      <c r="G498" s="14">
        <f t="shared" si="127"/>
        <v>1</v>
      </c>
      <c r="H498" s="14">
        <f t="shared" si="128"/>
        <v>0</v>
      </c>
      <c r="L498" s="20">
        <f t="shared" si="129"/>
        <v>11</v>
      </c>
      <c r="M498" s="18">
        <f t="shared" si="130"/>
        <v>0</v>
      </c>
    </row>
    <row r="499">
      <c r="B499" s="23"/>
      <c r="E499" s="14"/>
      <c r="G499" s="14"/>
      <c r="H499" s="14"/>
      <c r="L499" s="20">
        <f t="shared" si="129"/>
        <v>11</v>
      </c>
      <c r="M499" s="18">
        <f t="shared" si="130"/>
        <v>0</v>
      </c>
    </row>
    <row r="500">
      <c r="B500" s="23"/>
      <c r="E500" s="14"/>
      <c r="G500" s="14"/>
      <c r="H500" s="14"/>
      <c r="L500" s="20">
        <f t="shared" si="129"/>
        <v>11</v>
      </c>
      <c r="M500" s="18">
        <f t="shared" si="130"/>
        <v>0</v>
      </c>
    </row>
    <row r="501">
      <c r="L501" s="20">
        <f t="shared" si="129"/>
        <v>11</v>
      </c>
      <c r="M501" s="18">
        <f t="shared" si="130"/>
        <v>0</v>
      </c>
    </row>
    <row r="502">
      <c r="L502" s="20">
        <f t="shared" si="129"/>
        <v>11</v>
      </c>
      <c r="M502" s="18">
        <f t="shared" si="130"/>
        <v>0</v>
      </c>
    </row>
    <row r="503">
      <c r="A503" s="21"/>
      <c r="B503" s="5"/>
      <c r="C503" s="5"/>
      <c r="D503" s="5"/>
      <c r="E503" s="5"/>
      <c r="L503" s="20">
        <f t="shared" si="129"/>
        <v>11</v>
      </c>
      <c r="M503" s="18">
        <f t="shared" si="130"/>
        <v>0</v>
      </c>
    </row>
    <row r="504">
      <c r="B504" s="22"/>
      <c r="C504" s="22"/>
      <c r="D504" s="22"/>
      <c r="E504" s="22"/>
      <c r="F504" s="23"/>
      <c r="G504" s="23"/>
    </row>
    <row r="506">
      <c r="B506" s="23"/>
    </row>
    <row r="507">
      <c r="B507" s="23"/>
    </row>
    <row r="508">
      <c r="B508" s="23"/>
    </row>
    <row r="509">
      <c r="A509" s="21"/>
      <c r="B509" s="5"/>
      <c r="C509" s="5"/>
      <c r="D509" s="5"/>
      <c r="E509" s="5"/>
    </row>
    <row r="510">
      <c r="B510" s="22"/>
      <c r="C510" s="22"/>
      <c r="D510" s="22"/>
      <c r="E510" s="22"/>
      <c r="F510" s="23"/>
      <c r="G510" s="23"/>
      <c r="H510" s="23"/>
    </row>
    <row r="511">
      <c r="J511" s="26" t="s">
        <v>36</v>
      </c>
      <c r="K511" s="18">
        <f>SUM(M496:M509)</f>
        <v>0</v>
      </c>
    </row>
    <row r="512">
      <c r="B512" s="23"/>
      <c r="J512" s="26" t="s">
        <v>37</v>
      </c>
      <c r="K512" s="20">
        <f>(SUM(F495:F498)-SUM(H471:H475))/10000</f>
        <v>0</v>
      </c>
    </row>
    <row r="513">
      <c r="B513" s="23"/>
      <c r="J513" s="26" t="s">
        <v>38</v>
      </c>
      <c r="K513" s="20">
        <f>K489-K512</f>
        <v>221.08</v>
      </c>
    </row>
    <row r="515">
      <c r="A515" s="4" t="s">
        <v>60</v>
      </c>
      <c r="B515" s="5"/>
      <c r="C515" s="5"/>
      <c r="D515" s="5"/>
      <c r="E515" s="5"/>
    </row>
    <row r="516">
      <c r="B516" s="6" t="s">
        <v>2</v>
      </c>
      <c r="C516" s="6" t="s">
        <v>3</v>
      </c>
      <c r="D516" s="6" t="s">
        <v>4</v>
      </c>
      <c r="E516" s="7" t="s">
        <v>5</v>
      </c>
      <c r="F516" s="8" t="s">
        <v>6</v>
      </c>
      <c r="G516" s="9" t="s">
        <v>7</v>
      </c>
      <c r="H516" s="10" t="s">
        <v>8</v>
      </c>
      <c r="J516" s="11" t="s">
        <v>9</v>
      </c>
      <c r="K516" s="2"/>
      <c r="L516" s="2"/>
      <c r="M516" s="3"/>
    </row>
    <row r="518">
      <c r="B518" s="12" t="s">
        <v>86</v>
      </c>
      <c r="C518" s="13">
        <v>70.0</v>
      </c>
      <c r="D518" s="13">
        <v>10000.0</v>
      </c>
      <c r="E518" s="14">
        <f t="shared" ref="E518:E521" si="131">D518/(C518*20)</f>
        <v>7.142857143</v>
      </c>
      <c r="F518" s="14">
        <f t="shared" ref="F518:F521" si="132">H495 + F8</f>
        <v>2800</v>
      </c>
      <c r="G518" s="14">
        <f t="shared" ref="G518:G521" si="133">F518/(C518*20)</f>
        <v>2</v>
      </c>
      <c r="H518" s="14">
        <f t="shared" ref="H518:H521" si="134">F518-(20*C518)</f>
        <v>1400</v>
      </c>
      <c r="J518" s="16" t="s">
        <v>11</v>
      </c>
      <c r="K518" s="16" t="s">
        <v>12</v>
      </c>
      <c r="L518" s="16" t="s">
        <v>13</v>
      </c>
      <c r="M518" s="16" t="s">
        <v>14</v>
      </c>
    </row>
    <row r="519">
      <c r="B519" s="12" t="s">
        <v>87</v>
      </c>
      <c r="C519" s="13">
        <v>140.0</v>
      </c>
      <c r="D519" s="13">
        <v>10000.0</v>
      </c>
      <c r="E519" s="14">
        <f t="shared" si="131"/>
        <v>3.571428571</v>
      </c>
      <c r="F519" s="14">
        <f t="shared" si="132"/>
        <v>5600</v>
      </c>
      <c r="G519" s="14">
        <f t="shared" si="133"/>
        <v>2</v>
      </c>
      <c r="H519" s="14">
        <f t="shared" si="134"/>
        <v>2800</v>
      </c>
      <c r="J519" s="13" t="s">
        <v>88</v>
      </c>
      <c r="K519" s="13">
        <v>44.0</v>
      </c>
      <c r="L519" s="17">
        <f>11-(K519/60) - 0.3 - 0.16</f>
        <v>9.806666667</v>
      </c>
      <c r="M519" s="18">
        <f t="shared" ref="M519:M525" si="135">7.5*K519</f>
        <v>330</v>
      </c>
    </row>
    <row r="520">
      <c r="B520" s="12" t="s">
        <v>89</v>
      </c>
      <c r="C520" s="13">
        <v>120.0</v>
      </c>
      <c r="D520" s="13">
        <v>10000.0</v>
      </c>
      <c r="E520" s="14">
        <f t="shared" si="131"/>
        <v>4.166666667</v>
      </c>
      <c r="F520" s="14">
        <f t="shared" si="132"/>
        <v>4800</v>
      </c>
      <c r="G520" s="14">
        <f t="shared" si="133"/>
        <v>2</v>
      </c>
      <c r="H520" s="14">
        <f t="shared" si="134"/>
        <v>2400</v>
      </c>
      <c r="J520" s="13" t="s">
        <v>90</v>
      </c>
      <c r="K520" s="13">
        <v>33.0</v>
      </c>
      <c r="L520" s="17">
        <f t="shared" ref="L520:L521" si="136">L519-(K520/60) - 0.16</f>
        <v>9.096666667</v>
      </c>
      <c r="M520" s="18">
        <f t="shared" si="135"/>
        <v>247.5</v>
      </c>
    </row>
    <row r="521">
      <c r="B521" s="12" t="s">
        <v>91</v>
      </c>
      <c r="C521" s="13">
        <v>100.0</v>
      </c>
      <c r="D521" s="13">
        <v>10000.0</v>
      </c>
      <c r="E521" s="14">
        <f t="shared" si="131"/>
        <v>5</v>
      </c>
      <c r="F521" s="14">
        <f t="shared" si="132"/>
        <v>4000</v>
      </c>
      <c r="G521" s="14">
        <f t="shared" si="133"/>
        <v>2</v>
      </c>
      <c r="H521" s="14">
        <f t="shared" si="134"/>
        <v>2000</v>
      </c>
      <c r="J521" s="13" t="s">
        <v>92</v>
      </c>
      <c r="K521" s="13">
        <v>24.0</v>
      </c>
      <c r="L521" s="17">
        <f t="shared" si="136"/>
        <v>8.536666667</v>
      </c>
      <c r="M521" s="18">
        <f t="shared" si="135"/>
        <v>180</v>
      </c>
    </row>
    <row r="522">
      <c r="B522" s="23"/>
      <c r="E522" s="14"/>
      <c r="G522" s="14"/>
      <c r="H522" s="14"/>
      <c r="J522" s="13" t="s">
        <v>93</v>
      </c>
      <c r="K522" s="13">
        <v>35.0</v>
      </c>
      <c r="L522" s="17">
        <f>L521-(K522/60)</f>
        <v>7.953333333</v>
      </c>
      <c r="M522" s="18">
        <f t="shared" si="135"/>
        <v>262.5</v>
      </c>
    </row>
    <row r="523">
      <c r="B523" s="23"/>
      <c r="E523" s="14"/>
      <c r="G523" s="14"/>
      <c r="H523" s="14"/>
      <c r="J523" s="13" t="s">
        <v>94</v>
      </c>
      <c r="K523" s="13">
        <v>35.0</v>
      </c>
      <c r="L523" s="17">
        <f>L522-(K523/60) - 0.16 - 0.3</f>
        <v>6.91</v>
      </c>
      <c r="M523" s="18">
        <f t="shared" si="135"/>
        <v>262.5</v>
      </c>
    </row>
    <row r="524">
      <c r="J524" s="28" t="s">
        <v>95</v>
      </c>
      <c r="K524" s="13">
        <v>3.0</v>
      </c>
      <c r="L524" s="17">
        <f>7.14-(K524/60) - 0.16</f>
        <v>6.93</v>
      </c>
      <c r="M524" s="18">
        <f t="shared" si="135"/>
        <v>22.5</v>
      </c>
    </row>
    <row r="525">
      <c r="J525" s="19" t="s">
        <v>96</v>
      </c>
      <c r="K525" s="19">
        <v>38.0</v>
      </c>
      <c r="L525" s="24">
        <f>7.14-(K525/60) </f>
        <v>6.506666667</v>
      </c>
      <c r="M525" s="18">
        <f t="shared" si="135"/>
        <v>285</v>
      </c>
    </row>
    <row r="526">
      <c r="A526" s="21"/>
      <c r="B526" s="5"/>
      <c r="C526" s="5"/>
      <c r="D526" s="5"/>
      <c r="E526" s="5"/>
      <c r="L526" s="20"/>
      <c r="M526" s="18"/>
    </row>
    <row r="527">
      <c r="B527" s="22"/>
      <c r="C527" s="22"/>
      <c r="D527" s="22"/>
      <c r="E527" s="22"/>
      <c r="F527" s="23"/>
      <c r="G527" s="23"/>
    </row>
    <row r="529">
      <c r="B529" s="23"/>
    </row>
    <row r="530">
      <c r="B530" s="23"/>
    </row>
    <row r="531">
      <c r="B531" s="23"/>
    </row>
    <row r="532">
      <c r="A532" s="21"/>
      <c r="B532" s="5"/>
      <c r="C532" s="5"/>
      <c r="D532" s="5"/>
      <c r="E532" s="5"/>
    </row>
    <row r="533">
      <c r="B533" s="22"/>
      <c r="C533" s="22"/>
      <c r="D533" s="22"/>
      <c r="E533" s="22"/>
      <c r="F533" s="23"/>
      <c r="G533" s="23"/>
      <c r="H533" s="23"/>
    </row>
    <row r="534">
      <c r="J534" s="26" t="s">
        <v>36</v>
      </c>
      <c r="K534" s="18">
        <f>SUM(M519:M532)</f>
        <v>1590</v>
      </c>
    </row>
    <row r="535">
      <c r="B535" s="23"/>
      <c r="J535" s="26" t="s">
        <v>37</v>
      </c>
      <c r="K535" s="20">
        <f>(SUM(F518:F521)-SUM(H495:H498))/10000</f>
        <v>1.72</v>
      </c>
    </row>
    <row r="536">
      <c r="B536" s="23"/>
      <c r="J536" s="26" t="s">
        <v>38</v>
      </c>
      <c r="K536" s="20">
        <f>K513-K535</f>
        <v>219.36</v>
      </c>
    </row>
    <row r="538">
      <c r="A538" s="4" t="s">
        <v>61</v>
      </c>
      <c r="B538" s="5"/>
      <c r="C538" s="5"/>
      <c r="D538" s="5"/>
      <c r="E538" s="5"/>
    </row>
    <row r="539">
      <c r="B539" s="6" t="s">
        <v>2</v>
      </c>
      <c r="C539" s="6" t="s">
        <v>3</v>
      </c>
      <c r="D539" s="6" t="s">
        <v>4</v>
      </c>
      <c r="E539" s="7" t="s">
        <v>5</v>
      </c>
      <c r="F539" s="8" t="s">
        <v>6</v>
      </c>
      <c r="G539" s="9" t="s">
        <v>7</v>
      </c>
      <c r="H539" s="10" t="s">
        <v>8</v>
      </c>
      <c r="J539" s="11" t="s">
        <v>9</v>
      </c>
      <c r="K539" s="2"/>
      <c r="L539" s="2"/>
      <c r="M539" s="3"/>
    </row>
    <row r="541">
      <c r="B541" s="12" t="s">
        <v>86</v>
      </c>
      <c r="C541" s="13">
        <v>70.0</v>
      </c>
      <c r="D541" s="13">
        <v>10000.0</v>
      </c>
      <c r="E541" s="14">
        <f t="shared" ref="E541:E544" si="137">D541/(C541*20)</f>
        <v>7.142857143</v>
      </c>
      <c r="F541" s="14">
        <f t="shared" ref="F541:F544" si="138">H518</f>
        <v>1400</v>
      </c>
      <c r="G541" s="14">
        <f t="shared" ref="G541:G544" si="139">F541/(C541*20)</f>
        <v>1</v>
      </c>
      <c r="H541" s="14">
        <f t="shared" ref="H541:H544" si="140">F541-(20*C541)</f>
        <v>0</v>
      </c>
      <c r="J541" s="16" t="s">
        <v>11</v>
      </c>
      <c r="K541" s="16" t="s">
        <v>12</v>
      </c>
      <c r="L541" s="16" t="s">
        <v>13</v>
      </c>
      <c r="M541" s="16" t="s">
        <v>14</v>
      </c>
    </row>
    <row r="542">
      <c r="B542" s="12" t="s">
        <v>87</v>
      </c>
      <c r="C542" s="13">
        <v>140.0</v>
      </c>
      <c r="D542" s="13">
        <v>10000.0</v>
      </c>
      <c r="E542" s="14">
        <f t="shared" si="137"/>
        <v>3.571428571</v>
      </c>
      <c r="F542" s="14">
        <f t="shared" si="138"/>
        <v>2800</v>
      </c>
      <c r="G542" s="14">
        <f t="shared" si="139"/>
        <v>1</v>
      </c>
      <c r="H542" s="14">
        <f t="shared" si="140"/>
        <v>0</v>
      </c>
      <c r="L542" s="20">
        <f t="shared" ref="L542:L549" si="141">11-(K542/60)</f>
        <v>11</v>
      </c>
      <c r="M542" s="18">
        <f t="shared" ref="M542:M549" si="142">7.5*K542</f>
        <v>0</v>
      </c>
    </row>
    <row r="543">
      <c r="B543" s="12" t="s">
        <v>89</v>
      </c>
      <c r="C543" s="13">
        <v>120.0</v>
      </c>
      <c r="D543" s="13">
        <v>10000.0</v>
      </c>
      <c r="E543" s="14">
        <f t="shared" si="137"/>
        <v>4.166666667</v>
      </c>
      <c r="F543" s="14">
        <f t="shared" si="138"/>
        <v>2400</v>
      </c>
      <c r="G543" s="14">
        <f t="shared" si="139"/>
        <v>1</v>
      </c>
      <c r="H543" s="14">
        <f t="shared" si="140"/>
        <v>0</v>
      </c>
      <c r="L543" s="20">
        <f t="shared" si="141"/>
        <v>11</v>
      </c>
      <c r="M543" s="18">
        <f t="shared" si="142"/>
        <v>0</v>
      </c>
    </row>
    <row r="544">
      <c r="B544" s="12" t="s">
        <v>91</v>
      </c>
      <c r="C544" s="13">
        <v>100.0</v>
      </c>
      <c r="D544" s="13">
        <v>10000.0</v>
      </c>
      <c r="E544" s="14">
        <f t="shared" si="137"/>
        <v>5</v>
      </c>
      <c r="F544" s="14">
        <f t="shared" si="138"/>
        <v>2000</v>
      </c>
      <c r="G544" s="14">
        <f t="shared" si="139"/>
        <v>1</v>
      </c>
      <c r="H544" s="14">
        <f t="shared" si="140"/>
        <v>0</v>
      </c>
      <c r="L544" s="20">
        <f t="shared" si="141"/>
        <v>11</v>
      </c>
      <c r="M544" s="18">
        <f t="shared" si="142"/>
        <v>0</v>
      </c>
    </row>
    <row r="545">
      <c r="B545" s="23"/>
      <c r="E545" s="14"/>
      <c r="G545" s="14"/>
      <c r="H545" s="14"/>
      <c r="L545" s="20">
        <f t="shared" si="141"/>
        <v>11</v>
      </c>
      <c r="M545" s="18">
        <f t="shared" si="142"/>
        <v>0</v>
      </c>
    </row>
    <row r="546">
      <c r="B546" s="23"/>
      <c r="E546" s="14"/>
      <c r="G546" s="14"/>
      <c r="H546" s="14"/>
      <c r="L546" s="20">
        <f t="shared" si="141"/>
        <v>11</v>
      </c>
      <c r="M546" s="18">
        <f t="shared" si="142"/>
        <v>0</v>
      </c>
    </row>
    <row r="547">
      <c r="L547" s="20">
        <f t="shared" si="141"/>
        <v>11</v>
      </c>
      <c r="M547" s="18">
        <f t="shared" si="142"/>
        <v>0</v>
      </c>
    </row>
    <row r="548">
      <c r="L548" s="20">
        <f t="shared" si="141"/>
        <v>11</v>
      </c>
      <c r="M548" s="18">
        <f t="shared" si="142"/>
        <v>0</v>
      </c>
    </row>
    <row r="549">
      <c r="A549" s="21"/>
      <c r="B549" s="5"/>
      <c r="C549" s="5"/>
      <c r="D549" s="5"/>
      <c r="E549" s="5"/>
      <c r="L549" s="20">
        <f t="shared" si="141"/>
        <v>11</v>
      </c>
      <c r="M549" s="18">
        <f t="shared" si="142"/>
        <v>0</v>
      </c>
    </row>
    <row r="550">
      <c r="B550" s="22"/>
      <c r="C550" s="22"/>
      <c r="D550" s="22"/>
      <c r="E550" s="22"/>
      <c r="F550" s="23"/>
      <c r="G550" s="23"/>
    </row>
    <row r="552">
      <c r="B552" s="23"/>
    </row>
    <row r="553">
      <c r="B553" s="23"/>
    </row>
    <row r="554">
      <c r="B554" s="23"/>
    </row>
    <row r="555">
      <c r="A555" s="21"/>
      <c r="B555" s="5"/>
      <c r="C555" s="5"/>
      <c r="D555" s="5"/>
      <c r="E555" s="5"/>
    </row>
    <row r="556">
      <c r="B556" s="22"/>
      <c r="C556" s="22"/>
      <c r="D556" s="22"/>
      <c r="E556" s="22"/>
      <c r="F556" s="23"/>
      <c r="G556" s="23"/>
      <c r="H556" s="23"/>
    </row>
    <row r="557">
      <c r="J557" s="26" t="s">
        <v>36</v>
      </c>
      <c r="K557" s="18">
        <f>SUM(M542:M555)</f>
        <v>0</v>
      </c>
    </row>
    <row r="558">
      <c r="B558" s="23"/>
      <c r="J558" s="26" t="s">
        <v>37</v>
      </c>
      <c r="K558" s="20">
        <f>(SUM(F541:F544)-SUM(H518:H521))/10000</f>
        <v>0</v>
      </c>
    </row>
    <row r="559">
      <c r="B559" s="23"/>
      <c r="J559" s="26" t="s">
        <v>38</v>
      </c>
      <c r="K559" s="20">
        <f>K536-K558</f>
        <v>219.36</v>
      </c>
    </row>
    <row r="561">
      <c r="A561" s="4" t="s">
        <v>62</v>
      </c>
      <c r="B561" s="5"/>
      <c r="C561" s="5"/>
      <c r="D561" s="5"/>
      <c r="E561" s="5"/>
    </row>
    <row r="562">
      <c r="B562" s="6" t="s">
        <v>2</v>
      </c>
      <c r="C562" s="6" t="s">
        <v>3</v>
      </c>
      <c r="D562" s="6" t="s">
        <v>4</v>
      </c>
      <c r="E562" s="7" t="s">
        <v>5</v>
      </c>
      <c r="F562" s="8" t="s">
        <v>6</v>
      </c>
      <c r="G562" s="9" t="s">
        <v>7</v>
      </c>
      <c r="H562" s="10" t="s">
        <v>8</v>
      </c>
      <c r="J562" s="11" t="s">
        <v>9</v>
      </c>
      <c r="K562" s="2"/>
      <c r="L562" s="2"/>
      <c r="M562" s="3"/>
    </row>
    <row r="564">
      <c r="B564" s="12" t="s">
        <v>86</v>
      </c>
      <c r="C564" s="13">
        <v>70.0</v>
      </c>
      <c r="D564" s="13">
        <v>10000.0</v>
      </c>
      <c r="E564" s="14">
        <f t="shared" ref="E564:E567" si="143">D564/(C564*20)</f>
        <v>7.142857143</v>
      </c>
      <c r="F564" s="14">
        <f t="shared" ref="F564:F567" si="144">H541 + F8</f>
        <v>2800</v>
      </c>
      <c r="G564" s="14">
        <f t="shared" ref="G564:G567" si="145">F564/(C564*20)</f>
        <v>2</v>
      </c>
      <c r="H564" s="14">
        <f t="shared" ref="H564:H567" si="146">F564-(20*C564)</f>
        <v>1400</v>
      </c>
      <c r="J564" s="16" t="s">
        <v>11</v>
      </c>
      <c r="K564" s="16" t="s">
        <v>12</v>
      </c>
      <c r="L564" s="16" t="s">
        <v>13</v>
      </c>
      <c r="M564" s="16" t="s">
        <v>14</v>
      </c>
    </row>
    <row r="565">
      <c r="B565" s="12" t="s">
        <v>87</v>
      </c>
      <c r="C565" s="13">
        <v>140.0</v>
      </c>
      <c r="D565" s="13">
        <v>10000.0</v>
      </c>
      <c r="E565" s="14">
        <f t="shared" si="143"/>
        <v>3.571428571</v>
      </c>
      <c r="F565" s="14">
        <f t="shared" si="144"/>
        <v>5600</v>
      </c>
      <c r="G565" s="14">
        <f t="shared" si="145"/>
        <v>2</v>
      </c>
      <c r="H565" s="14">
        <f t="shared" si="146"/>
        <v>2800</v>
      </c>
      <c r="J565" s="13" t="s">
        <v>88</v>
      </c>
      <c r="K565" s="13">
        <v>44.0</v>
      </c>
      <c r="L565" s="17">
        <f>11-(K565/60) - 0.3 - 0.16</f>
        <v>9.806666667</v>
      </c>
      <c r="M565" s="18">
        <f t="shared" ref="M565:M571" si="147">7.5*K565</f>
        <v>330</v>
      </c>
    </row>
    <row r="566">
      <c r="B566" s="12" t="s">
        <v>89</v>
      </c>
      <c r="C566" s="13">
        <v>120.0</v>
      </c>
      <c r="D566" s="13">
        <v>10000.0</v>
      </c>
      <c r="E566" s="14">
        <f t="shared" si="143"/>
        <v>4.166666667</v>
      </c>
      <c r="F566" s="14">
        <f t="shared" si="144"/>
        <v>4800</v>
      </c>
      <c r="G566" s="14">
        <f t="shared" si="145"/>
        <v>2</v>
      </c>
      <c r="H566" s="14">
        <f t="shared" si="146"/>
        <v>2400</v>
      </c>
      <c r="J566" s="13" t="s">
        <v>90</v>
      </c>
      <c r="K566" s="13">
        <v>33.0</v>
      </c>
      <c r="L566" s="17">
        <f t="shared" ref="L566:L567" si="148">L565-(K566/60) - 0.16</f>
        <v>9.096666667</v>
      </c>
      <c r="M566" s="18">
        <f t="shared" si="147"/>
        <v>247.5</v>
      </c>
    </row>
    <row r="567">
      <c r="B567" s="12" t="s">
        <v>91</v>
      </c>
      <c r="C567" s="13">
        <v>100.0</v>
      </c>
      <c r="D567" s="13">
        <v>10000.0</v>
      </c>
      <c r="E567" s="14">
        <f t="shared" si="143"/>
        <v>5</v>
      </c>
      <c r="F567" s="14">
        <f t="shared" si="144"/>
        <v>4000</v>
      </c>
      <c r="G567" s="14">
        <f t="shared" si="145"/>
        <v>2</v>
      </c>
      <c r="H567" s="14">
        <f t="shared" si="146"/>
        <v>2000</v>
      </c>
      <c r="J567" s="13" t="s">
        <v>92</v>
      </c>
      <c r="K567" s="13">
        <v>24.0</v>
      </c>
      <c r="L567" s="17">
        <f t="shared" si="148"/>
        <v>8.536666667</v>
      </c>
      <c r="M567" s="18">
        <f t="shared" si="147"/>
        <v>180</v>
      </c>
    </row>
    <row r="568">
      <c r="B568" s="23"/>
      <c r="E568" s="14"/>
      <c r="G568" s="14"/>
      <c r="H568" s="14"/>
      <c r="J568" s="13" t="s">
        <v>93</v>
      </c>
      <c r="K568" s="13">
        <v>35.0</v>
      </c>
      <c r="L568" s="17">
        <f>L567-(K568/60)</f>
        <v>7.953333333</v>
      </c>
      <c r="M568" s="18">
        <f t="shared" si="147"/>
        <v>262.5</v>
      </c>
    </row>
    <row r="569">
      <c r="B569" s="23"/>
      <c r="E569" s="14"/>
      <c r="G569" s="14"/>
      <c r="H569" s="14"/>
      <c r="J569" s="13" t="s">
        <v>94</v>
      </c>
      <c r="K569" s="13">
        <v>35.0</v>
      </c>
      <c r="L569" s="17">
        <f>L568-(K569/60) - 0.16 - 0.3</f>
        <v>6.91</v>
      </c>
      <c r="M569" s="18">
        <f t="shared" si="147"/>
        <v>262.5</v>
      </c>
    </row>
    <row r="570">
      <c r="J570" s="28" t="s">
        <v>95</v>
      </c>
      <c r="K570" s="13">
        <v>3.0</v>
      </c>
      <c r="L570" s="17">
        <f>7.14-(K570/60) - 0.16</f>
        <v>6.93</v>
      </c>
      <c r="M570" s="18">
        <f t="shared" si="147"/>
        <v>22.5</v>
      </c>
    </row>
    <row r="571">
      <c r="J571" s="19" t="s">
        <v>96</v>
      </c>
      <c r="K571" s="19">
        <v>38.0</v>
      </c>
      <c r="L571" s="24">
        <f>7.14-(K571/60) </f>
        <v>6.506666667</v>
      </c>
      <c r="M571" s="18">
        <f t="shared" si="147"/>
        <v>285</v>
      </c>
    </row>
    <row r="572">
      <c r="A572" s="21"/>
      <c r="B572" s="5"/>
      <c r="C572" s="5"/>
      <c r="D572" s="5"/>
      <c r="E572" s="5"/>
      <c r="L572" s="20"/>
      <c r="M572" s="18"/>
    </row>
    <row r="573">
      <c r="B573" s="22"/>
      <c r="C573" s="22"/>
      <c r="D573" s="22"/>
      <c r="E573" s="22"/>
      <c r="F573" s="23"/>
      <c r="G573" s="23"/>
    </row>
    <row r="575">
      <c r="B575" s="23"/>
    </row>
    <row r="576">
      <c r="B576" s="23"/>
    </row>
    <row r="577">
      <c r="B577" s="23"/>
    </row>
    <row r="578">
      <c r="A578" s="21"/>
      <c r="B578" s="5"/>
      <c r="C578" s="5"/>
      <c r="D578" s="5"/>
      <c r="E578" s="5"/>
    </row>
    <row r="579">
      <c r="B579" s="22"/>
      <c r="C579" s="22"/>
      <c r="D579" s="22"/>
      <c r="E579" s="22"/>
      <c r="F579" s="23"/>
      <c r="G579" s="23"/>
      <c r="H579" s="23"/>
    </row>
    <row r="580">
      <c r="J580" s="26" t="s">
        <v>36</v>
      </c>
      <c r="K580" s="18">
        <f>SUM(M565:M578)</f>
        <v>1590</v>
      </c>
    </row>
    <row r="581">
      <c r="B581" s="23"/>
      <c r="J581" s="26" t="s">
        <v>37</v>
      </c>
      <c r="K581" s="20">
        <f>(SUM(F564:F567)-SUM(H541:H544))/10000</f>
        <v>1.72</v>
      </c>
    </row>
    <row r="582">
      <c r="B582" s="23"/>
      <c r="J582" s="26" t="s">
        <v>38</v>
      </c>
      <c r="K582" s="20">
        <f>K559-K581</f>
        <v>217.64</v>
      </c>
    </row>
    <row r="583">
      <c r="B583" s="23"/>
    </row>
    <row r="584">
      <c r="A584" s="4" t="s">
        <v>63</v>
      </c>
      <c r="B584" s="5"/>
      <c r="C584" s="5"/>
      <c r="D584" s="5"/>
      <c r="E584" s="5"/>
    </row>
    <row r="585">
      <c r="B585" s="6" t="s">
        <v>2</v>
      </c>
      <c r="C585" s="6" t="s">
        <v>3</v>
      </c>
      <c r="D585" s="6" t="s">
        <v>4</v>
      </c>
      <c r="E585" s="7" t="s">
        <v>5</v>
      </c>
      <c r="F585" s="8" t="s">
        <v>6</v>
      </c>
      <c r="G585" s="9" t="s">
        <v>7</v>
      </c>
      <c r="H585" s="10" t="s">
        <v>8</v>
      </c>
      <c r="J585" s="11" t="s">
        <v>9</v>
      </c>
      <c r="K585" s="2"/>
      <c r="L585" s="2"/>
      <c r="M585" s="3"/>
    </row>
    <row r="587">
      <c r="B587" s="12" t="s">
        <v>86</v>
      </c>
      <c r="C587" s="13">
        <v>70.0</v>
      </c>
      <c r="D587" s="13">
        <v>10000.0</v>
      </c>
      <c r="E587" s="14">
        <f t="shared" ref="E587:E590" si="149">D587/(C587*20)</f>
        <v>7.142857143</v>
      </c>
      <c r="F587" s="14">
        <f t="shared" ref="F587:F590" si="150">H564</f>
        <v>1400</v>
      </c>
      <c r="G587" s="14">
        <f t="shared" ref="G587:G590" si="151">F587/(C587*20)</f>
        <v>1</v>
      </c>
      <c r="H587" s="14">
        <f t="shared" ref="H587:H590" si="152">F587-(20*C587)</f>
        <v>0</v>
      </c>
      <c r="J587" s="16" t="s">
        <v>11</v>
      </c>
      <c r="K587" s="16" t="s">
        <v>12</v>
      </c>
      <c r="L587" s="16" t="s">
        <v>13</v>
      </c>
      <c r="M587" s="16" t="s">
        <v>14</v>
      </c>
    </row>
    <row r="588">
      <c r="B588" s="12" t="s">
        <v>87</v>
      </c>
      <c r="C588" s="13">
        <v>140.0</v>
      </c>
      <c r="D588" s="13">
        <v>10000.0</v>
      </c>
      <c r="E588" s="14">
        <f t="shared" si="149"/>
        <v>3.571428571</v>
      </c>
      <c r="F588" s="14">
        <f t="shared" si="150"/>
        <v>2800</v>
      </c>
      <c r="G588" s="14">
        <f t="shared" si="151"/>
        <v>1</v>
      </c>
      <c r="H588" s="14">
        <f t="shared" si="152"/>
        <v>0</v>
      </c>
      <c r="L588" s="20">
        <f t="shared" ref="L588:L595" si="153">11-(K588/60)</f>
        <v>11</v>
      </c>
      <c r="M588" s="18">
        <f t="shared" ref="M588:M595" si="154">7.5*K588</f>
        <v>0</v>
      </c>
    </row>
    <row r="589">
      <c r="B589" s="12" t="s">
        <v>89</v>
      </c>
      <c r="C589" s="13">
        <v>120.0</v>
      </c>
      <c r="D589" s="13">
        <v>10000.0</v>
      </c>
      <c r="E589" s="14">
        <f t="shared" si="149"/>
        <v>4.166666667</v>
      </c>
      <c r="F589" s="14">
        <f t="shared" si="150"/>
        <v>2400</v>
      </c>
      <c r="G589" s="14">
        <f t="shared" si="151"/>
        <v>1</v>
      </c>
      <c r="H589" s="14">
        <f t="shared" si="152"/>
        <v>0</v>
      </c>
      <c r="L589" s="20">
        <f t="shared" si="153"/>
        <v>11</v>
      </c>
      <c r="M589" s="18">
        <f t="shared" si="154"/>
        <v>0</v>
      </c>
    </row>
    <row r="590">
      <c r="B590" s="12" t="s">
        <v>91</v>
      </c>
      <c r="C590" s="13">
        <v>100.0</v>
      </c>
      <c r="D590" s="13">
        <v>10000.0</v>
      </c>
      <c r="E590" s="14">
        <f t="shared" si="149"/>
        <v>5</v>
      </c>
      <c r="F590" s="14">
        <f t="shared" si="150"/>
        <v>2000</v>
      </c>
      <c r="G590" s="14">
        <f t="shared" si="151"/>
        <v>1</v>
      </c>
      <c r="H590" s="14">
        <f t="shared" si="152"/>
        <v>0</v>
      </c>
      <c r="L590" s="20">
        <f t="shared" si="153"/>
        <v>11</v>
      </c>
      <c r="M590" s="18">
        <f t="shared" si="154"/>
        <v>0</v>
      </c>
    </row>
    <row r="591">
      <c r="B591" s="23"/>
      <c r="E591" s="14"/>
      <c r="G591" s="14"/>
      <c r="H591" s="14"/>
      <c r="L591" s="20">
        <f t="shared" si="153"/>
        <v>11</v>
      </c>
      <c r="M591" s="18">
        <f t="shared" si="154"/>
        <v>0</v>
      </c>
    </row>
    <row r="592">
      <c r="B592" s="23"/>
      <c r="E592" s="14"/>
      <c r="G592" s="14"/>
      <c r="H592" s="14"/>
      <c r="L592" s="20">
        <f t="shared" si="153"/>
        <v>11</v>
      </c>
      <c r="M592" s="18">
        <f t="shared" si="154"/>
        <v>0</v>
      </c>
    </row>
    <row r="593">
      <c r="L593" s="20">
        <f t="shared" si="153"/>
        <v>11</v>
      </c>
      <c r="M593" s="18">
        <f t="shared" si="154"/>
        <v>0</v>
      </c>
    </row>
    <row r="594">
      <c r="L594" s="20">
        <f t="shared" si="153"/>
        <v>11</v>
      </c>
      <c r="M594" s="18">
        <f t="shared" si="154"/>
        <v>0</v>
      </c>
    </row>
    <row r="595">
      <c r="A595" s="21"/>
      <c r="B595" s="5"/>
      <c r="C595" s="5"/>
      <c r="D595" s="5"/>
      <c r="E595" s="5"/>
      <c r="L595" s="20">
        <f t="shared" si="153"/>
        <v>11</v>
      </c>
      <c r="M595" s="18">
        <f t="shared" si="154"/>
        <v>0</v>
      </c>
    </row>
    <row r="596">
      <c r="B596" s="22"/>
      <c r="C596" s="22"/>
      <c r="D596" s="22"/>
      <c r="E596" s="22"/>
      <c r="F596" s="23"/>
      <c r="G596" s="23"/>
    </row>
    <row r="598">
      <c r="B598" s="23"/>
    </row>
    <row r="599">
      <c r="B599" s="23"/>
    </row>
    <row r="600">
      <c r="B600" s="23"/>
    </row>
    <row r="601">
      <c r="A601" s="21"/>
      <c r="B601" s="5"/>
      <c r="C601" s="5"/>
      <c r="D601" s="5"/>
      <c r="E601" s="5"/>
    </row>
    <row r="602">
      <c r="B602" s="22"/>
      <c r="C602" s="22"/>
      <c r="D602" s="22"/>
      <c r="E602" s="22"/>
      <c r="F602" s="23"/>
      <c r="G602" s="23"/>
      <c r="H602" s="23"/>
    </row>
    <row r="603">
      <c r="J603" s="26" t="s">
        <v>36</v>
      </c>
      <c r="K603" s="18">
        <f>SUM(M588:M601)</f>
        <v>0</v>
      </c>
    </row>
    <row r="604">
      <c r="B604" s="23"/>
      <c r="J604" s="26" t="s">
        <v>37</v>
      </c>
      <c r="K604" s="20">
        <f>(SUM(F587:F590)-SUM(H564:H567))/10000</f>
        <v>0</v>
      </c>
    </row>
    <row r="605">
      <c r="B605" s="23"/>
      <c r="J605" s="26" t="s">
        <v>38</v>
      </c>
      <c r="K605" s="20">
        <f>K582-K604</f>
        <v>217.64</v>
      </c>
    </row>
    <row r="608">
      <c r="A608" s="4" t="s">
        <v>64</v>
      </c>
      <c r="B608" s="5"/>
      <c r="C608" s="5"/>
      <c r="D608" s="5"/>
      <c r="E608" s="5"/>
    </row>
    <row r="609">
      <c r="B609" s="6" t="s">
        <v>2</v>
      </c>
      <c r="C609" s="6" t="s">
        <v>3</v>
      </c>
      <c r="D609" s="6" t="s">
        <v>4</v>
      </c>
      <c r="E609" s="7" t="s">
        <v>5</v>
      </c>
      <c r="F609" s="8" t="s">
        <v>6</v>
      </c>
      <c r="G609" s="9" t="s">
        <v>7</v>
      </c>
      <c r="H609" s="10" t="s">
        <v>8</v>
      </c>
      <c r="J609" s="11" t="s">
        <v>9</v>
      </c>
      <c r="K609" s="2"/>
      <c r="L609" s="2"/>
      <c r="M609" s="3"/>
    </row>
    <row r="611">
      <c r="B611" s="12" t="s">
        <v>86</v>
      </c>
      <c r="C611" s="13">
        <v>70.0</v>
      </c>
      <c r="D611" s="13">
        <v>10000.0</v>
      </c>
      <c r="E611" s="14">
        <f t="shared" ref="E611:E614" si="155">D611/(C611*20)</f>
        <v>7.142857143</v>
      </c>
      <c r="F611" s="14">
        <f t="shared" ref="F611:F614" si="156">H587 + F8</f>
        <v>2800</v>
      </c>
      <c r="G611" s="14">
        <f t="shared" ref="G611:G614" si="157">F611/(C611*20)</f>
        <v>2</v>
      </c>
      <c r="H611" s="14">
        <f t="shared" ref="H611:H614" si="158">F611-(20*C611)</f>
        <v>1400</v>
      </c>
      <c r="J611" s="16" t="s">
        <v>11</v>
      </c>
      <c r="K611" s="16" t="s">
        <v>12</v>
      </c>
      <c r="L611" s="16" t="s">
        <v>13</v>
      </c>
      <c r="M611" s="16" t="s">
        <v>14</v>
      </c>
    </row>
    <row r="612">
      <c r="B612" s="12" t="s">
        <v>87</v>
      </c>
      <c r="C612" s="13">
        <v>140.0</v>
      </c>
      <c r="D612" s="13">
        <v>10000.0</v>
      </c>
      <c r="E612" s="14">
        <f t="shared" si="155"/>
        <v>3.571428571</v>
      </c>
      <c r="F612" s="14">
        <f t="shared" si="156"/>
        <v>5600</v>
      </c>
      <c r="G612" s="14">
        <f t="shared" si="157"/>
        <v>2</v>
      </c>
      <c r="H612" s="14">
        <f t="shared" si="158"/>
        <v>2800</v>
      </c>
      <c r="J612" s="13" t="s">
        <v>88</v>
      </c>
      <c r="K612" s="13">
        <v>44.0</v>
      </c>
      <c r="L612" s="17">
        <f>11-(K612/60) - 0.3 - 0.16</f>
        <v>9.806666667</v>
      </c>
      <c r="M612" s="18">
        <f t="shared" ref="M612:M618" si="159">7.5*K612</f>
        <v>330</v>
      </c>
    </row>
    <row r="613">
      <c r="B613" s="12" t="s">
        <v>89</v>
      </c>
      <c r="C613" s="13">
        <v>120.0</v>
      </c>
      <c r="D613" s="13">
        <v>10000.0</v>
      </c>
      <c r="E613" s="14">
        <f t="shared" si="155"/>
        <v>4.166666667</v>
      </c>
      <c r="F613" s="14">
        <f t="shared" si="156"/>
        <v>4800</v>
      </c>
      <c r="G613" s="14">
        <f t="shared" si="157"/>
        <v>2</v>
      </c>
      <c r="H613" s="14">
        <f t="shared" si="158"/>
        <v>2400</v>
      </c>
      <c r="J613" s="13" t="s">
        <v>90</v>
      </c>
      <c r="K613" s="13">
        <v>33.0</v>
      </c>
      <c r="L613" s="17">
        <f t="shared" ref="L613:L614" si="160">L612-(K613/60) - 0.16</f>
        <v>9.096666667</v>
      </c>
      <c r="M613" s="18">
        <f t="shared" si="159"/>
        <v>247.5</v>
      </c>
    </row>
    <row r="614">
      <c r="B614" s="12" t="s">
        <v>91</v>
      </c>
      <c r="C614" s="13">
        <v>100.0</v>
      </c>
      <c r="D614" s="13">
        <v>10000.0</v>
      </c>
      <c r="E614" s="14">
        <f t="shared" si="155"/>
        <v>5</v>
      </c>
      <c r="F614" s="14">
        <f t="shared" si="156"/>
        <v>4000</v>
      </c>
      <c r="G614" s="14">
        <f t="shared" si="157"/>
        <v>2</v>
      </c>
      <c r="H614" s="14">
        <f t="shared" si="158"/>
        <v>2000</v>
      </c>
      <c r="J614" s="13" t="s">
        <v>92</v>
      </c>
      <c r="K614" s="13">
        <v>24.0</v>
      </c>
      <c r="L614" s="17">
        <f t="shared" si="160"/>
        <v>8.536666667</v>
      </c>
      <c r="M614" s="18">
        <f t="shared" si="159"/>
        <v>180</v>
      </c>
    </row>
    <row r="615">
      <c r="B615" s="23"/>
      <c r="E615" s="14"/>
      <c r="G615" s="14"/>
      <c r="H615" s="14"/>
      <c r="J615" s="13" t="s">
        <v>93</v>
      </c>
      <c r="K615" s="13">
        <v>35.0</v>
      </c>
      <c r="L615" s="17">
        <f>L614-(K615/60)</f>
        <v>7.953333333</v>
      </c>
      <c r="M615" s="18">
        <f t="shared" si="159"/>
        <v>262.5</v>
      </c>
    </row>
    <row r="616">
      <c r="B616" s="23"/>
      <c r="E616" s="14"/>
      <c r="G616" s="14"/>
      <c r="H616" s="14"/>
      <c r="J616" s="13" t="s">
        <v>94</v>
      </c>
      <c r="K616" s="13">
        <v>35.0</v>
      </c>
      <c r="L616" s="17">
        <f>L615-(K616/60) - 0.16 - 0.3</f>
        <v>6.91</v>
      </c>
      <c r="M616" s="18">
        <f t="shared" si="159"/>
        <v>262.5</v>
      </c>
    </row>
    <row r="617">
      <c r="J617" s="28" t="s">
        <v>95</v>
      </c>
      <c r="K617" s="13">
        <v>3.0</v>
      </c>
      <c r="L617" s="17">
        <f>7.14-(K617/60) - 0.16</f>
        <v>6.93</v>
      </c>
      <c r="M617" s="18">
        <f t="shared" si="159"/>
        <v>22.5</v>
      </c>
    </row>
    <row r="618">
      <c r="J618" s="19" t="s">
        <v>96</v>
      </c>
      <c r="K618" s="19">
        <v>38.0</v>
      </c>
      <c r="L618" s="24">
        <f>7.14-(K618/60) </f>
        <v>6.506666667</v>
      </c>
      <c r="M618" s="18">
        <f t="shared" si="159"/>
        <v>285</v>
      </c>
    </row>
    <row r="619">
      <c r="A619" s="21"/>
      <c r="B619" s="5"/>
      <c r="C619" s="5"/>
      <c r="D619" s="5"/>
      <c r="E619" s="5"/>
      <c r="L619" s="20"/>
      <c r="M619" s="18"/>
    </row>
    <row r="620">
      <c r="B620" s="22"/>
      <c r="C620" s="22"/>
      <c r="D620" s="22"/>
      <c r="E620" s="22"/>
      <c r="F620" s="23"/>
      <c r="G620" s="23"/>
    </row>
    <row r="622">
      <c r="B622" s="23"/>
    </row>
    <row r="623">
      <c r="B623" s="23"/>
    </row>
    <row r="624">
      <c r="B624" s="23"/>
    </row>
    <row r="625">
      <c r="A625" s="21"/>
      <c r="B625" s="5"/>
      <c r="C625" s="5"/>
      <c r="D625" s="5"/>
      <c r="E625" s="5"/>
    </row>
    <row r="626">
      <c r="B626" s="22"/>
      <c r="C626" s="22"/>
      <c r="D626" s="22"/>
      <c r="E626" s="22"/>
      <c r="F626" s="23"/>
      <c r="G626" s="23"/>
      <c r="H626" s="23"/>
    </row>
    <row r="627">
      <c r="J627" s="26" t="s">
        <v>36</v>
      </c>
      <c r="K627" s="18">
        <f>SUM(M612:M625)</f>
        <v>1590</v>
      </c>
    </row>
    <row r="628">
      <c r="B628" s="23"/>
      <c r="J628" s="26" t="s">
        <v>37</v>
      </c>
      <c r="K628" s="20">
        <f>(SUM(F611:F614)-SUM(H588:H591))/10000</f>
        <v>1.72</v>
      </c>
    </row>
    <row r="629">
      <c r="B629" s="23"/>
      <c r="J629" s="26" t="s">
        <v>38</v>
      </c>
      <c r="K629" s="20">
        <f>K605-K628</f>
        <v>215.92</v>
      </c>
    </row>
    <row r="630">
      <c r="A630" s="4" t="s">
        <v>65</v>
      </c>
      <c r="B630" s="5"/>
      <c r="C630" s="5"/>
      <c r="D630" s="5"/>
      <c r="E630" s="5"/>
    </row>
    <row r="631">
      <c r="B631" s="6" t="s">
        <v>2</v>
      </c>
      <c r="C631" s="6" t="s">
        <v>3</v>
      </c>
      <c r="D631" s="6" t="s">
        <v>4</v>
      </c>
      <c r="E631" s="7" t="s">
        <v>5</v>
      </c>
      <c r="F631" s="8" t="s">
        <v>6</v>
      </c>
      <c r="G631" s="9" t="s">
        <v>7</v>
      </c>
      <c r="H631" s="10" t="s">
        <v>8</v>
      </c>
      <c r="J631" s="11" t="s">
        <v>9</v>
      </c>
      <c r="K631" s="2"/>
      <c r="L631" s="2"/>
      <c r="M631" s="3"/>
    </row>
    <row r="633">
      <c r="B633" s="12" t="s">
        <v>86</v>
      </c>
      <c r="C633" s="13">
        <v>70.0</v>
      </c>
      <c r="D633" s="13">
        <v>10000.0</v>
      </c>
      <c r="E633" s="14">
        <f t="shared" ref="E633:E636" si="161">D633/(C633*20)</f>
        <v>7.142857143</v>
      </c>
      <c r="F633" s="14">
        <f t="shared" ref="F633:F636" si="162">H611</f>
        <v>1400</v>
      </c>
      <c r="G633" s="14">
        <f t="shared" ref="G633:G636" si="163">F633/(C633*20)</f>
        <v>1</v>
      </c>
      <c r="H633" s="14">
        <f t="shared" ref="H633:H636" si="164">F633-(20*C633)</f>
        <v>0</v>
      </c>
      <c r="J633" s="16" t="s">
        <v>11</v>
      </c>
      <c r="K633" s="16" t="s">
        <v>12</v>
      </c>
      <c r="L633" s="16" t="s">
        <v>13</v>
      </c>
      <c r="M633" s="16" t="s">
        <v>14</v>
      </c>
    </row>
    <row r="634">
      <c r="B634" s="12" t="s">
        <v>87</v>
      </c>
      <c r="C634" s="13">
        <v>140.0</v>
      </c>
      <c r="D634" s="13">
        <v>10000.0</v>
      </c>
      <c r="E634" s="14">
        <f t="shared" si="161"/>
        <v>3.571428571</v>
      </c>
      <c r="F634" s="14">
        <f t="shared" si="162"/>
        <v>2800</v>
      </c>
      <c r="G634" s="14">
        <f t="shared" si="163"/>
        <v>1</v>
      </c>
      <c r="H634" s="14">
        <f t="shared" si="164"/>
        <v>0</v>
      </c>
      <c r="L634" s="20">
        <f t="shared" ref="L634:L641" si="165">11-(K634/60)</f>
        <v>11</v>
      </c>
      <c r="M634" s="18">
        <f t="shared" ref="M634:M641" si="166">7.5*K634</f>
        <v>0</v>
      </c>
    </row>
    <row r="635">
      <c r="B635" s="12" t="s">
        <v>89</v>
      </c>
      <c r="C635" s="13">
        <v>120.0</v>
      </c>
      <c r="D635" s="13">
        <v>10000.0</v>
      </c>
      <c r="E635" s="14">
        <f t="shared" si="161"/>
        <v>4.166666667</v>
      </c>
      <c r="F635" s="14">
        <f t="shared" si="162"/>
        <v>2400</v>
      </c>
      <c r="G635" s="14">
        <f t="shared" si="163"/>
        <v>1</v>
      </c>
      <c r="H635" s="14">
        <f t="shared" si="164"/>
        <v>0</v>
      </c>
      <c r="L635" s="20">
        <f t="shared" si="165"/>
        <v>11</v>
      </c>
      <c r="M635" s="18">
        <f t="shared" si="166"/>
        <v>0</v>
      </c>
    </row>
    <row r="636">
      <c r="B636" s="12" t="s">
        <v>91</v>
      </c>
      <c r="C636" s="13">
        <v>100.0</v>
      </c>
      <c r="D636" s="13">
        <v>10000.0</v>
      </c>
      <c r="E636" s="14">
        <f t="shared" si="161"/>
        <v>5</v>
      </c>
      <c r="F636" s="14">
        <f t="shared" si="162"/>
        <v>2000</v>
      </c>
      <c r="G636" s="14">
        <f t="shared" si="163"/>
        <v>1</v>
      </c>
      <c r="H636" s="14">
        <f t="shared" si="164"/>
        <v>0</v>
      </c>
      <c r="L636" s="20">
        <f t="shared" si="165"/>
        <v>11</v>
      </c>
      <c r="M636" s="18">
        <f t="shared" si="166"/>
        <v>0</v>
      </c>
    </row>
    <row r="637">
      <c r="B637" s="23"/>
      <c r="E637" s="14"/>
      <c r="G637" s="14"/>
      <c r="H637" s="14"/>
      <c r="L637" s="20">
        <f t="shared" si="165"/>
        <v>11</v>
      </c>
      <c r="M637" s="18">
        <f t="shared" si="166"/>
        <v>0</v>
      </c>
    </row>
    <row r="638">
      <c r="B638" s="23"/>
      <c r="E638" s="14"/>
      <c r="G638" s="14"/>
      <c r="H638" s="14"/>
      <c r="L638" s="20">
        <f t="shared" si="165"/>
        <v>11</v>
      </c>
      <c r="M638" s="18">
        <f t="shared" si="166"/>
        <v>0</v>
      </c>
    </row>
    <row r="639">
      <c r="L639" s="20">
        <f t="shared" si="165"/>
        <v>11</v>
      </c>
      <c r="M639" s="18">
        <f t="shared" si="166"/>
        <v>0</v>
      </c>
    </row>
    <row r="640">
      <c r="L640" s="20">
        <f t="shared" si="165"/>
        <v>11</v>
      </c>
      <c r="M640" s="18">
        <f t="shared" si="166"/>
        <v>0</v>
      </c>
    </row>
    <row r="641">
      <c r="A641" s="21"/>
      <c r="B641" s="5"/>
      <c r="C641" s="5"/>
      <c r="D641" s="5"/>
      <c r="E641" s="5"/>
      <c r="L641" s="20">
        <f t="shared" si="165"/>
        <v>11</v>
      </c>
      <c r="M641" s="18">
        <f t="shared" si="166"/>
        <v>0</v>
      </c>
    </row>
    <row r="642">
      <c r="B642" s="22"/>
      <c r="C642" s="22"/>
      <c r="D642" s="22"/>
      <c r="E642" s="22"/>
      <c r="F642" s="23"/>
      <c r="G642" s="23"/>
    </row>
    <row r="644">
      <c r="B644" s="23"/>
    </row>
    <row r="645">
      <c r="B645" s="23"/>
    </row>
    <row r="646">
      <c r="B646" s="23"/>
    </row>
    <row r="647">
      <c r="A647" s="21"/>
      <c r="B647" s="5"/>
      <c r="C647" s="5"/>
      <c r="D647" s="5"/>
      <c r="E647" s="5"/>
    </row>
    <row r="648">
      <c r="B648" s="22"/>
      <c r="C648" s="22"/>
      <c r="D648" s="22"/>
      <c r="E648" s="22"/>
      <c r="F648" s="23"/>
      <c r="G648" s="23"/>
      <c r="H648" s="23"/>
    </row>
    <row r="649">
      <c r="J649" s="26" t="s">
        <v>36</v>
      </c>
      <c r="K649" s="18">
        <f>SUM(M634:M647)</f>
        <v>0</v>
      </c>
    </row>
    <row r="650">
      <c r="B650" s="23"/>
      <c r="J650" s="26" t="s">
        <v>37</v>
      </c>
      <c r="K650" s="20">
        <f>(SUM(F633:F636)-SUM(H611:H614))/10000</f>
        <v>0</v>
      </c>
    </row>
    <row r="651">
      <c r="B651" s="23"/>
      <c r="J651" s="26" t="s">
        <v>38</v>
      </c>
      <c r="K651" s="20">
        <f>K629-K650</f>
        <v>215.92</v>
      </c>
    </row>
    <row r="653">
      <c r="A653" s="4" t="s">
        <v>66</v>
      </c>
      <c r="B653" s="5"/>
      <c r="C653" s="5"/>
      <c r="D653" s="5"/>
      <c r="E653" s="5"/>
    </row>
    <row r="654">
      <c r="B654" s="6" t="s">
        <v>2</v>
      </c>
      <c r="C654" s="6" t="s">
        <v>3</v>
      </c>
      <c r="D654" s="6" t="s">
        <v>4</v>
      </c>
      <c r="E654" s="7" t="s">
        <v>5</v>
      </c>
      <c r="F654" s="8" t="s">
        <v>6</v>
      </c>
      <c r="G654" s="9" t="s">
        <v>7</v>
      </c>
      <c r="H654" s="10" t="s">
        <v>8</v>
      </c>
      <c r="J654" s="11" t="s">
        <v>9</v>
      </c>
      <c r="K654" s="2"/>
      <c r="L654" s="2"/>
      <c r="M654" s="3"/>
    </row>
    <row r="656">
      <c r="B656" s="12" t="s">
        <v>86</v>
      </c>
      <c r="C656" s="13">
        <v>70.0</v>
      </c>
      <c r="D656" s="13">
        <v>10000.0</v>
      </c>
      <c r="E656" s="14">
        <f t="shared" ref="E656:E659" si="167">D656/(C656*20)</f>
        <v>7.142857143</v>
      </c>
      <c r="F656" s="14">
        <f t="shared" ref="F656:F659" si="168">H633 + F8</f>
        <v>2800</v>
      </c>
      <c r="G656" s="14">
        <f t="shared" ref="G656:G659" si="169">F656/(C656*20)</f>
        <v>2</v>
      </c>
      <c r="H656" s="14">
        <f t="shared" ref="H656:H659" si="170">F656-(20*C656)</f>
        <v>1400</v>
      </c>
      <c r="J656" s="16" t="s">
        <v>11</v>
      </c>
      <c r="K656" s="16" t="s">
        <v>12</v>
      </c>
      <c r="L656" s="16" t="s">
        <v>13</v>
      </c>
      <c r="M656" s="16" t="s">
        <v>14</v>
      </c>
    </row>
    <row r="657">
      <c r="B657" s="12" t="s">
        <v>87</v>
      </c>
      <c r="C657" s="13">
        <v>140.0</v>
      </c>
      <c r="D657" s="13">
        <v>10000.0</v>
      </c>
      <c r="E657" s="14">
        <f t="shared" si="167"/>
        <v>3.571428571</v>
      </c>
      <c r="F657" s="14">
        <f t="shared" si="168"/>
        <v>5600</v>
      </c>
      <c r="G657" s="14">
        <f t="shared" si="169"/>
        <v>2</v>
      </c>
      <c r="H657" s="14">
        <f t="shared" si="170"/>
        <v>2800</v>
      </c>
      <c r="J657" s="13" t="s">
        <v>88</v>
      </c>
      <c r="K657" s="13">
        <v>44.0</v>
      </c>
      <c r="L657" s="17">
        <f>11-(K657/60) - 0.3 - 0.16</f>
        <v>9.806666667</v>
      </c>
      <c r="M657" s="18">
        <f t="shared" ref="M657:M662" si="171">7.5*K657</f>
        <v>330</v>
      </c>
    </row>
    <row r="658">
      <c r="B658" s="12" t="s">
        <v>89</v>
      </c>
      <c r="C658" s="13">
        <v>120.0</v>
      </c>
      <c r="D658" s="13">
        <v>10000.0</v>
      </c>
      <c r="E658" s="14">
        <f t="shared" si="167"/>
        <v>4.166666667</v>
      </c>
      <c r="F658" s="14">
        <f t="shared" si="168"/>
        <v>4800</v>
      </c>
      <c r="G658" s="14">
        <f t="shared" si="169"/>
        <v>2</v>
      </c>
      <c r="H658" s="14">
        <f t="shared" si="170"/>
        <v>2400</v>
      </c>
      <c r="J658" s="13" t="s">
        <v>90</v>
      </c>
      <c r="K658" s="13">
        <v>33.0</v>
      </c>
      <c r="L658" s="17">
        <f t="shared" ref="L658:L659" si="172">L657-(K658/60) - 0.16</f>
        <v>9.096666667</v>
      </c>
      <c r="M658" s="18">
        <f t="shared" si="171"/>
        <v>247.5</v>
      </c>
    </row>
    <row r="659">
      <c r="B659" s="12" t="s">
        <v>91</v>
      </c>
      <c r="C659" s="13">
        <v>100.0</v>
      </c>
      <c r="D659" s="13">
        <v>10000.0</v>
      </c>
      <c r="E659" s="14">
        <f t="shared" si="167"/>
        <v>5</v>
      </c>
      <c r="F659" s="14">
        <f t="shared" si="168"/>
        <v>4000</v>
      </c>
      <c r="G659" s="14">
        <f t="shared" si="169"/>
        <v>2</v>
      </c>
      <c r="H659" s="14">
        <f t="shared" si="170"/>
        <v>2000</v>
      </c>
      <c r="J659" s="13" t="s">
        <v>92</v>
      </c>
      <c r="K659" s="13">
        <v>24.0</v>
      </c>
      <c r="L659" s="17">
        <f t="shared" si="172"/>
        <v>8.536666667</v>
      </c>
      <c r="M659" s="18">
        <f t="shared" si="171"/>
        <v>180</v>
      </c>
    </row>
    <row r="660">
      <c r="B660" s="23"/>
      <c r="E660" s="14"/>
      <c r="G660" s="14"/>
      <c r="H660" s="14"/>
      <c r="J660" s="13" t="s">
        <v>93</v>
      </c>
      <c r="K660" s="13">
        <v>35.0</v>
      </c>
      <c r="L660" s="17">
        <f>L659-(K660/60)</f>
        <v>7.953333333</v>
      </c>
      <c r="M660" s="18">
        <f t="shared" si="171"/>
        <v>262.5</v>
      </c>
    </row>
    <row r="661">
      <c r="B661" s="23"/>
      <c r="E661" s="14"/>
      <c r="G661" s="14"/>
      <c r="H661" s="14"/>
      <c r="J661" s="13" t="s">
        <v>94</v>
      </c>
      <c r="K661" s="13">
        <v>35.0</v>
      </c>
      <c r="L661" s="17">
        <f>L660-(K661/60) - 0.16 - 0.3</f>
        <v>6.91</v>
      </c>
      <c r="M661" s="18">
        <f t="shared" si="171"/>
        <v>262.5</v>
      </c>
    </row>
    <row r="662">
      <c r="J662" s="28" t="s">
        <v>95</v>
      </c>
      <c r="K662" s="13">
        <v>3.0</v>
      </c>
      <c r="L662" s="24">
        <f>7.14-(K662/60) - 0.16</f>
        <v>6.93</v>
      </c>
      <c r="M662" s="18">
        <f t="shared" si="171"/>
        <v>22.5</v>
      </c>
    </row>
    <row r="663">
      <c r="J663" s="19"/>
      <c r="K663" s="19"/>
      <c r="L663" s="24"/>
      <c r="M663" s="18"/>
    </row>
    <row r="664">
      <c r="A664" s="21"/>
      <c r="B664" s="5"/>
      <c r="C664" s="5"/>
      <c r="D664" s="5"/>
      <c r="E664" s="5"/>
      <c r="L664" s="20"/>
      <c r="M664" s="18"/>
    </row>
    <row r="665">
      <c r="B665" s="22"/>
      <c r="C665" s="22"/>
      <c r="D665" s="22"/>
      <c r="E665" s="22"/>
      <c r="F665" s="23"/>
      <c r="G665" s="23"/>
    </row>
    <row r="667">
      <c r="B667" s="23"/>
    </row>
    <row r="668">
      <c r="B668" s="23"/>
    </row>
    <row r="669">
      <c r="B669" s="23"/>
    </row>
    <row r="670">
      <c r="A670" s="21"/>
      <c r="B670" s="5"/>
      <c r="C670" s="5"/>
      <c r="D670" s="5"/>
      <c r="E670" s="5"/>
    </row>
    <row r="671">
      <c r="B671" s="22"/>
      <c r="C671" s="22"/>
      <c r="D671" s="22"/>
      <c r="E671" s="22"/>
      <c r="F671" s="23"/>
      <c r="G671" s="23"/>
      <c r="H671" s="23"/>
    </row>
    <row r="672">
      <c r="J672" s="26" t="s">
        <v>36</v>
      </c>
      <c r="K672" s="18">
        <f>SUM(M657:M670)</f>
        <v>1305</v>
      </c>
    </row>
    <row r="673">
      <c r="B673" s="23"/>
      <c r="J673" s="26" t="s">
        <v>37</v>
      </c>
      <c r="K673" s="20">
        <f>(SUM(F656:F659)-SUM(H633:H636))/10000</f>
        <v>1.72</v>
      </c>
    </row>
    <row r="674">
      <c r="B674" s="23"/>
      <c r="J674" s="26" t="s">
        <v>38</v>
      </c>
      <c r="K674" s="20">
        <f>K651-K673</f>
        <v>214.2</v>
      </c>
    </row>
    <row r="676">
      <c r="A676" s="4" t="s">
        <v>67</v>
      </c>
      <c r="B676" s="5"/>
      <c r="C676" s="5"/>
      <c r="D676" s="5"/>
      <c r="E676" s="5"/>
    </row>
    <row r="677">
      <c r="B677" s="6" t="s">
        <v>2</v>
      </c>
      <c r="C677" s="6" t="s">
        <v>3</v>
      </c>
      <c r="D677" s="6" t="s">
        <v>4</v>
      </c>
      <c r="E677" s="7" t="s">
        <v>5</v>
      </c>
      <c r="F677" s="8" t="s">
        <v>6</v>
      </c>
      <c r="G677" s="9" t="s">
        <v>7</v>
      </c>
      <c r="H677" s="10" t="s">
        <v>8</v>
      </c>
      <c r="J677" s="11" t="s">
        <v>9</v>
      </c>
      <c r="K677" s="2"/>
      <c r="L677" s="2"/>
      <c r="M677" s="3"/>
    </row>
    <row r="679">
      <c r="B679" s="12" t="s">
        <v>86</v>
      </c>
      <c r="C679" s="13">
        <v>70.0</v>
      </c>
      <c r="D679" s="13">
        <v>10000.0</v>
      </c>
      <c r="E679" s="14">
        <f t="shared" ref="E679:E682" si="173">D679/(C679*20)</f>
        <v>7.142857143</v>
      </c>
      <c r="F679" s="14">
        <f t="shared" ref="F679:F682" si="174">H656</f>
        <v>1400</v>
      </c>
      <c r="G679" s="14">
        <f t="shared" ref="G679:G682" si="175">F679/(C679*20)</f>
        <v>1</v>
      </c>
      <c r="H679" s="14">
        <f t="shared" ref="H679:H682" si="176">F679-(20*C679)</f>
        <v>0</v>
      </c>
      <c r="J679" s="16" t="s">
        <v>11</v>
      </c>
      <c r="K679" s="16" t="s">
        <v>12</v>
      </c>
      <c r="L679" s="16" t="s">
        <v>13</v>
      </c>
      <c r="M679" s="16" t="s">
        <v>14</v>
      </c>
    </row>
    <row r="680">
      <c r="B680" s="12" t="s">
        <v>87</v>
      </c>
      <c r="C680" s="13">
        <v>140.0</v>
      </c>
      <c r="D680" s="13">
        <v>10000.0</v>
      </c>
      <c r="E680" s="14">
        <f t="shared" si="173"/>
        <v>3.571428571</v>
      </c>
      <c r="F680" s="14">
        <f t="shared" si="174"/>
        <v>2800</v>
      </c>
      <c r="G680" s="14">
        <f t="shared" si="175"/>
        <v>1</v>
      </c>
      <c r="H680" s="14">
        <f t="shared" si="176"/>
        <v>0</v>
      </c>
      <c r="L680" s="20">
        <f t="shared" ref="L680:L687" si="177">11-(K680/60)</f>
        <v>11</v>
      </c>
      <c r="M680" s="18">
        <f t="shared" ref="M680:M687" si="178">7.5*K680</f>
        <v>0</v>
      </c>
    </row>
    <row r="681">
      <c r="B681" s="12" t="s">
        <v>89</v>
      </c>
      <c r="C681" s="13">
        <v>120.0</v>
      </c>
      <c r="D681" s="13">
        <v>10000.0</v>
      </c>
      <c r="E681" s="14">
        <f t="shared" si="173"/>
        <v>4.166666667</v>
      </c>
      <c r="F681" s="14">
        <f t="shared" si="174"/>
        <v>2400</v>
      </c>
      <c r="G681" s="14">
        <f t="shared" si="175"/>
        <v>1</v>
      </c>
      <c r="H681" s="14">
        <f t="shared" si="176"/>
        <v>0</v>
      </c>
      <c r="L681" s="20">
        <f t="shared" si="177"/>
        <v>11</v>
      </c>
      <c r="M681" s="18">
        <f t="shared" si="178"/>
        <v>0</v>
      </c>
    </row>
    <row r="682">
      <c r="B682" s="12" t="s">
        <v>91</v>
      </c>
      <c r="C682" s="13">
        <v>100.0</v>
      </c>
      <c r="D682" s="13">
        <v>10000.0</v>
      </c>
      <c r="E682" s="14">
        <f t="shared" si="173"/>
        <v>5</v>
      </c>
      <c r="F682" s="14">
        <f t="shared" si="174"/>
        <v>2000</v>
      </c>
      <c r="G682" s="14">
        <f t="shared" si="175"/>
        <v>1</v>
      </c>
      <c r="H682" s="14">
        <f t="shared" si="176"/>
        <v>0</v>
      </c>
      <c r="L682" s="20">
        <f t="shared" si="177"/>
        <v>11</v>
      </c>
      <c r="M682" s="18">
        <f t="shared" si="178"/>
        <v>0</v>
      </c>
    </row>
    <row r="683" ht="12.75" customHeight="1">
      <c r="B683" s="23"/>
      <c r="E683" s="14"/>
      <c r="G683" s="14"/>
      <c r="H683" s="14"/>
      <c r="L683" s="20">
        <f t="shared" si="177"/>
        <v>11</v>
      </c>
      <c r="M683" s="18">
        <f t="shared" si="178"/>
        <v>0</v>
      </c>
    </row>
    <row r="684" ht="12.75" customHeight="1">
      <c r="B684" s="23"/>
      <c r="E684" s="14"/>
      <c r="G684" s="14"/>
      <c r="H684" s="14"/>
      <c r="L684" s="20">
        <f t="shared" si="177"/>
        <v>11</v>
      </c>
      <c r="M684" s="18">
        <f t="shared" si="178"/>
        <v>0</v>
      </c>
    </row>
    <row r="685" ht="12.75" customHeight="1">
      <c r="L685" s="20">
        <f t="shared" si="177"/>
        <v>11</v>
      </c>
      <c r="M685" s="18">
        <f t="shared" si="178"/>
        <v>0</v>
      </c>
    </row>
    <row r="686" ht="12.75" customHeight="1">
      <c r="L686" s="20">
        <f t="shared" si="177"/>
        <v>11</v>
      </c>
      <c r="M686" s="18">
        <f t="shared" si="178"/>
        <v>0</v>
      </c>
    </row>
    <row r="687" ht="12.75" customHeight="1">
      <c r="A687" s="21"/>
      <c r="B687" s="5"/>
      <c r="C687" s="5"/>
      <c r="D687" s="5"/>
      <c r="E687" s="5"/>
      <c r="L687" s="20">
        <f t="shared" si="177"/>
        <v>11</v>
      </c>
      <c r="M687" s="18">
        <f t="shared" si="178"/>
        <v>0</v>
      </c>
    </row>
    <row r="688" ht="12.75" customHeight="1">
      <c r="B688" s="22"/>
      <c r="C688" s="22"/>
      <c r="D688" s="22"/>
      <c r="E688" s="22"/>
      <c r="F688" s="23"/>
      <c r="G688" s="23"/>
    </row>
    <row r="689" ht="12.75" customHeight="1"/>
    <row r="690" ht="12.75" customHeight="1">
      <c r="B690" s="23"/>
    </row>
    <row r="691" ht="12.75" customHeight="1">
      <c r="B691" s="23"/>
    </row>
    <row r="692" ht="12.75" customHeight="1">
      <c r="B692" s="23"/>
      <c r="J692" s="26" t="s">
        <v>36</v>
      </c>
      <c r="K692" s="18">
        <f>SUM(M677:M690)</f>
        <v>0</v>
      </c>
    </row>
    <row r="693" ht="12.75" customHeight="1">
      <c r="A693" s="21"/>
      <c r="B693" s="5"/>
      <c r="C693" s="5"/>
      <c r="D693" s="5"/>
      <c r="E693" s="5"/>
      <c r="J693" s="26" t="s">
        <v>37</v>
      </c>
      <c r="K693" s="20">
        <f>(SUM(F679:F682)-SUM(H656:H659))/10000</f>
        <v>0</v>
      </c>
    </row>
    <row r="694" ht="12.75" customHeight="1">
      <c r="B694" s="22"/>
      <c r="C694" s="22"/>
      <c r="D694" s="22"/>
      <c r="E694" s="22"/>
      <c r="F694" s="23"/>
      <c r="G694" s="23"/>
      <c r="H694" s="23"/>
      <c r="J694" s="26" t="s">
        <v>38</v>
      </c>
      <c r="K694" s="20">
        <f>K674-K693</f>
        <v>214.2</v>
      </c>
    </row>
    <row r="695" ht="12.75" customHeight="1">
      <c r="J695" s="26"/>
      <c r="K695" s="18"/>
    </row>
    <row r="696">
      <c r="A696" s="28" t="s">
        <v>68</v>
      </c>
      <c r="B696" s="29">
        <f>SUM(K24,K46,K70,K92,K116,K139,K162,K185,K208,K232,K254,K276,K299,K323,K346,K369,K392,K416,K440,K464,K487,K511,K534,K557,K580,K603,K627,K649,K672,K692)</f>
        <v>23565</v>
      </c>
      <c r="J696" s="26"/>
    </row>
    <row r="697">
      <c r="B697" s="23"/>
      <c r="J697" s="26"/>
    </row>
    <row r="698" ht="12.75" customHeight="1"/>
    <row r="699" ht="12.75" customHeight="1">
      <c r="A699" s="4"/>
      <c r="B699" s="5"/>
      <c r="C699" s="5"/>
      <c r="D699" s="5"/>
      <c r="E699" s="5"/>
    </row>
    <row r="700" ht="12.75" customHeight="1">
      <c r="B700" s="30"/>
      <c r="C700" s="30"/>
      <c r="D700" s="30"/>
      <c r="E700" s="31"/>
      <c r="F700" s="32" t="s">
        <v>6</v>
      </c>
      <c r="G700" s="33"/>
      <c r="H700" s="34"/>
      <c r="J700" s="35"/>
    </row>
    <row r="701" ht="12.75" customHeight="1"/>
    <row r="702" ht="12.75" customHeight="1">
      <c r="B702" s="23"/>
      <c r="E702" s="14"/>
      <c r="G702" s="14"/>
      <c r="H702" s="14"/>
      <c r="J702" s="35"/>
      <c r="K702" s="26"/>
      <c r="L702" s="26"/>
      <c r="M702" s="26"/>
    </row>
    <row r="703" ht="12.75" customHeight="1">
      <c r="B703" s="23"/>
      <c r="E703" s="14"/>
      <c r="G703" s="14"/>
      <c r="H703" s="14"/>
      <c r="M703" s="18"/>
    </row>
    <row r="704" ht="12.75" customHeight="1">
      <c r="B704" s="23"/>
      <c r="E704" s="14"/>
      <c r="G704" s="14"/>
      <c r="H704" s="14"/>
      <c r="M704" s="18"/>
    </row>
    <row r="705" ht="12.75" customHeight="1">
      <c r="B705" s="23"/>
      <c r="E705" s="14"/>
      <c r="G705" s="14"/>
      <c r="H705" s="14"/>
      <c r="M705" s="18"/>
    </row>
    <row r="706" ht="12.75" customHeight="1">
      <c r="B706" s="23"/>
      <c r="E706" s="14"/>
      <c r="G706" s="14"/>
      <c r="H706" s="14"/>
      <c r="M706" s="18"/>
    </row>
    <row r="707" ht="12.75" customHeight="1">
      <c r="B707" s="23"/>
      <c r="E707" s="14"/>
      <c r="G707" s="14"/>
      <c r="H707" s="14"/>
      <c r="M707" s="18"/>
    </row>
    <row r="708" ht="12.75" customHeight="1">
      <c r="M708" s="18"/>
    </row>
    <row r="709" ht="12.75" customHeight="1">
      <c r="M709" s="18"/>
    </row>
    <row r="710" ht="12.75" customHeight="1">
      <c r="A710" s="21"/>
      <c r="B710" s="5"/>
      <c r="C710" s="5"/>
      <c r="D710" s="5"/>
      <c r="E710" s="5"/>
      <c r="M710" s="18"/>
    </row>
    <row r="711" ht="12.75" customHeight="1">
      <c r="B711" s="22"/>
      <c r="C711" s="22"/>
      <c r="D711" s="22"/>
      <c r="E711" s="22"/>
      <c r="F711" s="23"/>
      <c r="G711" s="23"/>
    </row>
    <row r="712" ht="12.75" customHeight="1"/>
    <row r="713" ht="12.75" customHeight="1">
      <c r="B713" s="23"/>
    </row>
    <row r="714" ht="12.75" customHeight="1">
      <c r="B714" s="23"/>
    </row>
    <row r="715" ht="12.75" customHeight="1">
      <c r="B715" s="23"/>
    </row>
    <row r="716" ht="12.75" customHeight="1">
      <c r="A716" s="21"/>
      <c r="B716" s="5"/>
      <c r="C716" s="5"/>
      <c r="D716" s="5"/>
      <c r="E716" s="5"/>
    </row>
    <row r="717" ht="12.75" customHeight="1">
      <c r="B717" s="22"/>
      <c r="C717" s="22"/>
      <c r="D717" s="22"/>
      <c r="E717" s="22"/>
      <c r="F717" s="23"/>
      <c r="G717" s="23"/>
      <c r="H717" s="23"/>
    </row>
    <row r="718" ht="12.75" customHeight="1"/>
    <row r="719" ht="12.75" customHeight="1">
      <c r="A719" s="4"/>
      <c r="B719" s="5"/>
      <c r="C719" s="5"/>
      <c r="D719" s="5"/>
      <c r="E719" s="5"/>
    </row>
    <row r="720" ht="12.75" customHeight="1">
      <c r="B720" s="36"/>
      <c r="C720" s="30"/>
      <c r="D720" s="30"/>
      <c r="E720" s="31"/>
      <c r="F720" s="32"/>
      <c r="G720" s="33"/>
      <c r="H720" s="34"/>
      <c r="J720" s="35"/>
    </row>
    <row r="721" ht="12.75" customHeight="1"/>
    <row r="722" ht="12.75" customHeight="1">
      <c r="B722" s="23"/>
      <c r="E722" s="14"/>
      <c r="G722" s="14"/>
      <c r="H722" s="14"/>
      <c r="J722" s="35"/>
      <c r="K722" s="26"/>
      <c r="L722" s="26"/>
      <c r="M722" s="26"/>
    </row>
    <row r="723" ht="12.75" customHeight="1">
      <c r="B723" s="23"/>
      <c r="E723" s="14"/>
      <c r="G723" s="14"/>
      <c r="H723" s="14"/>
      <c r="M723" s="18"/>
    </row>
    <row r="724" ht="12.75" customHeight="1">
      <c r="B724" s="23"/>
      <c r="E724" s="14"/>
      <c r="G724" s="14"/>
      <c r="H724" s="14"/>
      <c r="M724" s="18"/>
    </row>
    <row r="725" ht="12.75" customHeight="1">
      <c r="B725" s="23"/>
      <c r="E725" s="14"/>
      <c r="G725" s="14"/>
      <c r="H725" s="14"/>
      <c r="M725" s="18"/>
    </row>
    <row r="726" ht="12.75" customHeight="1">
      <c r="B726" s="23"/>
      <c r="E726" s="14"/>
      <c r="G726" s="14"/>
      <c r="H726" s="14"/>
      <c r="M726" s="18"/>
    </row>
    <row r="727" ht="12.75" customHeight="1">
      <c r="B727" s="23"/>
      <c r="E727" s="14"/>
      <c r="G727" s="14"/>
      <c r="H727" s="14"/>
      <c r="M727" s="18"/>
    </row>
    <row r="728" ht="12.75" customHeight="1">
      <c r="M728" s="18"/>
    </row>
    <row r="729" ht="12.75" customHeight="1">
      <c r="M729" s="18"/>
    </row>
    <row r="730" ht="12.75" customHeight="1">
      <c r="A730" s="21"/>
      <c r="B730" s="5"/>
      <c r="C730" s="5"/>
      <c r="D730" s="5"/>
      <c r="E730" s="5"/>
      <c r="M730" s="18"/>
    </row>
    <row r="731" ht="12.75" customHeight="1">
      <c r="B731" s="22"/>
      <c r="C731" s="22"/>
      <c r="D731" s="22"/>
      <c r="E731" s="22"/>
      <c r="F731" s="23"/>
      <c r="G731" s="23"/>
    </row>
    <row r="732" ht="12.75" customHeight="1"/>
    <row r="733" ht="12.75" customHeight="1">
      <c r="B733" s="23"/>
    </row>
    <row r="734" ht="12.75" customHeight="1">
      <c r="B734" s="23"/>
    </row>
    <row r="735" ht="12.75" customHeight="1">
      <c r="B735" s="23"/>
    </row>
    <row r="736" ht="12.75" customHeight="1">
      <c r="A736" s="21"/>
      <c r="B736" s="5"/>
      <c r="C736" s="5"/>
      <c r="D736" s="5"/>
      <c r="E736" s="5"/>
    </row>
    <row r="737" ht="12.75" customHeight="1">
      <c r="B737" s="22"/>
      <c r="C737" s="22"/>
      <c r="D737" s="22"/>
      <c r="E737" s="22"/>
      <c r="F737" s="23"/>
      <c r="G737" s="23"/>
      <c r="H737" s="23"/>
    </row>
    <row r="738" ht="12.75" customHeight="1">
      <c r="J738" s="26"/>
      <c r="K738" s="18"/>
    </row>
    <row r="739" ht="12.75" customHeight="1">
      <c r="B739" s="23"/>
      <c r="J739" s="26"/>
    </row>
    <row r="740" ht="12.75" customHeight="1">
      <c r="B740" s="23"/>
      <c r="J740" s="26"/>
    </row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</sheetData>
  <mergeCells count="61">
    <mergeCell ref="J516:M516"/>
    <mergeCell ref="J539:M539"/>
    <mergeCell ref="J351:M351"/>
    <mergeCell ref="J374:M374"/>
    <mergeCell ref="J398:M398"/>
    <mergeCell ref="J422:M422"/>
    <mergeCell ref="J446:M446"/>
    <mergeCell ref="J469:M469"/>
    <mergeCell ref="J493:M493"/>
    <mergeCell ref="J631:M631"/>
    <mergeCell ref="J654:M654"/>
    <mergeCell ref="A676:A684"/>
    <mergeCell ref="J677:M677"/>
    <mergeCell ref="A492:A500"/>
    <mergeCell ref="A515:A523"/>
    <mergeCell ref="A538:A546"/>
    <mergeCell ref="A561:A569"/>
    <mergeCell ref="J562:M562"/>
    <mergeCell ref="J585:M585"/>
    <mergeCell ref="J609:M609"/>
    <mergeCell ref="J52:M52"/>
    <mergeCell ref="J74:M74"/>
    <mergeCell ref="A1:S1"/>
    <mergeCell ref="A5:A13"/>
    <mergeCell ref="J6:M6"/>
    <mergeCell ref="A27:A35"/>
    <mergeCell ref="J28:M28"/>
    <mergeCell ref="A51:A59"/>
    <mergeCell ref="A73:A81"/>
    <mergeCell ref="A97:A105"/>
    <mergeCell ref="J98:M98"/>
    <mergeCell ref="A120:A128"/>
    <mergeCell ref="J121:M121"/>
    <mergeCell ref="A143:A151"/>
    <mergeCell ref="J144:M144"/>
    <mergeCell ref="J167:M167"/>
    <mergeCell ref="A166:A174"/>
    <mergeCell ref="A189:A197"/>
    <mergeCell ref="A213:A221"/>
    <mergeCell ref="A235:A243"/>
    <mergeCell ref="A257:A265"/>
    <mergeCell ref="A280:A288"/>
    <mergeCell ref="A304:A312"/>
    <mergeCell ref="J190:M190"/>
    <mergeCell ref="J214:M214"/>
    <mergeCell ref="J236:M236"/>
    <mergeCell ref="J258:M258"/>
    <mergeCell ref="J281:M281"/>
    <mergeCell ref="J305:M305"/>
    <mergeCell ref="J328:M328"/>
    <mergeCell ref="A584:A592"/>
    <mergeCell ref="A608:A616"/>
    <mergeCell ref="A630:A638"/>
    <mergeCell ref="A653:A661"/>
    <mergeCell ref="A327:A335"/>
    <mergeCell ref="A350:A358"/>
    <mergeCell ref="A373:A381"/>
    <mergeCell ref="A397:A405"/>
    <mergeCell ref="A421:A429"/>
    <mergeCell ref="A445:A453"/>
    <mergeCell ref="A468:A476"/>
  </mergeCells>
  <printOptions/>
  <pageMargins bottom="0.3937007874015748" footer="0.0" header="0.0" left="0.0" right="0.0" top="0.3937007874015748"/>
  <pageSetup orientation="landscape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21.43"/>
    <col customWidth="1" min="3" max="3" width="17.71"/>
    <col customWidth="1" min="4" max="4" width="18.57"/>
    <col customWidth="1" min="5" max="5" width="42.0"/>
    <col customWidth="1" min="6" max="6" width="47.86"/>
    <col customWidth="1" min="7" max="7" width="37.57"/>
    <col customWidth="1" min="8" max="8" width="40.29"/>
    <col customWidth="1" min="9" max="9" width="18.0"/>
    <col customWidth="1" min="10" max="10" width="38.57"/>
    <col customWidth="1" min="11" max="11" width="25.29"/>
    <col customWidth="1" min="12" max="12" width="23.71"/>
    <col customWidth="1" min="13" max="13" width="36.57"/>
    <col customWidth="1" min="14" max="19" width="12.14"/>
    <col customWidth="1" min="20" max="26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12.75" customHeight="1"/>
    <row r="3" ht="12.75" customHeight="1"/>
    <row r="4" ht="12.75" customHeight="1"/>
    <row r="5" ht="12.75" customHeight="1">
      <c r="A5" s="4" t="s">
        <v>1</v>
      </c>
      <c r="B5" s="5"/>
      <c r="C5" s="5"/>
      <c r="D5" s="5"/>
      <c r="E5" s="5"/>
    </row>
    <row r="6" ht="15.0" customHeight="1">
      <c r="B6" s="6" t="s">
        <v>2</v>
      </c>
      <c r="C6" s="6" t="s">
        <v>3</v>
      </c>
      <c r="D6" s="6" t="s">
        <v>4</v>
      </c>
      <c r="E6" s="7" t="s">
        <v>5</v>
      </c>
      <c r="F6" s="8" t="s">
        <v>6</v>
      </c>
      <c r="G6" s="9" t="s">
        <v>7</v>
      </c>
      <c r="H6" s="10" t="s">
        <v>8</v>
      </c>
      <c r="J6" s="11" t="s">
        <v>9</v>
      </c>
      <c r="K6" s="2"/>
      <c r="L6" s="2"/>
      <c r="M6" s="3"/>
    </row>
    <row r="7" ht="12.75" customHeight="1"/>
    <row r="8">
      <c r="B8" s="12" t="s">
        <v>98</v>
      </c>
      <c r="C8" s="13">
        <v>130.0</v>
      </c>
      <c r="D8" s="13">
        <v>10000.0</v>
      </c>
      <c r="E8" s="14">
        <f t="shared" ref="E8:E11" si="1">D8/(C8*20)</f>
        <v>3.846153846</v>
      </c>
      <c r="F8" s="19">
        <f>2000 + 3200</f>
        <v>5200</v>
      </c>
      <c r="G8" s="14">
        <f t="shared" ref="G8:G11" si="2">F8/(C8*20)</f>
        <v>2</v>
      </c>
      <c r="H8" s="14">
        <f t="shared" ref="H8:H11" si="3">F8-(20*C8)</f>
        <v>2600</v>
      </c>
      <c r="J8" s="16" t="s">
        <v>11</v>
      </c>
      <c r="K8" s="16" t="s">
        <v>12</v>
      </c>
      <c r="L8" s="16" t="s">
        <v>13</v>
      </c>
      <c r="M8" s="16" t="s">
        <v>14</v>
      </c>
    </row>
    <row r="9">
      <c r="B9" s="12" t="s">
        <v>99</v>
      </c>
      <c r="C9" s="13">
        <v>100.0</v>
      </c>
      <c r="D9" s="13">
        <v>10000.0</v>
      </c>
      <c r="E9" s="14">
        <f t="shared" si="1"/>
        <v>5</v>
      </c>
      <c r="F9" s="19">
        <f>4000</f>
        <v>4000</v>
      </c>
      <c r="G9" s="14">
        <f t="shared" si="2"/>
        <v>2</v>
      </c>
      <c r="H9" s="14">
        <f t="shared" si="3"/>
        <v>2000</v>
      </c>
      <c r="J9" s="19" t="s">
        <v>100</v>
      </c>
      <c r="K9" s="19">
        <v>58.0</v>
      </c>
      <c r="L9" s="17">
        <f>11-(K9/60) - 0.3 - 0.16</f>
        <v>9.573333333</v>
      </c>
      <c r="M9" s="18">
        <f t="shared" ref="M9:M18" si="4">7.5*K9</f>
        <v>435</v>
      </c>
    </row>
    <row r="10">
      <c r="B10" s="12" t="s">
        <v>101</v>
      </c>
      <c r="C10" s="13">
        <v>150.0</v>
      </c>
      <c r="D10" s="13">
        <v>20000.0</v>
      </c>
      <c r="E10" s="14">
        <f t="shared" si="1"/>
        <v>6.666666667</v>
      </c>
      <c r="F10" s="19">
        <f>(10000*2) - 10000 - 4000</f>
        <v>6000</v>
      </c>
      <c r="G10" s="14">
        <f t="shared" si="2"/>
        <v>2</v>
      </c>
      <c r="H10" s="14">
        <f t="shared" si="3"/>
        <v>3000</v>
      </c>
      <c r="J10" s="19" t="s">
        <v>102</v>
      </c>
      <c r="K10" s="19">
        <v>58.0</v>
      </c>
      <c r="L10" s="17">
        <f>L9-(K10/60) </f>
        <v>8.606666667</v>
      </c>
      <c r="M10" s="18">
        <f t="shared" si="4"/>
        <v>435</v>
      </c>
      <c r="P10" s="13" t="s">
        <v>17</v>
      </c>
    </row>
    <row r="11">
      <c r="B11" s="12" t="s">
        <v>103</v>
      </c>
      <c r="C11" s="13">
        <v>200.0</v>
      </c>
      <c r="D11" s="13">
        <v>30000.0</v>
      </c>
      <c r="E11" s="14">
        <f t="shared" si="1"/>
        <v>7.5</v>
      </c>
      <c r="F11" s="19">
        <f>8000</f>
        <v>8000</v>
      </c>
      <c r="G11" s="14">
        <f t="shared" si="2"/>
        <v>2</v>
      </c>
      <c r="H11" s="14">
        <f t="shared" si="3"/>
        <v>4000</v>
      </c>
      <c r="J11" s="19" t="s">
        <v>100</v>
      </c>
      <c r="K11" s="19">
        <v>58.0</v>
      </c>
      <c r="L11" s="17">
        <f t="shared" ref="L11:L12" si="5">L10-(K11/60) - 0.3 - 0.16</f>
        <v>7.18</v>
      </c>
      <c r="M11" s="18">
        <f t="shared" si="4"/>
        <v>435</v>
      </c>
      <c r="P11" s="13" t="s">
        <v>20</v>
      </c>
    </row>
    <row r="12">
      <c r="B12" s="12"/>
      <c r="E12" s="14"/>
      <c r="G12" s="14"/>
      <c r="H12" s="14"/>
      <c r="J12" s="19" t="s">
        <v>104</v>
      </c>
      <c r="K12" s="19">
        <v>4.0</v>
      </c>
      <c r="L12" s="17">
        <f t="shared" si="5"/>
        <v>6.653333333</v>
      </c>
      <c r="M12" s="18">
        <f t="shared" si="4"/>
        <v>30</v>
      </c>
    </row>
    <row r="13">
      <c r="B13" s="23"/>
      <c r="E13" s="14"/>
      <c r="F13" s="13"/>
      <c r="G13" s="14"/>
      <c r="H13" s="14"/>
      <c r="J13" s="19" t="s">
        <v>105</v>
      </c>
      <c r="K13" s="19">
        <v>4.0</v>
      </c>
      <c r="L13" s="17">
        <f>L12-(K13/60) - 0.3</f>
        <v>6.286666667</v>
      </c>
      <c r="M13" s="18">
        <f t="shared" si="4"/>
        <v>30</v>
      </c>
    </row>
    <row r="14">
      <c r="J14" s="19" t="s">
        <v>106</v>
      </c>
      <c r="K14" s="19">
        <v>11.0</v>
      </c>
      <c r="L14" s="17">
        <f>L13-(K14/60) - 0.16</f>
        <v>5.943333333</v>
      </c>
      <c r="M14" s="18">
        <f t="shared" si="4"/>
        <v>82.5</v>
      </c>
      <c r="O14" s="13" t="s">
        <v>81</v>
      </c>
    </row>
    <row r="15">
      <c r="J15" s="19" t="s">
        <v>107</v>
      </c>
      <c r="K15" s="19">
        <v>5.0</v>
      </c>
      <c r="L15" s="17">
        <f>L14-(K15/60) - 0.3</f>
        <v>5.56</v>
      </c>
      <c r="M15" s="18">
        <f t="shared" si="4"/>
        <v>37.5</v>
      </c>
    </row>
    <row r="16">
      <c r="A16" s="21"/>
      <c r="B16" s="5"/>
      <c r="C16" s="5"/>
      <c r="D16" s="5"/>
      <c r="E16" s="5"/>
      <c r="J16" s="19" t="s">
        <v>108</v>
      </c>
      <c r="K16" s="19">
        <v>52.0</v>
      </c>
      <c r="L16" s="24">
        <f>L15-(K16/60) </f>
        <v>4.693333333</v>
      </c>
      <c r="M16" s="18">
        <f t="shared" si="4"/>
        <v>390</v>
      </c>
    </row>
    <row r="17">
      <c r="B17" s="22"/>
      <c r="C17" s="22"/>
      <c r="D17" s="22"/>
      <c r="E17" s="22"/>
      <c r="F17" s="23"/>
      <c r="G17" s="23"/>
      <c r="J17" s="19" t="s">
        <v>109</v>
      </c>
      <c r="K17" s="19">
        <v>36.0</v>
      </c>
      <c r="L17" s="17">
        <f>6.19-(K17/60) - 0.16</f>
        <v>5.43</v>
      </c>
      <c r="M17" s="18">
        <f t="shared" si="4"/>
        <v>270</v>
      </c>
    </row>
    <row r="18">
      <c r="J18" s="19" t="s">
        <v>110</v>
      </c>
      <c r="K18" s="19">
        <v>52.0</v>
      </c>
      <c r="L18" s="24">
        <f>L17-(K18/60) </f>
        <v>4.563333333</v>
      </c>
      <c r="M18" s="18">
        <f t="shared" si="4"/>
        <v>390</v>
      </c>
    </row>
    <row r="19">
      <c r="B19" s="23"/>
      <c r="J19" s="19"/>
      <c r="K19" s="19"/>
      <c r="L19" s="17"/>
      <c r="M19" s="18"/>
    </row>
    <row r="20">
      <c r="B20" s="23"/>
      <c r="J20" s="19"/>
      <c r="K20" s="19"/>
    </row>
    <row r="21">
      <c r="B21" s="23"/>
    </row>
    <row r="22">
      <c r="A22" s="21"/>
      <c r="B22" s="5"/>
      <c r="C22" s="5"/>
      <c r="D22" s="5"/>
      <c r="E22" s="5"/>
    </row>
    <row r="23">
      <c r="B23" s="22"/>
      <c r="C23" s="22"/>
      <c r="D23" s="22"/>
      <c r="E23" s="22"/>
      <c r="F23" s="23"/>
      <c r="G23" s="23"/>
      <c r="H23" s="23"/>
    </row>
    <row r="24">
      <c r="J24" s="26" t="s">
        <v>36</v>
      </c>
      <c r="K24" s="18">
        <f>SUM(M9:M22)</f>
        <v>2535</v>
      </c>
    </row>
    <row r="25">
      <c r="B25" s="23"/>
      <c r="J25" s="26" t="s">
        <v>37</v>
      </c>
      <c r="K25" s="20">
        <f>SUM(F8:F11)/10000</f>
        <v>2.32</v>
      </c>
    </row>
    <row r="26">
      <c r="B26" s="23"/>
      <c r="J26" s="26" t="s">
        <v>38</v>
      </c>
      <c r="K26" s="20">
        <f>240-K25</f>
        <v>237.68</v>
      </c>
    </row>
    <row r="27">
      <c r="A27" s="4" t="s">
        <v>39</v>
      </c>
      <c r="B27" s="5"/>
      <c r="C27" s="5"/>
      <c r="D27" s="5"/>
      <c r="E27" s="5"/>
    </row>
    <row r="28">
      <c r="B28" s="6" t="s">
        <v>2</v>
      </c>
      <c r="C28" s="6" t="s">
        <v>3</v>
      </c>
      <c r="D28" s="6" t="s">
        <v>4</v>
      </c>
      <c r="E28" s="7" t="s">
        <v>5</v>
      </c>
      <c r="F28" s="8" t="s">
        <v>6</v>
      </c>
      <c r="G28" s="9" t="s">
        <v>7</v>
      </c>
      <c r="H28" s="10" t="s">
        <v>8</v>
      </c>
      <c r="J28" s="11" t="s">
        <v>9</v>
      </c>
      <c r="K28" s="2"/>
      <c r="L28" s="2"/>
      <c r="M28" s="3"/>
    </row>
    <row r="30">
      <c r="B30" s="12" t="s">
        <v>98</v>
      </c>
      <c r="C30" s="13">
        <v>130.0</v>
      </c>
      <c r="D30" s="13">
        <v>10000.0</v>
      </c>
      <c r="E30" s="14">
        <f t="shared" ref="E30:E33" si="6">D30/(C30*20)</f>
        <v>3.846153846</v>
      </c>
      <c r="F30" s="14">
        <f t="shared" ref="F30:F33" si="7">H8</f>
        <v>2600</v>
      </c>
      <c r="G30" s="14">
        <f t="shared" ref="G30:G33" si="8">F30/(C30*20)</f>
        <v>1</v>
      </c>
      <c r="H30" s="14">
        <f t="shared" ref="H30:H33" si="9">F30-(20*C30)</f>
        <v>0</v>
      </c>
      <c r="J30" s="16" t="s">
        <v>11</v>
      </c>
      <c r="K30" s="16" t="s">
        <v>12</v>
      </c>
      <c r="L30" s="16" t="s">
        <v>13</v>
      </c>
      <c r="M30" s="16" t="s">
        <v>14</v>
      </c>
    </row>
    <row r="31">
      <c r="B31" s="12" t="s">
        <v>99</v>
      </c>
      <c r="C31" s="13">
        <v>100.0</v>
      </c>
      <c r="D31" s="13">
        <v>10000.0</v>
      </c>
      <c r="E31" s="14">
        <f t="shared" si="6"/>
        <v>5</v>
      </c>
      <c r="F31" s="14">
        <f t="shared" si="7"/>
        <v>2000</v>
      </c>
      <c r="G31" s="14">
        <f t="shared" si="8"/>
        <v>1</v>
      </c>
      <c r="H31" s="14">
        <f t="shared" si="9"/>
        <v>0</v>
      </c>
      <c r="J31" s="13"/>
      <c r="K31" s="13"/>
      <c r="L31" s="20">
        <f>11-(K31/60)</f>
        <v>11</v>
      </c>
      <c r="M31" s="18">
        <f t="shared" ref="M31:M38" si="10">7.5*K31</f>
        <v>0</v>
      </c>
    </row>
    <row r="32">
      <c r="B32" s="12" t="s">
        <v>101</v>
      </c>
      <c r="C32" s="13">
        <v>150.0</v>
      </c>
      <c r="D32" s="13">
        <v>20000.0</v>
      </c>
      <c r="E32" s="14">
        <f t="shared" si="6"/>
        <v>6.666666667</v>
      </c>
      <c r="F32" s="14">
        <f t="shared" si="7"/>
        <v>3000</v>
      </c>
      <c r="G32" s="14">
        <f t="shared" si="8"/>
        <v>1</v>
      </c>
      <c r="H32" s="14">
        <f t="shared" si="9"/>
        <v>0</v>
      </c>
      <c r="J32" s="13"/>
      <c r="K32" s="13"/>
      <c r="L32" s="20">
        <f t="shared" ref="L32:L41" si="11">L31-(K32/60)</f>
        <v>11</v>
      </c>
      <c r="M32" s="18">
        <f t="shared" si="10"/>
        <v>0</v>
      </c>
    </row>
    <row r="33">
      <c r="B33" s="12" t="s">
        <v>103</v>
      </c>
      <c r="C33" s="13">
        <v>200.0</v>
      </c>
      <c r="D33" s="13">
        <v>30000.0</v>
      </c>
      <c r="E33" s="14">
        <f t="shared" si="6"/>
        <v>7.5</v>
      </c>
      <c r="F33" s="14">
        <f t="shared" si="7"/>
        <v>4000</v>
      </c>
      <c r="G33" s="14">
        <f t="shared" si="8"/>
        <v>1</v>
      </c>
      <c r="H33" s="14">
        <f t="shared" si="9"/>
        <v>0</v>
      </c>
      <c r="J33" s="13"/>
      <c r="K33" s="13"/>
      <c r="L33" s="20">
        <f t="shared" si="11"/>
        <v>11</v>
      </c>
      <c r="M33" s="18">
        <f t="shared" si="10"/>
        <v>0</v>
      </c>
    </row>
    <row r="34">
      <c r="B34" s="23"/>
      <c r="E34" s="14"/>
      <c r="G34" s="14"/>
      <c r="H34" s="14"/>
      <c r="J34" s="13"/>
      <c r="K34" s="13"/>
      <c r="L34" s="20">
        <f t="shared" si="11"/>
        <v>11</v>
      </c>
      <c r="M34" s="18">
        <f t="shared" si="10"/>
        <v>0</v>
      </c>
    </row>
    <row r="35">
      <c r="B35" s="23"/>
      <c r="E35" s="14"/>
      <c r="G35" s="14"/>
      <c r="H35" s="14"/>
      <c r="J35" s="13"/>
      <c r="K35" s="13"/>
      <c r="L35" s="20">
        <f t="shared" si="11"/>
        <v>11</v>
      </c>
      <c r="M35" s="18">
        <f t="shared" si="10"/>
        <v>0</v>
      </c>
    </row>
    <row r="36">
      <c r="J36" s="13"/>
      <c r="K36" s="13"/>
      <c r="L36" s="20">
        <f t="shared" si="11"/>
        <v>11</v>
      </c>
      <c r="M36" s="18">
        <f t="shared" si="10"/>
        <v>0</v>
      </c>
    </row>
    <row r="37">
      <c r="J37" s="13"/>
      <c r="K37" s="13"/>
      <c r="L37" s="20">
        <f t="shared" si="11"/>
        <v>11</v>
      </c>
      <c r="M37" s="18">
        <f t="shared" si="10"/>
        <v>0</v>
      </c>
    </row>
    <row r="38">
      <c r="A38" s="21"/>
      <c r="B38" s="5"/>
      <c r="C38" s="5"/>
      <c r="D38" s="5"/>
      <c r="E38" s="5"/>
      <c r="J38" s="13"/>
      <c r="K38" s="13"/>
      <c r="L38" s="20">
        <f t="shared" si="11"/>
        <v>11</v>
      </c>
      <c r="M38" s="18">
        <f t="shared" si="10"/>
        <v>0</v>
      </c>
    </row>
    <row r="39">
      <c r="B39" s="22"/>
      <c r="C39" s="22"/>
      <c r="D39" s="22"/>
      <c r="E39" s="22"/>
      <c r="F39" s="23"/>
      <c r="G39" s="23"/>
      <c r="J39" s="13"/>
      <c r="K39" s="13"/>
      <c r="L39" s="20">
        <f t="shared" si="11"/>
        <v>11</v>
      </c>
    </row>
    <row r="40">
      <c r="J40" s="13"/>
      <c r="K40" s="13"/>
      <c r="L40" s="20">
        <f t="shared" si="11"/>
        <v>11</v>
      </c>
    </row>
    <row r="41">
      <c r="B41" s="23"/>
      <c r="J41" s="13"/>
      <c r="K41" s="13"/>
      <c r="L41" s="20">
        <f t="shared" si="11"/>
        <v>11</v>
      </c>
    </row>
    <row r="42">
      <c r="B42" s="23"/>
    </row>
    <row r="43">
      <c r="B43" s="23"/>
    </row>
    <row r="44">
      <c r="A44" s="21"/>
      <c r="B44" s="5"/>
      <c r="C44" s="5"/>
      <c r="D44" s="5"/>
      <c r="E44" s="5"/>
    </row>
    <row r="45">
      <c r="B45" s="22"/>
      <c r="C45" s="22"/>
      <c r="D45" s="22"/>
      <c r="E45" s="22"/>
      <c r="F45" s="23"/>
      <c r="G45" s="23"/>
      <c r="H45" s="23"/>
    </row>
    <row r="46">
      <c r="J46" s="26" t="s">
        <v>36</v>
      </c>
      <c r="K46" s="18">
        <f>SUM(M31:M44)</f>
        <v>0</v>
      </c>
    </row>
    <row r="47">
      <c r="B47" s="23"/>
      <c r="J47" s="26" t="s">
        <v>37</v>
      </c>
      <c r="K47" s="20">
        <f>(SUM(F30:F33)-SUM(H8:H11))/10000</f>
        <v>0</v>
      </c>
    </row>
    <row r="48">
      <c r="B48" s="23"/>
      <c r="J48" s="26" t="s">
        <v>38</v>
      </c>
      <c r="K48" s="20">
        <f>K26-K47</f>
        <v>237.68</v>
      </c>
    </row>
    <row r="51">
      <c r="A51" s="4" t="s">
        <v>40</v>
      </c>
      <c r="B51" s="5"/>
      <c r="C51" s="5"/>
      <c r="D51" s="5"/>
      <c r="E51" s="5"/>
    </row>
    <row r="52">
      <c r="B52" s="6" t="s">
        <v>2</v>
      </c>
      <c r="C52" s="6" t="s">
        <v>3</v>
      </c>
      <c r="D52" s="6" t="s">
        <v>4</v>
      </c>
      <c r="E52" s="7" t="s">
        <v>5</v>
      </c>
      <c r="F52" s="8" t="s">
        <v>6</v>
      </c>
      <c r="G52" s="9" t="s">
        <v>7</v>
      </c>
      <c r="H52" s="10" t="s">
        <v>8</v>
      </c>
      <c r="J52" s="11" t="s">
        <v>9</v>
      </c>
      <c r="K52" s="2"/>
      <c r="L52" s="2"/>
      <c r="M52" s="3"/>
    </row>
    <row r="54">
      <c r="B54" s="12" t="s">
        <v>98</v>
      </c>
      <c r="C54" s="13">
        <v>130.0</v>
      </c>
      <c r="D54" s="13">
        <v>10000.0</v>
      </c>
      <c r="E54" s="14">
        <f t="shared" ref="E54:E57" si="12">D54/(C54*20)</f>
        <v>3.846153846</v>
      </c>
      <c r="F54" s="14">
        <f t="shared" ref="F54:F57" si="13">H30 + F8</f>
        <v>5200</v>
      </c>
      <c r="G54" s="14">
        <f t="shared" ref="G54:G57" si="14">F54/(C54*20)</f>
        <v>2</v>
      </c>
      <c r="H54" s="14">
        <f t="shared" ref="H54:H57" si="15">F54-(20*C54)</f>
        <v>2600</v>
      </c>
      <c r="J54" s="16" t="s">
        <v>11</v>
      </c>
      <c r="K54" s="16" t="s">
        <v>12</v>
      </c>
      <c r="L54" s="16" t="s">
        <v>13</v>
      </c>
      <c r="M54" s="16" t="s">
        <v>14</v>
      </c>
    </row>
    <row r="55">
      <c r="B55" s="12" t="s">
        <v>99</v>
      </c>
      <c r="C55" s="13">
        <v>100.0</v>
      </c>
      <c r="D55" s="13">
        <v>10000.0</v>
      </c>
      <c r="E55" s="14">
        <f t="shared" si="12"/>
        <v>5</v>
      </c>
      <c r="F55" s="14">
        <f t="shared" si="13"/>
        <v>4000</v>
      </c>
      <c r="G55" s="14">
        <f t="shared" si="14"/>
        <v>2</v>
      </c>
      <c r="H55" s="14">
        <f t="shared" si="15"/>
        <v>2000</v>
      </c>
      <c r="J55" s="19" t="s">
        <v>100</v>
      </c>
      <c r="K55" s="19">
        <v>58.0</v>
      </c>
      <c r="L55" s="17">
        <f>11-(K55/60) - 0.3 - 0.16</f>
        <v>9.573333333</v>
      </c>
      <c r="M55" s="18">
        <f t="shared" ref="M55:M64" si="16">7.5*K55</f>
        <v>435</v>
      </c>
    </row>
    <row r="56">
      <c r="B56" s="12" t="s">
        <v>101</v>
      </c>
      <c r="C56" s="13">
        <v>150.0</v>
      </c>
      <c r="D56" s="13">
        <v>20000.0</v>
      </c>
      <c r="E56" s="14">
        <f t="shared" si="12"/>
        <v>6.666666667</v>
      </c>
      <c r="F56" s="14">
        <f t="shared" si="13"/>
        <v>6000</v>
      </c>
      <c r="G56" s="14">
        <f t="shared" si="14"/>
        <v>2</v>
      </c>
      <c r="H56" s="14">
        <f t="shared" si="15"/>
        <v>3000</v>
      </c>
      <c r="J56" s="19" t="s">
        <v>102</v>
      </c>
      <c r="K56" s="19">
        <v>58.0</v>
      </c>
      <c r="L56" s="17">
        <f>L55-(K56/60) </f>
        <v>8.606666667</v>
      </c>
      <c r="M56" s="18">
        <f t="shared" si="16"/>
        <v>435</v>
      </c>
    </row>
    <row r="57">
      <c r="B57" s="12" t="s">
        <v>103</v>
      </c>
      <c r="C57" s="13">
        <v>200.0</v>
      </c>
      <c r="D57" s="13">
        <v>30000.0</v>
      </c>
      <c r="E57" s="14">
        <f t="shared" si="12"/>
        <v>7.5</v>
      </c>
      <c r="F57" s="14">
        <f t="shared" si="13"/>
        <v>8000</v>
      </c>
      <c r="G57" s="14">
        <f t="shared" si="14"/>
        <v>2</v>
      </c>
      <c r="H57" s="14">
        <f t="shared" si="15"/>
        <v>4000</v>
      </c>
      <c r="J57" s="19" t="s">
        <v>100</v>
      </c>
      <c r="K57" s="19">
        <v>58.0</v>
      </c>
      <c r="L57" s="17">
        <f t="shared" ref="L57:L58" si="17">L56-(K57/60) - 0.3 - 0.16</f>
        <v>7.18</v>
      </c>
      <c r="M57" s="18">
        <f t="shared" si="16"/>
        <v>435</v>
      </c>
    </row>
    <row r="58">
      <c r="B58" s="23"/>
      <c r="E58" s="14"/>
      <c r="G58" s="14"/>
      <c r="H58" s="14"/>
      <c r="J58" s="19" t="s">
        <v>104</v>
      </c>
      <c r="K58" s="19">
        <v>4.0</v>
      </c>
      <c r="L58" s="17">
        <f t="shared" si="17"/>
        <v>6.653333333</v>
      </c>
      <c r="M58" s="18">
        <f t="shared" si="16"/>
        <v>30</v>
      </c>
    </row>
    <row r="59">
      <c r="B59" s="23"/>
      <c r="E59" s="14"/>
      <c r="G59" s="14"/>
      <c r="H59" s="14"/>
      <c r="J59" s="19" t="s">
        <v>105</v>
      </c>
      <c r="K59" s="19">
        <v>4.0</v>
      </c>
      <c r="L59" s="17">
        <f>L58-(K59/60) - 0.3</f>
        <v>6.286666667</v>
      </c>
      <c r="M59" s="18">
        <f t="shared" si="16"/>
        <v>30</v>
      </c>
    </row>
    <row r="60">
      <c r="J60" s="19" t="s">
        <v>106</v>
      </c>
      <c r="K60" s="19">
        <v>11.0</v>
      </c>
      <c r="L60" s="17">
        <f>L59-(K60/60) - 0.16</f>
        <v>5.943333333</v>
      </c>
      <c r="M60" s="18">
        <f t="shared" si="16"/>
        <v>82.5</v>
      </c>
    </row>
    <row r="61">
      <c r="J61" s="19" t="s">
        <v>107</v>
      </c>
      <c r="K61" s="19">
        <v>5.0</v>
      </c>
      <c r="L61" s="17">
        <f>L60-(K61/60) - 0.3</f>
        <v>5.56</v>
      </c>
      <c r="M61" s="18">
        <f t="shared" si="16"/>
        <v>37.5</v>
      </c>
    </row>
    <row r="62">
      <c r="A62" s="21"/>
      <c r="B62" s="5"/>
      <c r="C62" s="5"/>
      <c r="D62" s="5"/>
      <c r="E62" s="5"/>
      <c r="J62" s="19" t="s">
        <v>108</v>
      </c>
      <c r="K62" s="19">
        <v>52.0</v>
      </c>
      <c r="L62" s="24">
        <f>L61-(K62/60) </f>
        <v>4.693333333</v>
      </c>
      <c r="M62" s="18">
        <f t="shared" si="16"/>
        <v>390</v>
      </c>
    </row>
    <row r="63">
      <c r="B63" s="22"/>
      <c r="C63" s="22"/>
      <c r="D63" s="22"/>
      <c r="E63" s="22"/>
      <c r="F63" s="23"/>
      <c r="G63" s="23"/>
      <c r="J63" s="19" t="s">
        <v>109</v>
      </c>
      <c r="K63" s="19">
        <v>36.0</v>
      </c>
      <c r="L63" s="17">
        <f>6.19-(K63/60) - 0.16</f>
        <v>5.43</v>
      </c>
      <c r="M63" s="18">
        <f t="shared" si="16"/>
        <v>270</v>
      </c>
    </row>
    <row r="64">
      <c r="J64" s="19" t="s">
        <v>110</v>
      </c>
      <c r="K64" s="19">
        <v>52.0</v>
      </c>
      <c r="L64" s="24">
        <f>L63-(K64/60) </f>
        <v>4.563333333</v>
      </c>
      <c r="M64" s="18">
        <f t="shared" si="16"/>
        <v>390</v>
      </c>
    </row>
    <row r="65">
      <c r="B65" s="23"/>
    </row>
    <row r="66">
      <c r="B66" s="23"/>
    </row>
    <row r="67">
      <c r="B67" s="23"/>
    </row>
    <row r="68">
      <c r="A68" s="21"/>
      <c r="B68" s="5"/>
      <c r="C68" s="5"/>
      <c r="D68" s="5"/>
      <c r="E68" s="5"/>
    </row>
    <row r="69">
      <c r="B69" s="22"/>
      <c r="C69" s="22"/>
      <c r="D69" s="22"/>
      <c r="E69" s="22"/>
      <c r="F69" s="23"/>
      <c r="G69" s="23"/>
      <c r="H69" s="23"/>
    </row>
    <row r="70">
      <c r="J70" s="26" t="s">
        <v>36</v>
      </c>
      <c r="K70" s="18">
        <f>SUM(M55:M68)</f>
        <v>2535</v>
      </c>
    </row>
    <row r="71">
      <c r="B71" s="23"/>
      <c r="J71" s="26" t="s">
        <v>37</v>
      </c>
      <c r="K71" s="20">
        <f>(SUM(F54:F57)-SUM(H30:H33))/10000</f>
        <v>2.32</v>
      </c>
    </row>
    <row r="72">
      <c r="B72" s="23"/>
      <c r="J72" s="26" t="s">
        <v>38</v>
      </c>
      <c r="K72" s="20">
        <f>K48-K71</f>
        <v>235.36</v>
      </c>
    </row>
    <row r="73">
      <c r="A73" s="4" t="s">
        <v>41</v>
      </c>
      <c r="B73" s="5"/>
      <c r="C73" s="5"/>
      <c r="D73" s="5"/>
      <c r="E73" s="5"/>
    </row>
    <row r="74">
      <c r="B74" s="6" t="s">
        <v>2</v>
      </c>
      <c r="C74" s="6" t="s">
        <v>3</v>
      </c>
      <c r="D74" s="6" t="s">
        <v>4</v>
      </c>
      <c r="E74" s="7" t="s">
        <v>5</v>
      </c>
      <c r="F74" s="8" t="s">
        <v>6</v>
      </c>
      <c r="G74" s="9" t="s">
        <v>7</v>
      </c>
      <c r="H74" s="10" t="s">
        <v>8</v>
      </c>
      <c r="J74" s="11" t="s">
        <v>9</v>
      </c>
      <c r="K74" s="2"/>
      <c r="L74" s="2"/>
      <c r="M74" s="3"/>
    </row>
    <row r="76">
      <c r="B76" s="12" t="s">
        <v>98</v>
      </c>
      <c r="C76" s="13">
        <v>130.0</v>
      </c>
      <c r="D76" s="13">
        <v>10000.0</v>
      </c>
      <c r="E76" s="14">
        <f t="shared" ref="E76:E79" si="18">D76/(C76*20)</f>
        <v>3.846153846</v>
      </c>
      <c r="F76" s="14">
        <f t="shared" ref="F76:F79" si="19">H54</f>
        <v>2600</v>
      </c>
      <c r="G76" s="14">
        <f t="shared" ref="G76:G79" si="20">F76/(C76*20)</f>
        <v>1</v>
      </c>
      <c r="H76" s="14">
        <f t="shared" ref="H76:H79" si="21">F76-(20*C76)</f>
        <v>0</v>
      </c>
      <c r="J76" s="16" t="s">
        <v>11</v>
      </c>
      <c r="K76" s="16" t="s">
        <v>12</v>
      </c>
      <c r="L76" s="16" t="s">
        <v>13</v>
      </c>
      <c r="M76" s="16" t="s">
        <v>14</v>
      </c>
    </row>
    <row r="77">
      <c r="B77" s="12" t="s">
        <v>99</v>
      </c>
      <c r="C77" s="13">
        <v>100.0</v>
      </c>
      <c r="D77" s="13">
        <v>10000.0</v>
      </c>
      <c r="E77" s="14">
        <f t="shared" si="18"/>
        <v>5</v>
      </c>
      <c r="F77" s="14">
        <f t="shared" si="19"/>
        <v>2000</v>
      </c>
      <c r="G77" s="14">
        <f t="shared" si="20"/>
        <v>1</v>
      </c>
      <c r="H77" s="14">
        <f t="shared" si="21"/>
        <v>0</v>
      </c>
      <c r="L77" s="20">
        <f>11-(K77/60)</f>
        <v>11</v>
      </c>
      <c r="M77" s="18">
        <f t="shared" ref="M77:M84" si="22">7.5*K77</f>
        <v>0</v>
      </c>
    </row>
    <row r="78">
      <c r="B78" s="12" t="s">
        <v>101</v>
      </c>
      <c r="C78" s="13">
        <v>150.0</v>
      </c>
      <c r="D78" s="13">
        <v>20000.0</v>
      </c>
      <c r="E78" s="14">
        <f t="shared" si="18"/>
        <v>6.666666667</v>
      </c>
      <c r="F78" s="14">
        <f t="shared" si="19"/>
        <v>3000</v>
      </c>
      <c r="G78" s="14">
        <f t="shared" si="20"/>
        <v>1</v>
      </c>
      <c r="H78" s="14">
        <f t="shared" si="21"/>
        <v>0</v>
      </c>
      <c r="L78" s="20">
        <f t="shared" ref="L78:L84" si="23">L77-(K78/60)</f>
        <v>11</v>
      </c>
      <c r="M78" s="18">
        <f t="shared" si="22"/>
        <v>0</v>
      </c>
    </row>
    <row r="79">
      <c r="B79" s="12" t="s">
        <v>103</v>
      </c>
      <c r="C79" s="13">
        <v>200.0</v>
      </c>
      <c r="D79" s="13">
        <v>30000.0</v>
      </c>
      <c r="E79" s="14">
        <f t="shared" si="18"/>
        <v>7.5</v>
      </c>
      <c r="F79" s="14">
        <f t="shared" si="19"/>
        <v>4000</v>
      </c>
      <c r="G79" s="14">
        <f t="shared" si="20"/>
        <v>1</v>
      </c>
      <c r="H79" s="14">
        <f t="shared" si="21"/>
        <v>0</v>
      </c>
      <c r="L79" s="20">
        <f t="shared" si="23"/>
        <v>11</v>
      </c>
      <c r="M79" s="18">
        <f t="shared" si="22"/>
        <v>0</v>
      </c>
    </row>
    <row r="80">
      <c r="B80" s="23"/>
      <c r="E80" s="14"/>
      <c r="G80" s="14"/>
      <c r="H80" s="14"/>
      <c r="L80" s="20">
        <f t="shared" si="23"/>
        <v>11</v>
      </c>
      <c r="M80" s="18">
        <f t="shared" si="22"/>
        <v>0</v>
      </c>
    </row>
    <row r="81">
      <c r="B81" s="23"/>
      <c r="E81" s="14"/>
      <c r="G81" s="14"/>
      <c r="H81" s="14"/>
      <c r="L81" s="20">
        <f t="shared" si="23"/>
        <v>11</v>
      </c>
      <c r="M81" s="18">
        <f t="shared" si="22"/>
        <v>0</v>
      </c>
    </row>
    <row r="82">
      <c r="L82" s="20">
        <f t="shared" si="23"/>
        <v>11</v>
      </c>
      <c r="M82" s="18">
        <f t="shared" si="22"/>
        <v>0</v>
      </c>
    </row>
    <row r="83">
      <c r="L83" s="20">
        <f t="shared" si="23"/>
        <v>11</v>
      </c>
      <c r="M83" s="18">
        <f t="shared" si="22"/>
        <v>0</v>
      </c>
    </row>
    <row r="84">
      <c r="A84" s="21"/>
      <c r="B84" s="5"/>
      <c r="C84" s="5"/>
      <c r="D84" s="5"/>
      <c r="E84" s="5"/>
      <c r="L84" s="20">
        <f t="shared" si="23"/>
        <v>11</v>
      </c>
      <c r="M84" s="18">
        <f t="shared" si="22"/>
        <v>0</v>
      </c>
    </row>
    <row r="85">
      <c r="B85" s="22"/>
      <c r="C85" s="22"/>
      <c r="D85" s="22"/>
      <c r="E85" s="22"/>
      <c r="F85" s="23"/>
      <c r="G85" s="23"/>
    </row>
    <row r="87">
      <c r="B87" s="23"/>
    </row>
    <row r="88">
      <c r="B88" s="23"/>
    </row>
    <row r="89">
      <c r="B89" s="23"/>
    </row>
    <row r="90">
      <c r="A90" s="21"/>
      <c r="B90" s="5"/>
      <c r="C90" s="5"/>
      <c r="D90" s="5"/>
      <c r="E90" s="5"/>
    </row>
    <row r="91">
      <c r="B91" s="22"/>
      <c r="C91" s="22"/>
      <c r="D91" s="22"/>
      <c r="E91" s="22"/>
      <c r="F91" s="23"/>
      <c r="G91" s="23"/>
      <c r="H91" s="23"/>
    </row>
    <row r="92">
      <c r="J92" s="26" t="s">
        <v>36</v>
      </c>
      <c r="K92" s="18">
        <f>SUM(M77:M90)</f>
        <v>0</v>
      </c>
    </row>
    <row r="93">
      <c r="B93" s="23"/>
      <c r="J93" s="26" t="s">
        <v>37</v>
      </c>
      <c r="K93" s="20">
        <f>(SUM(F76:F79)-SUM(H54:H57))/10000</f>
        <v>0</v>
      </c>
    </row>
    <row r="94">
      <c r="B94" s="23"/>
      <c r="J94" s="26" t="s">
        <v>38</v>
      </c>
      <c r="K94" s="20">
        <f>K72-K93</f>
        <v>235.36</v>
      </c>
    </row>
    <row r="96">
      <c r="A96" s="4" t="s">
        <v>42</v>
      </c>
      <c r="B96" s="5"/>
      <c r="C96" s="5"/>
      <c r="D96" s="5"/>
      <c r="E96" s="5"/>
    </row>
    <row r="97">
      <c r="B97" s="6" t="s">
        <v>2</v>
      </c>
      <c r="C97" s="6" t="s">
        <v>3</v>
      </c>
      <c r="D97" s="6" t="s">
        <v>4</v>
      </c>
      <c r="E97" s="7" t="s">
        <v>5</v>
      </c>
      <c r="F97" s="8" t="s">
        <v>6</v>
      </c>
      <c r="G97" s="9" t="s">
        <v>7</v>
      </c>
      <c r="H97" s="10" t="s">
        <v>8</v>
      </c>
      <c r="J97" s="11" t="s">
        <v>9</v>
      </c>
      <c r="K97" s="2"/>
      <c r="L97" s="2"/>
      <c r="M97" s="3"/>
    </row>
    <row r="99">
      <c r="B99" s="12" t="s">
        <v>98</v>
      </c>
      <c r="C99" s="13">
        <v>130.0</v>
      </c>
      <c r="D99" s="13">
        <v>10000.0</v>
      </c>
      <c r="E99" s="14">
        <f t="shared" ref="E99:E102" si="24">D99/(C99*20)</f>
        <v>3.846153846</v>
      </c>
      <c r="F99" s="14">
        <f t="shared" ref="F99:F102" si="25">H76 + F8</f>
        <v>5200</v>
      </c>
      <c r="G99" s="14">
        <f t="shared" ref="G99:G102" si="26">F99/(C99*20)</f>
        <v>2</v>
      </c>
      <c r="H99" s="14">
        <f t="shared" ref="H99:H102" si="27">F99-(20*C99)</f>
        <v>2600</v>
      </c>
      <c r="J99" s="16" t="s">
        <v>11</v>
      </c>
      <c r="K99" s="16" t="s">
        <v>12</v>
      </c>
      <c r="L99" s="16" t="s">
        <v>13</v>
      </c>
      <c r="M99" s="16" t="s">
        <v>14</v>
      </c>
    </row>
    <row r="100">
      <c r="B100" s="12" t="s">
        <v>99</v>
      </c>
      <c r="C100" s="13">
        <v>100.0</v>
      </c>
      <c r="D100" s="13">
        <v>10000.0</v>
      </c>
      <c r="E100" s="14">
        <f t="shared" si="24"/>
        <v>5</v>
      </c>
      <c r="F100" s="14">
        <f t="shared" si="25"/>
        <v>4000</v>
      </c>
      <c r="G100" s="14">
        <f t="shared" si="26"/>
        <v>2</v>
      </c>
      <c r="H100" s="14">
        <f t="shared" si="27"/>
        <v>2000</v>
      </c>
      <c r="J100" s="19" t="s">
        <v>100</v>
      </c>
      <c r="K100" s="19">
        <v>58.0</v>
      </c>
      <c r="L100" s="17">
        <f>11-(K100/60) - 0.3 - 0.16</f>
        <v>9.573333333</v>
      </c>
      <c r="M100" s="18">
        <f t="shared" ref="M100:M109" si="28">7.5*K100</f>
        <v>435</v>
      </c>
    </row>
    <row r="101">
      <c r="B101" s="12" t="s">
        <v>101</v>
      </c>
      <c r="C101" s="13">
        <v>150.0</v>
      </c>
      <c r="D101" s="13">
        <v>20000.0</v>
      </c>
      <c r="E101" s="14">
        <f t="shared" si="24"/>
        <v>6.666666667</v>
      </c>
      <c r="F101" s="14">
        <f t="shared" si="25"/>
        <v>6000</v>
      </c>
      <c r="G101" s="14">
        <f t="shared" si="26"/>
        <v>2</v>
      </c>
      <c r="H101" s="14">
        <f t="shared" si="27"/>
        <v>3000</v>
      </c>
      <c r="J101" s="19" t="s">
        <v>102</v>
      </c>
      <c r="K101" s="19">
        <v>58.0</v>
      </c>
      <c r="L101" s="17">
        <f>L100-(K101/60) </f>
        <v>8.606666667</v>
      </c>
      <c r="M101" s="18">
        <f t="shared" si="28"/>
        <v>435</v>
      </c>
    </row>
    <row r="102">
      <c r="B102" s="12" t="s">
        <v>103</v>
      </c>
      <c r="C102" s="13">
        <v>200.0</v>
      </c>
      <c r="D102" s="13">
        <v>30000.0</v>
      </c>
      <c r="E102" s="14">
        <f t="shared" si="24"/>
        <v>7.5</v>
      </c>
      <c r="F102" s="14">
        <f t="shared" si="25"/>
        <v>8000</v>
      </c>
      <c r="G102" s="14">
        <f t="shared" si="26"/>
        <v>2</v>
      </c>
      <c r="H102" s="14">
        <f t="shared" si="27"/>
        <v>4000</v>
      </c>
      <c r="J102" s="19" t="s">
        <v>100</v>
      </c>
      <c r="K102" s="19">
        <v>58.0</v>
      </c>
      <c r="L102" s="17">
        <f t="shared" ref="L102:L103" si="29">L101-(K102/60) - 0.3 - 0.16</f>
        <v>7.18</v>
      </c>
      <c r="M102" s="18">
        <f t="shared" si="28"/>
        <v>435</v>
      </c>
    </row>
    <row r="103">
      <c r="B103" s="23"/>
      <c r="E103" s="14"/>
      <c r="G103" s="14"/>
      <c r="H103" s="14"/>
      <c r="J103" s="19" t="s">
        <v>104</v>
      </c>
      <c r="K103" s="19">
        <v>4.0</v>
      </c>
      <c r="L103" s="17">
        <f t="shared" si="29"/>
        <v>6.653333333</v>
      </c>
      <c r="M103" s="18">
        <f t="shared" si="28"/>
        <v>30</v>
      </c>
    </row>
    <row r="104">
      <c r="B104" s="23"/>
      <c r="E104" s="14"/>
      <c r="G104" s="14"/>
      <c r="H104" s="14"/>
      <c r="J104" s="19" t="s">
        <v>105</v>
      </c>
      <c r="K104" s="19">
        <v>4.0</v>
      </c>
      <c r="L104" s="17">
        <f>L103-(K104/60) - 0.3</f>
        <v>6.286666667</v>
      </c>
      <c r="M104" s="18">
        <f t="shared" si="28"/>
        <v>30</v>
      </c>
    </row>
    <row r="105">
      <c r="J105" s="19" t="s">
        <v>106</v>
      </c>
      <c r="K105" s="19">
        <v>11.0</v>
      </c>
      <c r="L105" s="17">
        <f>L104-(K105/60) - 0.16</f>
        <v>5.943333333</v>
      </c>
      <c r="M105" s="18">
        <f t="shared" si="28"/>
        <v>82.5</v>
      </c>
    </row>
    <row r="106">
      <c r="J106" s="19" t="s">
        <v>107</v>
      </c>
      <c r="K106" s="19">
        <v>5.0</v>
      </c>
      <c r="L106" s="17">
        <f>L105-(K106/60) - 0.3</f>
        <v>5.56</v>
      </c>
      <c r="M106" s="18">
        <f t="shared" si="28"/>
        <v>37.5</v>
      </c>
    </row>
    <row r="107">
      <c r="A107" s="21"/>
      <c r="B107" s="5"/>
      <c r="C107" s="5"/>
      <c r="D107" s="5"/>
      <c r="E107" s="5"/>
      <c r="J107" s="19" t="s">
        <v>108</v>
      </c>
      <c r="K107" s="19">
        <v>52.0</v>
      </c>
      <c r="L107" s="24">
        <f>L106-(K107/60) </f>
        <v>4.693333333</v>
      </c>
      <c r="M107" s="18">
        <f t="shared" si="28"/>
        <v>390</v>
      </c>
    </row>
    <row r="108">
      <c r="B108" s="22"/>
      <c r="C108" s="22"/>
      <c r="D108" s="22"/>
      <c r="E108" s="22"/>
      <c r="F108" s="23"/>
      <c r="G108" s="23"/>
      <c r="J108" s="19" t="s">
        <v>109</v>
      </c>
      <c r="K108" s="19">
        <v>36.0</v>
      </c>
      <c r="L108" s="17">
        <f>6.19-(K108/60) - 0.16</f>
        <v>5.43</v>
      </c>
      <c r="M108" s="18">
        <f t="shared" si="28"/>
        <v>270</v>
      </c>
    </row>
    <row r="109">
      <c r="J109" s="19" t="s">
        <v>110</v>
      </c>
      <c r="K109" s="19">
        <v>52.0</v>
      </c>
      <c r="L109" s="24">
        <f>L108-(K109/60) </f>
        <v>4.563333333</v>
      </c>
      <c r="M109" s="18">
        <f t="shared" si="28"/>
        <v>390</v>
      </c>
    </row>
    <row r="110">
      <c r="B110" s="23"/>
    </row>
    <row r="111">
      <c r="B111" s="23"/>
    </row>
    <row r="112">
      <c r="B112" s="23"/>
    </row>
    <row r="113">
      <c r="A113" s="21"/>
      <c r="B113" s="5"/>
      <c r="C113" s="5"/>
      <c r="D113" s="5"/>
      <c r="E113" s="5"/>
    </row>
    <row r="114">
      <c r="B114" s="22"/>
      <c r="C114" s="22"/>
      <c r="D114" s="22"/>
      <c r="E114" s="22"/>
      <c r="F114" s="23"/>
      <c r="G114" s="23"/>
      <c r="H114" s="23"/>
    </row>
    <row r="115">
      <c r="J115" s="26" t="s">
        <v>36</v>
      </c>
      <c r="K115" s="18">
        <f>SUM(M100:M113)</f>
        <v>2535</v>
      </c>
    </row>
    <row r="116">
      <c r="B116" s="23"/>
      <c r="J116" s="26" t="s">
        <v>37</v>
      </c>
      <c r="K116" s="20">
        <f>(SUM(F99:F102)-SUM(H76:H79))/10000</f>
        <v>2.32</v>
      </c>
    </row>
    <row r="117">
      <c r="B117" s="23"/>
      <c r="J117" s="26" t="s">
        <v>38</v>
      </c>
      <c r="K117" s="20">
        <f>K94-K116</f>
        <v>233.04</v>
      </c>
    </row>
    <row r="120">
      <c r="A120" s="4" t="s">
        <v>43</v>
      </c>
      <c r="B120" s="5"/>
      <c r="C120" s="5"/>
      <c r="D120" s="5"/>
      <c r="E120" s="5"/>
    </row>
    <row r="121">
      <c r="B121" s="6" t="s">
        <v>2</v>
      </c>
      <c r="C121" s="6" t="s">
        <v>3</v>
      </c>
      <c r="D121" s="6" t="s">
        <v>4</v>
      </c>
      <c r="E121" s="7" t="s">
        <v>5</v>
      </c>
      <c r="F121" s="8" t="s">
        <v>6</v>
      </c>
      <c r="G121" s="9" t="s">
        <v>7</v>
      </c>
      <c r="H121" s="10" t="s">
        <v>8</v>
      </c>
      <c r="J121" s="11" t="s">
        <v>9</v>
      </c>
      <c r="K121" s="2"/>
      <c r="L121" s="2"/>
      <c r="M121" s="3"/>
    </row>
    <row r="123">
      <c r="B123" s="12" t="s">
        <v>98</v>
      </c>
      <c r="C123" s="13">
        <v>130.0</v>
      </c>
      <c r="D123" s="13">
        <v>10000.0</v>
      </c>
      <c r="E123" s="14">
        <f t="shared" ref="E123:E126" si="30">D123/(C123*20)</f>
        <v>3.846153846</v>
      </c>
      <c r="F123" s="14">
        <f t="shared" ref="F123:F126" si="31">H99 + F8</f>
        <v>7800</v>
      </c>
      <c r="G123" s="14">
        <f t="shared" ref="G123:G126" si="32">F123/(C123*20)</f>
        <v>3</v>
      </c>
      <c r="H123" s="14">
        <f t="shared" ref="H123:H126" si="33">F123-(20*C123)</f>
        <v>5200</v>
      </c>
      <c r="J123" s="16" t="s">
        <v>11</v>
      </c>
      <c r="K123" s="16" t="s">
        <v>12</v>
      </c>
      <c r="L123" s="16" t="s">
        <v>13</v>
      </c>
      <c r="M123" s="16" t="s">
        <v>14</v>
      </c>
    </row>
    <row r="124">
      <c r="B124" s="12" t="s">
        <v>99</v>
      </c>
      <c r="C124" s="13">
        <v>100.0</v>
      </c>
      <c r="D124" s="13">
        <v>10000.0</v>
      </c>
      <c r="E124" s="14">
        <f t="shared" si="30"/>
        <v>5</v>
      </c>
      <c r="F124" s="14">
        <f t="shared" si="31"/>
        <v>6000</v>
      </c>
      <c r="G124" s="14">
        <f t="shared" si="32"/>
        <v>3</v>
      </c>
      <c r="H124" s="14">
        <f t="shared" si="33"/>
        <v>4000</v>
      </c>
      <c r="J124" s="19" t="s">
        <v>100</v>
      </c>
      <c r="K124" s="19">
        <v>58.0</v>
      </c>
      <c r="L124" s="17">
        <f>11-(K124/60) - 0.3 - 0.16</f>
        <v>9.573333333</v>
      </c>
      <c r="M124" s="18">
        <f t="shared" ref="M124:M133" si="34">7.5*K124</f>
        <v>435</v>
      </c>
    </row>
    <row r="125">
      <c r="B125" s="12" t="s">
        <v>101</v>
      </c>
      <c r="C125" s="13">
        <v>150.0</v>
      </c>
      <c r="D125" s="13">
        <v>20000.0</v>
      </c>
      <c r="E125" s="14">
        <f t="shared" si="30"/>
        <v>6.666666667</v>
      </c>
      <c r="F125" s="14">
        <f t="shared" si="31"/>
        <v>9000</v>
      </c>
      <c r="G125" s="14">
        <f t="shared" si="32"/>
        <v>3</v>
      </c>
      <c r="H125" s="14">
        <f t="shared" si="33"/>
        <v>6000</v>
      </c>
      <c r="J125" s="19" t="s">
        <v>102</v>
      </c>
      <c r="K125" s="19">
        <v>58.0</v>
      </c>
      <c r="L125" s="17">
        <f>L124-(K125/60) </f>
        <v>8.606666667</v>
      </c>
      <c r="M125" s="18">
        <f t="shared" si="34"/>
        <v>435</v>
      </c>
    </row>
    <row r="126">
      <c r="B126" s="12" t="s">
        <v>103</v>
      </c>
      <c r="C126" s="13">
        <v>200.0</v>
      </c>
      <c r="D126" s="13">
        <v>30000.0</v>
      </c>
      <c r="E126" s="14">
        <f t="shared" si="30"/>
        <v>7.5</v>
      </c>
      <c r="F126" s="14">
        <f t="shared" si="31"/>
        <v>12000</v>
      </c>
      <c r="G126" s="14">
        <f t="shared" si="32"/>
        <v>3</v>
      </c>
      <c r="H126" s="14">
        <f t="shared" si="33"/>
        <v>8000</v>
      </c>
      <c r="J126" s="19" t="s">
        <v>100</v>
      </c>
      <c r="K126" s="19">
        <v>58.0</v>
      </c>
      <c r="L126" s="17">
        <f t="shared" ref="L126:L127" si="35">L125-(K126/60) - 0.3 - 0.16</f>
        <v>7.18</v>
      </c>
      <c r="M126" s="18">
        <f t="shared" si="34"/>
        <v>435</v>
      </c>
    </row>
    <row r="127">
      <c r="B127" s="23"/>
      <c r="E127" s="14"/>
      <c r="G127" s="14"/>
      <c r="H127" s="14"/>
      <c r="J127" s="19" t="s">
        <v>104</v>
      </c>
      <c r="K127" s="19">
        <v>4.0</v>
      </c>
      <c r="L127" s="17">
        <f t="shared" si="35"/>
        <v>6.653333333</v>
      </c>
      <c r="M127" s="18">
        <f t="shared" si="34"/>
        <v>30</v>
      </c>
    </row>
    <row r="128">
      <c r="B128" s="23"/>
      <c r="E128" s="14"/>
      <c r="G128" s="14"/>
      <c r="H128" s="14"/>
      <c r="J128" s="19" t="s">
        <v>105</v>
      </c>
      <c r="K128" s="19">
        <v>4.0</v>
      </c>
      <c r="L128" s="17">
        <f>L127-(K128/60) - 0.3</f>
        <v>6.286666667</v>
      </c>
      <c r="M128" s="18">
        <f t="shared" si="34"/>
        <v>30</v>
      </c>
    </row>
    <row r="129">
      <c r="J129" s="19" t="s">
        <v>106</v>
      </c>
      <c r="K129" s="19">
        <v>11.0</v>
      </c>
      <c r="L129" s="17">
        <f>L128-(K129/60) - 0.16</f>
        <v>5.943333333</v>
      </c>
      <c r="M129" s="18">
        <f t="shared" si="34"/>
        <v>82.5</v>
      </c>
    </row>
    <row r="130">
      <c r="J130" s="19" t="s">
        <v>107</v>
      </c>
      <c r="K130" s="19">
        <v>5.0</v>
      </c>
      <c r="L130" s="17">
        <f>L129-(K130/60) - 0.3</f>
        <v>5.56</v>
      </c>
      <c r="M130" s="18">
        <f t="shared" si="34"/>
        <v>37.5</v>
      </c>
    </row>
    <row r="131">
      <c r="A131" s="21"/>
      <c r="B131" s="5"/>
      <c r="C131" s="5"/>
      <c r="D131" s="5"/>
      <c r="E131" s="5"/>
      <c r="J131" s="19" t="s">
        <v>108</v>
      </c>
      <c r="K131" s="19">
        <v>52.0</v>
      </c>
      <c r="L131" s="24">
        <f>L130-(K131/60) </f>
        <v>4.693333333</v>
      </c>
      <c r="M131" s="18">
        <f t="shared" si="34"/>
        <v>390</v>
      </c>
    </row>
    <row r="132">
      <c r="B132" s="22"/>
      <c r="C132" s="22"/>
      <c r="D132" s="22"/>
      <c r="E132" s="22"/>
      <c r="F132" s="23"/>
      <c r="G132" s="23"/>
      <c r="J132" s="19" t="s">
        <v>109</v>
      </c>
      <c r="K132" s="19">
        <v>36.0</v>
      </c>
      <c r="L132" s="17">
        <f>6.19-(K132/60) - 0.16</f>
        <v>5.43</v>
      </c>
      <c r="M132" s="18">
        <f t="shared" si="34"/>
        <v>270</v>
      </c>
    </row>
    <row r="133">
      <c r="J133" s="19" t="s">
        <v>110</v>
      </c>
      <c r="K133" s="19">
        <v>52.0</v>
      </c>
      <c r="L133" s="24">
        <f>L132-(K133/60) </f>
        <v>4.563333333</v>
      </c>
      <c r="M133" s="18">
        <f t="shared" si="34"/>
        <v>390</v>
      </c>
    </row>
    <row r="134">
      <c r="B134" s="23"/>
    </row>
    <row r="135">
      <c r="B135" s="23"/>
    </row>
    <row r="136">
      <c r="B136" s="23"/>
    </row>
    <row r="137">
      <c r="A137" s="21"/>
      <c r="B137" s="5"/>
      <c r="C137" s="5"/>
      <c r="D137" s="5"/>
      <c r="E137" s="5"/>
    </row>
    <row r="138">
      <c r="B138" s="22"/>
      <c r="C138" s="22"/>
      <c r="D138" s="22"/>
      <c r="E138" s="22"/>
      <c r="F138" s="23"/>
      <c r="G138" s="23"/>
      <c r="H138" s="23"/>
    </row>
    <row r="139">
      <c r="J139" s="26" t="s">
        <v>36</v>
      </c>
      <c r="K139" s="18">
        <f>SUM(M124:M137)</f>
        <v>2535</v>
      </c>
    </row>
    <row r="140">
      <c r="B140" s="23"/>
      <c r="J140" s="26" t="s">
        <v>37</v>
      </c>
      <c r="K140" s="20">
        <f>(SUM(F123:F126)-SUM(H99:H102))/10000</f>
        <v>2.32</v>
      </c>
    </row>
    <row r="141">
      <c r="B141" s="23"/>
      <c r="J141" s="26" t="s">
        <v>38</v>
      </c>
      <c r="K141" s="20">
        <f>K117-K140</f>
        <v>230.72</v>
      </c>
    </row>
    <row r="143">
      <c r="A143" s="4" t="s">
        <v>44</v>
      </c>
      <c r="B143" s="5"/>
      <c r="C143" s="5"/>
      <c r="D143" s="5"/>
      <c r="E143" s="5"/>
    </row>
    <row r="144">
      <c r="B144" s="6" t="s">
        <v>2</v>
      </c>
      <c r="C144" s="6" t="s">
        <v>3</v>
      </c>
      <c r="D144" s="6" t="s">
        <v>4</v>
      </c>
      <c r="E144" s="7" t="s">
        <v>5</v>
      </c>
      <c r="F144" s="8" t="s">
        <v>6</v>
      </c>
      <c r="G144" s="9" t="s">
        <v>7</v>
      </c>
      <c r="H144" s="10" t="s">
        <v>8</v>
      </c>
      <c r="J144" s="11" t="s">
        <v>9</v>
      </c>
      <c r="K144" s="2"/>
      <c r="L144" s="2"/>
      <c r="M144" s="3"/>
    </row>
    <row r="146">
      <c r="B146" s="12" t="s">
        <v>98</v>
      </c>
      <c r="C146" s="13">
        <v>130.0</v>
      </c>
      <c r="D146" s="13">
        <v>10000.0</v>
      </c>
      <c r="E146" s="14">
        <f t="shared" ref="E146:E149" si="36">D146/(C146*20)</f>
        <v>3.846153846</v>
      </c>
      <c r="F146" s="14">
        <f t="shared" ref="F146:F149" si="37">H123</f>
        <v>5200</v>
      </c>
      <c r="G146" s="14">
        <f t="shared" ref="G146:G149" si="38">F146/(C146*20)</f>
        <v>2</v>
      </c>
      <c r="H146" s="14">
        <f t="shared" ref="H146:H149" si="39">F146-(20*C146)</f>
        <v>2600</v>
      </c>
      <c r="J146" s="16" t="s">
        <v>11</v>
      </c>
      <c r="K146" s="16" t="s">
        <v>12</v>
      </c>
      <c r="L146" s="16" t="s">
        <v>13</v>
      </c>
      <c r="M146" s="16" t="s">
        <v>14</v>
      </c>
    </row>
    <row r="147">
      <c r="B147" s="12" t="s">
        <v>99</v>
      </c>
      <c r="C147" s="13">
        <v>100.0</v>
      </c>
      <c r="D147" s="13">
        <v>10000.0</v>
      </c>
      <c r="E147" s="14">
        <f t="shared" si="36"/>
        <v>5</v>
      </c>
      <c r="F147" s="14">
        <f t="shared" si="37"/>
        <v>4000</v>
      </c>
      <c r="G147" s="14">
        <f t="shared" si="38"/>
        <v>2</v>
      </c>
      <c r="H147" s="14">
        <f t="shared" si="39"/>
        <v>2000</v>
      </c>
      <c r="L147" s="20">
        <f t="shared" ref="L147:L155" si="40">11-(K147/60)</f>
        <v>11</v>
      </c>
      <c r="M147" s="18">
        <f t="shared" ref="M147:M155" si="41">7.5*K147</f>
        <v>0</v>
      </c>
    </row>
    <row r="148">
      <c r="B148" s="12" t="s">
        <v>101</v>
      </c>
      <c r="C148" s="13">
        <v>150.0</v>
      </c>
      <c r="D148" s="13">
        <v>20000.0</v>
      </c>
      <c r="E148" s="14">
        <f t="shared" si="36"/>
        <v>6.666666667</v>
      </c>
      <c r="F148" s="14">
        <f t="shared" si="37"/>
        <v>6000</v>
      </c>
      <c r="G148" s="14">
        <f t="shared" si="38"/>
        <v>2</v>
      </c>
      <c r="H148" s="14">
        <f t="shared" si="39"/>
        <v>3000</v>
      </c>
      <c r="L148" s="20">
        <f t="shared" si="40"/>
        <v>11</v>
      </c>
      <c r="M148" s="18">
        <f t="shared" si="41"/>
        <v>0</v>
      </c>
    </row>
    <row r="149">
      <c r="B149" s="12" t="s">
        <v>103</v>
      </c>
      <c r="C149" s="13">
        <v>200.0</v>
      </c>
      <c r="D149" s="13">
        <v>30000.0</v>
      </c>
      <c r="E149" s="14">
        <f t="shared" si="36"/>
        <v>7.5</v>
      </c>
      <c r="F149" s="14">
        <f t="shared" si="37"/>
        <v>8000</v>
      </c>
      <c r="G149" s="14">
        <f t="shared" si="38"/>
        <v>2</v>
      </c>
      <c r="H149" s="14">
        <f t="shared" si="39"/>
        <v>4000</v>
      </c>
      <c r="L149" s="20">
        <f t="shared" si="40"/>
        <v>11</v>
      </c>
      <c r="M149" s="18">
        <f t="shared" si="41"/>
        <v>0</v>
      </c>
    </row>
    <row r="150">
      <c r="B150" s="23"/>
      <c r="E150" s="14"/>
      <c r="G150" s="14"/>
      <c r="H150" s="14"/>
      <c r="L150" s="20">
        <f t="shared" si="40"/>
        <v>11</v>
      </c>
      <c r="M150" s="18">
        <f t="shared" si="41"/>
        <v>0</v>
      </c>
    </row>
    <row r="151">
      <c r="B151" s="23"/>
      <c r="E151" s="14"/>
      <c r="G151" s="14"/>
      <c r="H151" s="14"/>
      <c r="L151" s="20">
        <f t="shared" si="40"/>
        <v>11</v>
      </c>
      <c r="M151" s="18">
        <f t="shared" si="41"/>
        <v>0</v>
      </c>
    </row>
    <row r="152">
      <c r="L152" s="20">
        <f t="shared" si="40"/>
        <v>11</v>
      </c>
      <c r="M152" s="18">
        <f t="shared" si="41"/>
        <v>0</v>
      </c>
    </row>
    <row r="153">
      <c r="L153" s="20">
        <f t="shared" si="40"/>
        <v>11</v>
      </c>
      <c r="M153" s="18">
        <f t="shared" si="41"/>
        <v>0</v>
      </c>
    </row>
    <row r="154">
      <c r="A154" s="21"/>
      <c r="B154" s="5"/>
      <c r="C154" s="5"/>
      <c r="D154" s="5"/>
      <c r="E154" s="5"/>
      <c r="L154" s="20">
        <f t="shared" si="40"/>
        <v>11</v>
      </c>
      <c r="M154" s="18">
        <f t="shared" si="41"/>
        <v>0</v>
      </c>
    </row>
    <row r="155">
      <c r="B155" s="22"/>
      <c r="C155" s="22"/>
      <c r="D155" s="22"/>
      <c r="E155" s="22"/>
      <c r="F155" s="23"/>
      <c r="G155" s="23"/>
      <c r="L155" s="20">
        <f t="shared" si="40"/>
        <v>11</v>
      </c>
      <c r="M155" s="18">
        <f t="shared" si="41"/>
        <v>0</v>
      </c>
    </row>
    <row r="157">
      <c r="B157" s="23"/>
    </row>
    <row r="158">
      <c r="B158" s="23"/>
    </row>
    <row r="159">
      <c r="B159" s="23"/>
    </row>
    <row r="160">
      <c r="A160" s="21"/>
      <c r="B160" s="5"/>
      <c r="C160" s="5"/>
      <c r="D160" s="5"/>
      <c r="E160" s="5"/>
    </row>
    <row r="161">
      <c r="B161" s="22"/>
      <c r="C161" s="22"/>
      <c r="D161" s="22"/>
      <c r="E161" s="22"/>
      <c r="F161" s="23"/>
      <c r="G161" s="23"/>
      <c r="H161" s="23"/>
    </row>
    <row r="162">
      <c r="J162" s="26" t="s">
        <v>36</v>
      </c>
      <c r="K162" s="18">
        <f>SUM(M147:M160)</f>
        <v>0</v>
      </c>
    </row>
    <row r="163">
      <c r="B163" s="23"/>
      <c r="J163" s="26" t="s">
        <v>37</v>
      </c>
      <c r="K163" s="20">
        <f>(SUM(F146:F149)-SUM(H123:H126))/10000</f>
        <v>0</v>
      </c>
    </row>
    <row r="164">
      <c r="B164" s="23"/>
      <c r="J164" s="26" t="s">
        <v>38</v>
      </c>
      <c r="K164" s="20">
        <f>K141-K163</f>
        <v>230.72</v>
      </c>
    </row>
    <row r="166">
      <c r="A166" s="4" t="s">
        <v>45</v>
      </c>
      <c r="B166" s="5"/>
      <c r="C166" s="5"/>
      <c r="D166" s="5"/>
      <c r="E166" s="5"/>
    </row>
    <row r="167">
      <c r="B167" s="6" t="s">
        <v>2</v>
      </c>
      <c r="C167" s="6" t="s">
        <v>3</v>
      </c>
      <c r="D167" s="6" t="s">
        <v>4</v>
      </c>
      <c r="E167" s="7" t="s">
        <v>5</v>
      </c>
      <c r="F167" s="8" t="s">
        <v>6</v>
      </c>
      <c r="G167" s="9" t="s">
        <v>7</v>
      </c>
      <c r="H167" s="10" t="s">
        <v>8</v>
      </c>
      <c r="J167" s="11" t="s">
        <v>9</v>
      </c>
      <c r="K167" s="2"/>
      <c r="L167" s="2"/>
      <c r="M167" s="3"/>
    </row>
    <row r="169">
      <c r="B169" s="12" t="s">
        <v>98</v>
      </c>
      <c r="C169" s="13">
        <v>130.0</v>
      </c>
      <c r="D169" s="13">
        <v>10000.0</v>
      </c>
      <c r="E169" s="14">
        <f t="shared" ref="E169:E172" si="42">D169/(C169*20)</f>
        <v>3.846153846</v>
      </c>
      <c r="F169" s="14">
        <f t="shared" ref="F169:F172" si="43">H146</f>
        <v>2600</v>
      </c>
      <c r="G169" s="14">
        <f t="shared" ref="G169:G172" si="44">F169/(C169*20)</f>
        <v>1</v>
      </c>
      <c r="H169" s="14">
        <f t="shared" ref="H169:H172" si="45">F169-(20*C169)</f>
        <v>0</v>
      </c>
      <c r="J169" s="16" t="s">
        <v>11</v>
      </c>
      <c r="K169" s="16" t="s">
        <v>12</v>
      </c>
      <c r="L169" s="16" t="s">
        <v>13</v>
      </c>
      <c r="M169" s="16" t="s">
        <v>14</v>
      </c>
    </row>
    <row r="170">
      <c r="B170" s="12" t="s">
        <v>99</v>
      </c>
      <c r="C170" s="13">
        <v>100.0</v>
      </c>
      <c r="D170" s="13">
        <v>10000.0</v>
      </c>
      <c r="E170" s="14">
        <f t="shared" si="42"/>
        <v>5</v>
      </c>
      <c r="F170" s="14">
        <f t="shared" si="43"/>
        <v>2000</v>
      </c>
      <c r="G170" s="14">
        <f t="shared" si="44"/>
        <v>1</v>
      </c>
      <c r="H170" s="14">
        <f t="shared" si="45"/>
        <v>0</v>
      </c>
      <c r="L170" s="20">
        <f t="shared" ref="L170:L177" si="46">11-(K170/60)</f>
        <v>11</v>
      </c>
      <c r="M170" s="18">
        <f t="shared" ref="M170:M177" si="47">7.5*K170</f>
        <v>0</v>
      </c>
    </row>
    <row r="171">
      <c r="B171" s="12" t="s">
        <v>101</v>
      </c>
      <c r="C171" s="13">
        <v>150.0</v>
      </c>
      <c r="D171" s="13">
        <v>20000.0</v>
      </c>
      <c r="E171" s="14">
        <f t="shared" si="42"/>
        <v>6.666666667</v>
      </c>
      <c r="F171" s="14">
        <f t="shared" si="43"/>
        <v>3000</v>
      </c>
      <c r="G171" s="14">
        <f t="shared" si="44"/>
        <v>1</v>
      </c>
      <c r="H171" s="14">
        <f t="shared" si="45"/>
        <v>0</v>
      </c>
      <c r="L171" s="20">
        <f t="shared" si="46"/>
        <v>11</v>
      </c>
      <c r="M171" s="18">
        <f t="shared" si="47"/>
        <v>0</v>
      </c>
    </row>
    <row r="172">
      <c r="B172" s="12" t="s">
        <v>103</v>
      </c>
      <c r="C172" s="13">
        <v>200.0</v>
      </c>
      <c r="D172" s="13">
        <v>30000.0</v>
      </c>
      <c r="E172" s="14">
        <f t="shared" si="42"/>
        <v>7.5</v>
      </c>
      <c r="F172" s="14">
        <f t="shared" si="43"/>
        <v>4000</v>
      </c>
      <c r="G172" s="14">
        <f t="shared" si="44"/>
        <v>1</v>
      </c>
      <c r="H172" s="14">
        <f t="shared" si="45"/>
        <v>0</v>
      </c>
      <c r="L172" s="20">
        <f t="shared" si="46"/>
        <v>11</v>
      </c>
      <c r="M172" s="18">
        <f t="shared" si="47"/>
        <v>0</v>
      </c>
    </row>
    <row r="173">
      <c r="B173" s="23"/>
      <c r="E173" s="14"/>
      <c r="G173" s="14"/>
      <c r="H173" s="14"/>
      <c r="L173" s="20">
        <f t="shared" si="46"/>
        <v>11</v>
      </c>
      <c r="M173" s="18">
        <f t="shared" si="47"/>
        <v>0</v>
      </c>
    </row>
    <row r="174">
      <c r="B174" s="23"/>
      <c r="E174" s="14"/>
      <c r="G174" s="14"/>
      <c r="H174" s="14"/>
      <c r="L174" s="20">
        <f t="shared" si="46"/>
        <v>11</v>
      </c>
      <c r="M174" s="18">
        <f t="shared" si="47"/>
        <v>0</v>
      </c>
    </row>
    <row r="175">
      <c r="L175" s="20">
        <f t="shared" si="46"/>
        <v>11</v>
      </c>
      <c r="M175" s="18">
        <f t="shared" si="47"/>
        <v>0</v>
      </c>
    </row>
    <row r="176">
      <c r="L176" s="20">
        <f t="shared" si="46"/>
        <v>11</v>
      </c>
      <c r="M176" s="18">
        <f t="shared" si="47"/>
        <v>0</v>
      </c>
    </row>
    <row r="177">
      <c r="A177" s="21"/>
      <c r="B177" s="5"/>
      <c r="C177" s="5"/>
      <c r="D177" s="5"/>
      <c r="E177" s="5"/>
      <c r="L177" s="20">
        <f t="shared" si="46"/>
        <v>11</v>
      </c>
      <c r="M177" s="18">
        <f t="shared" si="47"/>
        <v>0</v>
      </c>
    </row>
    <row r="178">
      <c r="B178" s="22"/>
      <c r="C178" s="22"/>
      <c r="D178" s="22"/>
      <c r="E178" s="22"/>
      <c r="F178" s="23"/>
      <c r="G178" s="23"/>
    </row>
    <row r="180">
      <c r="B180" s="23"/>
    </row>
    <row r="181">
      <c r="B181" s="23"/>
    </row>
    <row r="182">
      <c r="B182" s="23"/>
    </row>
    <row r="183">
      <c r="A183" s="21"/>
      <c r="B183" s="5"/>
      <c r="C183" s="5"/>
      <c r="D183" s="5"/>
      <c r="E183" s="5"/>
    </row>
    <row r="184">
      <c r="B184" s="22"/>
      <c r="C184" s="22"/>
      <c r="D184" s="22"/>
      <c r="E184" s="22"/>
      <c r="F184" s="23"/>
      <c r="G184" s="23"/>
      <c r="H184" s="23"/>
    </row>
    <row r="185">
      <c r="J185" s="26" t="s">
        <v>36</v>
      </c>
      <c r="K185" s="18">
        <f>SUM(M170:M183)</f>
        <v>0</v>
      </c>
    </row>
    <row r="186">
      <c r="B186" s="23"/>
      <c r="J186" s="26" t="s">
        <v>37</v>
      </c>
      <c r="K186" s="20">
        <f>(SUM(F169:F172)-SUM(H146:H149))/10000</f>
        <v>0</v>
      </c>
    </row>
    <row r="187">
      <c r="B187" s="23"/>
      <c r="J187" s="26" t="s">
        <v>38</v>
      </c>
      <c r="K187" s="20">
        <f>K164-K186</f>
        <v>230.72</v>
      </c>
    </row>
    <row r="189">
      <c r="A189" s="4" t="s">
        <v>46</v>
      </c>
      <c r="B189" s="5"/>
      <c r="C189" s="5"/>
      <c r="D189" s="5"/>
      <c r="E189" s="5"/>
    </row>
    <row r="190">
      <c r="B190" s="6" t="s">
        <v>2</v>
      </c>
      <c r="C190" s="6" t="s">
        <v>3</v>
      </c>
      <c r="D190" s="6" t="s">
        <v>4</v>
      </c>
      <c r="E190" s="7" t="s">
        <v>5</v>
      </c>
      <c r="F190" s="8" t="s">
        <v>6</v>
      </c>
      <c r="G190" s="9" t="s">
        <v>7</v>
      </c>
      <c r="H190" s="10" t="s">
        <v>8</v>
      </c>
      <c r="J190" s="11" t="s">
        <v>9</v>
      </c>
      <c r="K190" s="2"/>
      <c r="L190" s="2"/>
      <c r="M190" s="3"/>
    </row>
    <row r="192">
      <c r="B192" s="12" t="s">
        <v>98</v>
      </c>
      <c r="C192" s="13">
        <v>130.0</v>
      </c>
      <c r="D192" s="13">
        <v>10000.0</v>
      </c>
      <c r="E192" s="14">
        <f t="shared" ref="E192:E195" si="48">D192/(C192*20)</f>
        <v>3.846153846</v>
      </c>
      <c r="F192" s="14">
        <f t="shared" ref="F192:F195" si="49">H169 + F8</f>
        <v>5200</v>
      </c>
      <c r="G192" s="14">
        <f t="shared" ref="G192:G195" si="50">F192/(C192*20)</f>
        <v>2</v>
      </c>
      <c r="H192" s="14">
        <f t="shared" ref="H192:H195" si="51">F192-(20*C192)</f>
        <v>2600</v>
      </c>
      <c r="J192" s="16" t="s">
        <v>11</v>
      </c>
      <c r="K192" s="16" t="s">
        <v>12</v>
      </c>
      <c r="L192" s="16" t="s">
        <v>13</v>
      </c>
      <c r="M192" s="16" t="s">
        <v>14</v>
      </c>
    </row>
    <row r="193">
      <c r="B193" s="12" t="s">
        <v>99</v>
      </c>
      <c r="C193" s="13">
        <v>100.0</v>
      </c>
      <c r="D193" s="13">
        <v>10000.0</v>
      </c>
      <c r="E193" s="14">
        <f t="shared" si="48"/>
        <v>5</v>
      </c>
      <c r="F193" s="14">
        <f t="shared" si="49"/>
        <v>4000</v>
      </c>
      <c r="G193" s="14">
        <f t="shared" si="50"/>
        <v>2</v>
      </c>
      <c r="H193" s="14">
        <f t="shared" si="51"/>
        <v>2000</v>
      </c>
      <c r="J193" s="19" t="s">
        <v>100</v>
      </c>
      <c r="K193" s="19">
        <v>58.0</v>
      </c>
      <c r="L193" s="17">
        <f>11-(K193/60) - 0.3 - 0.16</f>
        <v>9.573333333</v>
      </c>
      <c r="M193" s="18">
        <f t="shared" ref="M193:M202" si="52">7.5*K193</f>
        <v>435</v>
      </c>
    </row>
    <row r="194">
      <c r="B194" s="12" t="s">
        <v>101</v>
      </c>
      <c r="C194" s="13">
        <v>150.0</v>
      </c>
      <c r="D194" s="13">
        <v>20000.0</v>
      </c>
      <c r="E194" s="14">
        <f t="shared" si="48"/>
        <v>6.666666667</v>
      </c>
      <c r="F194" s="14">
        <f t="shared" si="49"/>
        <v>6000</v>
      </c>
      <c r="G194" s="14">
        <f t="shared" si="50"/>
        <v>2</v>
      </c>
      <c r="H194" s="14">
        <f t="shared" si="51"/>
        <v>3000</v>
      </c>
      <c r="J194" s="19" t="s">
        <v>102</v>
      </c>
      <c r="K194" s="19">
        <v>58.0</v>
      </c>
      <c r="L194" s="17">
        <f>L193-(K194/60) </f>
        <v>8.606666667</v>
      </c>
      <c r="M194" s="18">
        <f t="shared" si="52"/>
        <v>435</v>
      </c>
    </row>
    <row r="195">
      <c r="B195" s="12" t="s">
        <v>103</v>
      </c>
      <c r="C195" s="13">
        <v>200.0</v>
      </c>
      <c r="D195" s="13">
        <v>30000.0</v>
      </c>
      <c r="E195" s="14">
        <f t="shared" si="48"/>
        <v>7.5</v>
      </c>
      <c r="F195" s="14">
        <f t="shared" si="49"/>
        <v>8000</v>
      </c>
      <c r="G195" s="14">
        <f t="shared" si="50"/>
        <v>2</v>
      </c>
      <c r="H195" s="14">
        <f t="shared" si="51"/>
        <v>4000</v>
      </c>
      <c r="J195" s="19" t="s">
        <v>100</v>
      </c>
      <c r="K195" s="19">
        <v>58.0</v>
      </c>
      <c r="L195" s="17">
        <f t="shared" ref="L195:L196" si="53">L194-(K195/60) - 0.3 - 0.16</f>
        <v>7.18</v>
      </c>
      <c r="M195" s="18">
        <f t="shared" si="52"/>
        <v>435</v>
      </c>
    </row>
    <row r="196">
      <c r="B196" s="23"/>
      <c r="E196" s="14"/>
      <c r="G196" s="14"/>
      <c r="H196" s="14"/>
      <c r="J196" s="19" t="s">
        <v>104</v>
      </c>
      <c r="K196" s="19">
        <v>4.0</v>
      </c>
      <c r="L196" s="17">
        <f t="shared" si="53"/>
        <v>6.653333333</v>
      </c>
      <c r="M196" s="18">
        <f t="shared" si="52"/>
        <v>30</v>
      </c>
    </row>
    <row r="197">
      <c r="B197" s="23"/>
      <c r="E197" s="14"/>
      <c r="G197" s="14"/>
      <c r="H197" s="14"/>
      <c r="J197" s="19" t="s">
        <v>105</v>
      </c>
      <c r="K197" s="19">
        <v>4.0</v>
      </c>
      <c r="L197" s="17">
        <f>L196-(K197/60) - 0.3</f>
        <v>6.286666667</v>
      </c>
      <c r="M197" s="18">
        <f t="shared" si="52"/>
        <v>30</v>
      </c>
    </row>
    <row r="198">
      <c r="J198" s="19" t="s">
        <v>106</v>
      </c>
      <c r="K198" s="19">
        <v>11.0</v>
      </c>
      <c r="L198" s="17">
        <f>L197-(K198/60) - 0.16</f>
        <v>5.943333333</v>
      </c>
      <c r="M198" s="18">
        <f t="shared" si="52"/>
        <v>82.5</v>
      </c>
    </row>
    <row r="199">
      <c r="J199" s="19" t="s">
        <v>107</v>
      </c>
      <c r="K199" s="19">
        <v>5.0</v>
      </c>
      <c r="L199" s="17">
        <f>L198-(K199/60) - 0.3</f>
        <v>5.56</v>
      </c>
      <c r="M199" s="18">
        <f t="shared" si="52"/>
        <v>37.5</v>
      </c>
    </row>
    <row r="200">
      <c r="A200" s="21"/>
      <c r="B200" s="5"/>
      <c r="C200" s="5"/>
      <c r="D200" s="5"/>
      <c r="E200" s="5"/>
      <c r="J200" s="19" t="s">
        <v>108</v>
      </c>
      <c r="K200" s="19">
        <v>52.0</v>
      </c>
      <c r="L200" s="24">
        <f>L199-(K200/60) </f>
        <v>4.693333333</v>
      </c>
      <c r="M200" s="18">
        <f t="shared" si="52"/>
        <v>390</v>
      </c>
    </row>
    <row r="201">
      <c r="B201" s="22"/>
      <c r="C201" s="22"/>
      <c r="D201" s="22"/>
      <c r="E201" s="22"/>
      <c r="F201" s="23"/>
      <c r="G201" s="23"/>
      <c r="J201" s="19" t="s">
        <v>109</v>
      </c>
      <c r="K201" s="19">
        <v>36.0</v>
      </c>
      <c r="L201" s="17">
        <f>6.19-(K201/60) - 0.16</f>
        <v>5.43</v>
      </c>
      <c r="M201" s="18">
        <f t="shared" si="52"/>
        <v>270</v>
      </c>
    </row>
    <row r="202">
      <c r="J202" s="19" t="s">
        <v>110</v>
      </c>
      <c r="K202" s="19">
        <v>52.0</v>
      </c>
      <c r="L202" s="24">
        <f>L201-(K202/60) </f>
        <v>4.563333333</v>
      </c>
      <c r="M202" s="18">
        <f t="shared" si="52"/>
        <v>390</v>
      </c>
    </row>
    <row r="203">
      <c r="B203" s="23"/>
    </row>
    <row r="204">
      <c r="B204" s="23"/>
    </row>
    <row r="205">
      <c r="B205" s="23"/>
    </row>
    <row r="206">
      <c r="A206" s="21"/>
      <c r="B206" s="5"/>
      <c r="C206" s="5"/>
      <c r="D206" s="5"/>
      <c r="E206" s="5"/>
    </row>
    <row r="207">
      <c r="B207" s="22"/>
      <c r="C207" s="22"/>
      <c r="D207" s="22"/>
      <c r="E207" s="22"/>
      <c r="F207" s="23"/>
      <c r="G207" s="23"/>
      <c r="H207" s="23"/>
    </row>
    <row r="208">
      <c r="J208" s="26" t="s">
        <v>36</v>
      </c>
      <c r="K208" s="18">
        <f>SUM(M193:M206)</f>
        <v>2535</v>
      </c>
    </row>
    <row r="209">
      <c r="B209" s="23"/>
      <c r="J209" s="26" t="s">
        <v>37</v>
      </c>
      <c r="K209" s="20">
        <f>(SUM(F192:F195)-SUM(H169:H172))/10000</f>
        <v>2.32</v>
      </c>
    </row>
    <row r="210">
      <c r="B210" s="23"/>
      <c r="J210" s="26" t="s">
        <v>38</v>
      </c>
      <c r="K210" s="20">
        <f>K187-K209</f>
        <v>228.4</v>
      </c>
    </row>
    <row r="211">
      <c r="B211" s="23"/>
    </row>
    <row r="212">
      <c r="B212" s="23"/>
    </row>
    <row r="213">
      <c r="A213" s="4" t="s">
        <v>47</v>
      </c>
      <c r="B213" s="5"/>
      <c r="C213" s="5"/>
      <c r="D213" s="5"/>
      <c r="E213" s="5"/>
    </row>
    <row r="214">
      <c r="B214" s="6" t="s">
        <v>2</v>
      </c>
      <c r="C214" s="6" t="s">
        <v>3</v>
      </c>
      <c r="D214" s="6" t="s">
        <v>4</v>
      </c>
      <c r="E214" s="7" t="s">
        <v>5</v>
      </c>
      <c r="F214" s="8" t="s">
        <v>6</v>
      </c>
      <c r="G214" s="9" t="s">
        <v>7</v>
      </c>
      <c r="H214" s="10" t="s">
        <v>8</v>
      </c>
      <c r="J214" s="11" t="s">
        <v>9</v>
      </c>
      <c r="K214" s="2"/>
      <c r="L214" s="2"/>
      <c r="M214" s="3"/>
    </row>
    <row r="216">
      <c r="B216" s="12" t="s">
        <v>98</v>
      </c>
      <c r="C216" s="13">
        <v>130.0</v>
      </c>
      <c r="D216" s="13">
        <v>10000.0</v>
      </c>
      <c r="E216" s="14">
        <f t="shared" ref="E216:E219" si="54">D216/(C216*20)</f>
        <v>3.846153846</v>
      </c>
      <c r="F216" s="14">
        <f t="shared" ref="F216:F219" si="55">H192</f>
        <v>2600</v>
      </c>
      <c r="G216" s="14">
        <f t="shared" ref="G216:G219" si="56">F216/(C216*20)</f>
        <v>1</v>
      </c>
      <c r="H216" s="14">
        <f t="shared" ref="H216:H219" si="57">F216-(20*C216)</f>
        <v>0</v>
      </c>
      <c r="J216" s="16" t="s">
        <v>11</v>
      </c>
      <c r="K216" s="16" t="s">
        <v>12</v>
      </c>
      <c r="L216" s="16" t="s">
        <v>13</v>
      </c>
      <c r="M216" s="16" t="s">
        <v>14</v>
      </c>
    </row>
    <row r="217">
      <c r="B217" s="12" t="s">
        <v>99</v>
      </c>
      <c r="C217" s="13">
        <v>100.0</v>
      </c>
      <c r="D217" s="13">
        <v>10000.0</v>
      </c>
      <c r="E217" s="14">
        <f t="shared" si="54"/>
        <v>5</v>
      </c>
      <c r="F217" s="14">
        <f t="shared" si="55"/>
        <v>2000</v>
      </c>
      <c r="G217" s="14">
        <f t="shared" si="56"/>
        <v>1</v>
      </c>
      <c r="H217" s="14">
        <f t="shared" si="57"/>
        <v>0</v>
      </c>
      <c r="L217" s="20">
        <f t="shared" ref="L217:L224" si="58">11-(K217/60)</f>
        <v>11</v>
      </c>
      <c r="M217" s="18">
        <f t="shared" ref="M217:M224" si="59">7.5*K217</f>
        <v>0</v>
      </c>
    </row>
    <row r="218">
      <c r="B218" s="12" t="s">
        <v>101</v>
      </c>
      <c r="C218" s="13">
        <v>150.0</v>
      </c>
      <c r="D218" s="13">
        <v>20000.0</v>
      </c>
      <c r="E218" s="14">
        <f t="shared" si="54"/>
        <v>6.666666667</v>
      </c>
      <c r="F218" s="14">
        <f t="shared" si="55"/>
        <v>3000</v>
      </c>
      <c r="G218" s="14">
        <f t="shared" si="56"/>
        <v>1</v>
      </c>
      <c r="H218" s="14">
        <f t="shared" si="57"/>
        <v>0</v>
      </c>
      <c r="L218" s="20">
        <f t="shared" si="58"/>
        <v>11</v>
      </c>
      <c r="M218" s="18">
        <f t="shared" si="59"/>
        <v>0</v>
      </c>
    </row>
    <row r="219">
      <c r="B219" s="12" t="s">
        <v>103</v>
      </c>
      <c r="C219" s="13">
        <v>200.0</v>
      </c>
      <c r="D219" s="13">
        <v>30000.0</v>
      </c>
      <c r="E219" s="14">
        <f t="shared" si="54"/>
        <v>7.5</v>
      </c>
      <c r="F219" s="14">
        <f t="shared" si="55"/>
        <v>4000</v>
      </c>
      <c r="G219" s="14">
        <f t="shared" si="56"/>
        <v>1</v>
      </c>
      <c r="H219" s="14">
        <f t="shared" si="57"/>
        <v>0</v>
      </c>
      <c r="L219" s="20">
        <f t="shared" si="58"/>
        <v>11</v>
      </c>
      <c r="M219" s="18">
        <f t="shared" si="59"/>
        <v>0</v>
      </c>
    </row>
    <row r="220">
      <c r="B220" s="23"/>
      <c r="E220" s="14"/>
      <c r="G220" s="14"/>
      <c r="H220" s="14"/>
      <c r="L220" s="20">
        <f t="shared" si="58"/>
        <v>11</v>
      </c>
      <c r="M220" s="18">
        <f t="shared" si="59"/>
        <v>0</v>
      </c>
    </row>
    <row r="221">
      <c r="B221" s="23"/>
      <c r="E221" s="14"/>
      <c r="G221" s="14"/>
      <c r="H221" s="14"/>
      <c r="L221" s="20">
        <f t="shared" si="58"/>
        <v>11</v>
      </c>
      <c r="M221" s="18">
        <f t="shared" si="59"/>
        <v>0</v>
      </c>
    </row>
    <row r="222">
      <c r="L222" s="20">
        <f t="shared" si="58"/>
        <v>11</v>
      </c>
      <c r="M222" s="18">
        <f t="shared" si="59"/>
        <v>0</v>
      </c>
    </row>
    <row r="223">
      <c r="L223" s="20">
        <f t="shared" si="58"/>
        <v>11</v>
      </c>
      <c r="M223" s="18">
        <f t="shared" si="59"/>
        <v>0</v>
      </c>
    </row>
    <row r="224">
      <c r="A224" s="21"/>
      <c r="B224" s="5"/>
      <c r="C224" s="5"/>
      <c r="D224" s="5"/>
      <c r="E224" s="5"/>
      <c r="L224" s="20">
        <f t="shared" si="58"/>
        <v>11</v>
      </c>
      <c r="M224" s="18">
        <f t="shared" si="59"/>
        <v>0</v>
      </c>
    </row>
    <row r="225">
      <c r="B225" s="22"/>
      <c r="C225" s="22"/>
      <c r="D225" s="22"/>
      <c r="E225" s="22"/>
      <c r="F225" s="23"/>
      <c r="G225" s="23"/>
    </row>
    <row r="227">
      <c r="B227" s="23"/>
    </row>
    <row r="228">
      <c r="B228" s="23"/>
    </row>
    <row r="229">
      <c r="B229" s="23"/>
    </row>
    <row r="230">
      <c r="A230" s="21"/>
      <c r="B230" s="5"/>
      <c r="C230" s="5"/>
      <c r="D230" s="5"/>
      <c r="E230" s="5"/>
    </row>
    <row r="231">
      <c r="B231" s="22"/>
      <c r="C231" s="22"/>
      <c r="D231" s="22"/>
      <c r="E231" s="22"/>
      <c r="F231" s="23"/>
      <c r="G231" s="23"/>
      <c r="H231" s="23"/>
    </row>
    <row r="232">
      <c r="J232" s="26" t="s">
        <v>36</v>
      </c>
      <c r="K232" s="18">
        <f>SUM(M217:M230)</f>
        <v>0</v>
      </c>
    </row>
    <row r="233">
      <c r="B233" s="23"/>
      <c r="J233" s="26" t="s">
        <v>37</v>
      </c>
      <c r="K233" s="20">
        <f>(SUM(F216:F219)-SUM(H192:H195))/10000</f>
        <v>0</v>
      </c>
    </row>
    <row r="234">
      <c r="B234" s="23"/>
      <c r="J234" s="26" t="s">
        <v>38</v>
      </c>
      <c r="K234" s="20">
        <f>K210-K233</f>
        <v>228.4</v>
      </c>
    </row>
    <row r="235">
      <c r="A235" s="4" t="s">
        <v>48</v>
      </c>
      <c r="B235" s="5"/>
      <c r="C235" s="5"/>
      <c r="D235" s="5"/>
      <c r="E235" s="5"/>
    </row>
    <row r="236">
      <c r="B236" s="6" t="s">
        <v>2</v>
      </c>
      <c r="C236" s="6" t="s">
        <v>3</v>
      </c>
      <c r="D236" s="6" t="s">
        <v>4</v>
      </c>
      <c r="E236" s="7" t="s">
        <v>5</v>
      </c>
      <c r="F236" s="8" t="s">
        <v>6</v>
      </c>
      <c r="G236" s="9" t="s">
        <v>7</v>
      </c>
      <c r="H236" s="10" t="s">
        <v>8</v>
      </c>
      <c r="J236" s="11" t="s">
        <v>9</v>
      </c>
      <c r="K236" s="2"/>
      <c r="L236" s="2"/>
      <c r="M236" s="3"/>
    </row>
    <row r="238">
      <c r="B238" s="12" t="s">
        <v>98</v>
      </c>
      <c r="C238" s="13">
        <v>130.0</v>
      </c>
      <c r="D238" s="13">
        <v>10000.0</v>
      </c>
      <c r="E238" s="14">
        <f t="shared" ref="E238:E241" si="60">D238/(C238*20)</f>
        <v>3.846153846</v>
      </c>
      <c r="F238" s="14">
        <f t="shared" ref="F238:F241" si="61">H216 + F8</f>
        <v>5200</v>
      </c>
      <c r="G238" s="14">
        <f t="shared" ref="G238:G241" si="62">F238/(C238*20)</f>
        <v>2</v>
      </c>
      <c r="H238" s="14">
        <f t="shared" ref="H238:H241" si="63">F238-(20*C238)</f>
        <v>2600</v>
      </c>
      <c r="J238" s="16" t="s">
        <v>11</v>
      </c>
      <c r="K238" s="16" t="s">
        <v>12</v>
      </c>
      <c r="L238" s="16" t="s">
        <v>13</v>
      </c>
      <c r="M238" s="16" t="s">
        <v>14</v>
      </c>
    </row>
    <row r="239">
      <c r="B239" s="12" t="s">
        <v>99</v>
      </c>
      <c r="C239" s="13">
        <v>100.0</v>
      </c>
      <c r="D239" s="13">
        <v>10000.0</v>
      </c>
      <c r="E239" s="14">
        <f t="shared" si="60"/>
        <v>5</v>
      </c>
      <c r="F239" s="14">
        <f t="shared" si="61"/>
        <v>4000</v>
      </c>
      <c r="G239" s="14">
        <f t="shared" si="62"/>
        <v>2</v>
      </c>
      <c r="H239" s="14">
        <f t="shared" si="63"/>
        <v>2000</v>
      </c>
      <c r="J239" s="19" t="s">
        <v>100</v>
      </c>
      <c r="K239" s="19">
        <v>58.0</v>
      </c>
      <c r="L239" s="17">
        <f>11-(K239/60) - 0.3 - 0.16</f>
        <v>9.573333333</v>
      </c>
      <c r="M239" s="18">
        <f t="shared" ref="M239:M248" si="64">7.5*K239</f>
        <v>435</v>
      </c>
    </row>
    <row r="240">
      <c r="B240" s="12" t="s">
        <v>101</v>
      </c>
      <c r="C240" s="13">
        <v>150.0</v>
      </c>
      <c r="D240" s="13">
        <v>20000.0</v>
      </c>
      <c r="E240" s="14">
        <f t="shared" si="60"/>
        <v>6.666666667</v>
      </c>
      <c r="F240" s="14">
        <f t="shared" si="61"/>
        <v>6000</v>
      </c>
      <c r="G240" s="14">
        <f t="shared" si="62"/>
        <v>2</v>
      </c>
      <c r="H240" s="14">
        <f t="shared" si="63"/>
        <v>3000</v>
      </c>
      <c r="J240" s="19" t="s">
        <v>102</v>
      </c>
      <c r="K240" s="19">
        <v>58.0</v>
      </c>
      <c r="L240" s="17">
        <f>L239-(K240/60) </f>
        <v>8.606666667</v>
      </c>
      <c r="M240" s="18">
        <f t="shared" si="64"/>
        <v>435</v>
      </c>
    </row>
    <row r="241">
      <c r="B241" s="12" t="s">
        <v>103</v>
      </c>
      <c r="C241" s="13">
        <v>200.0</v>
      </c>
      <c r="D241" s="13">
        <v>30000.0</v>
      </c>
      <c r="E241" s="14">
        <f t="shared" si="60"/>
        <v>7.5</v>
      </c>
      <c r="F241" s="14">
        <f t="shared" si="61"/>
        <v>8000</v>
      </c>
      <c r="G241" s="14">
        <f t="shared" si="62"/>
        <v>2</v>
      </c>
      <c r="H241" s="14">
        <f t="shared" si="63"/>
        <v>4000</v>
      </c>
      <c r="J241" s="19" t="s">
        <v>100</v>
      </c>
      <c r="K241" s="19">
        <v>58.0</v>
      </c>
      <c r="L241" s="17">
        <f t="shared" ref="L241:L242" si="65">L240-(K241/60) - 0.3 - 0.16</f>
        <v>7.18</v>
      </c>
      <c r="M241" s="18">
        <f t="shared" si="64"/>
        <v>435</v>
      </c>
    </row>
    <row r="242">
      <c r="B242" s="23"/>
      <c r="E242" s="14"/>
      <c r="G242" s="14"/>
      <c r="H242" s="14"/>
      <c r="J242" s="19" t="s">
        <v>104</v>
      </c>
      <c r="K242" s="19">
        <v>4.0</v>
      </c>
      <c r="L242" s="17">
        <f t="shared" si="65"/>
        <v>6.653333333</v>
      </c>
      <c r="M242" s="18">
        <f t="shared" si="64"/>
        <v>30</v>
      </c>
    </row>
    <row r="243">
      <c r="B243" s="23"/>
      <c r="E243" s="14"/>
      <c r="G243" s="14"/>
      <c r="H243" s="14"/>
      <c r="J243" s="19" t="s">
        <v>105</v>
      </c>
      <c r="K243" s="19">
        <v>4.0</v>
      </c>
      <c r="L243" s="17">
        <f>L242-(K243/60) - 0.3</f>
        <v>6.286666667</v>
      </c>
      <c r="M243" s="18">
        <f t="shared" si="64"/>
        <v>30</v>
      </c>
    </row>
    <row r="244">
      <c r="J244" s="19" t="s">
        <v>106</v>
      </c>
      <c r="K244" s="19">
        <v>11.0</v>
      </c>
      <c r="L244" s="17">
        <f>L243-(K244/60) - 0.16</f>
        <v>5.943333333</v>
      </c>
      <c r="M244" s="18">
        <f t="shared" si="64"/>
        <v>82.5</v>
      </c>
    </row>
    <row r="245">
      <c r="J245" s="19" t="s">
        <v>107</v>
      </c>
      <c r="K245" s="19">
        <v>5.0</v>
      </c>
      <c r="L245" s="17">
        <f>L244-(K245/60) - 0.3</f>
        <v>5.56</v>
      </c>
      <c r="M245" s="18">
        <f t="shared" si="64"/>
        <v>37.5</v>
      </c>
    </row>
    <row r="246">
      <c r="A246" s="21"/>
      <c r="B246" s="5"/>
      <c r="C246" s="5"/>
      <c r="D246" s="5"/>
      <c r="E246" s="5"/>
      <c r="J246" s="19" t="s">
        <v>108</v>
      </c>
      <c r="K246" s="19">
        <v>52.0</v>
      </c>
      <c r="L246" s="24">
        <f>L245-(K246/60) </f>
        <v>4.693333333</v>
      </c>
      <c r="M246" s="18">
        <f t="shared" si="64"/>
        <v>390</v>
      </c>
    </row>
    <row r="247">
      <c r="B247" s="22"/>
      <c r="C247" s="22"/>
      <c r="D247" s="22"/>
      <c r="E247" s="22"/>
      <c r="F247" s="23"/>
      <c r="G247" s="23"/>
      <c r="J247" s="19" t="s">
        <v>109</v>
      </c>
      <c r="K247" s="19">
        <v>36.0</v>
      </c>
      <c r="L247" s="17">
        <f>6.19-(K247/60) - 0.16</f>
        <v>5.43</v>
      </c>
      <c r="M247" s="18">
        <f t="shared" si="64"/>
        <v>270</v>
      </c>
    </row>
    <row r="248">
      <c r="J248" s="19" t="s">
        <v>110</v>
      </c>
      <c r="K248" s="19">
        <v>52.0</v>
      </c>
      <c r="L248" s="24">
        <f>L247-(K248/60) </f>
        <v>4.563333333</v>
      </c>
      <c r="M248" s="18">
        <f t="shared" si="64"/>
        <v>390</v>
      </c>
    </row>
    <row r="249">
      <c r="B249" s="23"/>
    </row>
    <row r="250">
      <c r="B250" s="23"/>
    </row>
    <row r="251">
      <c r="B251" s="23"/>
    </row>
    <row r="252">
      <c r="A252" s="21"/>
      <c r="B252" s="5"/>
      <c r="C252" s="5"/>
      <c r="D252" s="5"/>
      <c r="E252" s="5"/>
    </row>
    <row r="253">
      <c r="B253" s="22"/>
      <c r="C253" s="22"/>
      <c r="D253" s="22"/>
      <c r="E253" s="22"/>
      <c r="F253" s="23"/>
      <c r="G253" s="23"/>
      <c r="H253" s="23"/>
    </row>
    <row r="254">
      <c r="J254" s="26" t="s">
        <v>36</v>
      </c>
      <c r="K254" s="18">
        <f>SUM(M239:M252)</f>
        <v>2535</v>
      </c>
    </row>
    <row r="255">
      <c r="B255" s="23"/>
      <c r="J255" s="26" t="s">
        <v>37</v>
      </c>
      <c r="K255" s="20">
        <f>(SUM(F238:F241)-SUM(H216:H219))/10000</f>
        <v>2.32</v>
      </c>
    </row>
    <row r="256">
      <c r="B256" s="23"/>
      <c r="J256" s="26" t="s">
        <v>38</v>
      </c>
      <c r="K256" s="20">
        <f>K234-K255</f>
        <v>226.08</v>
      </c>
    </row>
    <row r="257">
      <c r="A257" s="4" t="s">
        <v>49</v>
      </c>
      <c r="B257" s="5"/>
      <c r="C257" s="5"/>
      <c r="D257" s="5"/>
      <c r="E257" s="5"/>
    </row>
    <row r="258">
      <c r="B258" s="6" t="s">
        <v>2</v>
      </c>
      <c r="C258" s="6" t="s">
        <v>3</v>
      </c>
      <c r="D258" s="6" t="s">
        <v>4</v>
      </c>
      <c r="E258" s="7" t="s">
        <v>5</v>
      </c>
      <c r="F258" s="8" t="s">
        <v>6</v>
      </c>
      <c r="G258" s="9" t="s">
        <v>7</v>
      </c>
      <c r="H258" s="10" t="s">
        <v>8</v>
      </c>
      <c r="J258" s="11" t="s">
        <v>9</v>
      </c>
      <c r="K258" s="2"/>
      <c r="L258" s="2"/>
      <c r="M258" s="3"/>
    </row>
    <row r="260">
      <c r="B260" s="12" t="s">
        <v>98</v>
      </c>
      <c r="C260" s="13">
        <v>130.0</v>
      </c>
      <c r="D260" s="13">
        <v>10000.0</v>
      </c>
      <c r="E260" s="14">
        <f t="shared" ref="E260:E263" si="66">D260/(C260*20)</f>
        <v>3.846153846</v>
      </c>
      <c r="F260" s="14">
        <f t="shared" ref="F260:F263" si="67">H238</f>
        <v>2600</v>
      </c>
      <c r="G260" s="14">
        <f t="shared" ref="G260:G263" si="68">F260/(C260*20)</f>
        <v>1</v>
      </c>
      <c r="H260" s="14">
        <f t="shared" ref="H260:H263" si="69">F260-(20*C260)</f>
        <v>0</v>
      </c>
      <c r="J260" s="16" t="s">
        <v>11</v>
      </c>
      <c r="K260" s="16" t="s">
        <v>12</v>
      </c>
      <c r="L260" s="16" t="s">
        <v>13</v>
      </c>
      <c r="M260" s="16" t="s">
        <v>14</v>
      </c>
    </row>
    <row r="261">
      <c r="B261" s="12" t="s">
        <v>99</v>
      </c>
      <c r="C261" s="13">
        <v>100.0</v>
      </c>
      <c r="D261" s="13">
        <v>10000.0</v>
      </c>
      <c r="E261" s="14">
        <f t="shared" si="66"/>
        <v>5</v>
      </c>
      <c r="F261" s="14">
        <f t="shared" si="67"/>
        <v>2000</v>
      </c>
      <c r="G261" s="14">
        <f t="shared" si="68"/>
        <v>1</v>
      </c>
      <c r="H261" s="14">
        <f t="shared" si="69"/>
        <v>0</v>
      </c>
      <c r="L261" s="20">
        <f t="shared" ref="L261:L268" si="70">11-(K261/60)</f>
        <v>11</v>
      </c>
      <c r="M261" s="18">
        <f t="shared" ref="M261:M268" si="71">7.5*K261</f>
        <v>0</v>
      </c>
    </row>
    <row r="262">
      <c r="B262" s="12" t="s">
        <v>101</v>
      </c>
      <c r="C262" s="13">
        <v>150.0</v>
      </c>
      <c r="D262" s="13">
        <v>20000.0</v>
      </c>
      <c r="E262" s="14">
        <f t="shared" si="66"/>
        <v>6.666666667</v>
      </c>
      <c r="F262" s="14">
        <f t="shared" si="67"/>
        <v>3000</v>
      </c>
      <c r="G262" s="14">
        <f t="shared" si="68"/>
        <v>1</v>
      </c>
      <c r="H262" s="14">
        <f t="shared" si="69"/>
        <v>0</v>
      </c>
      <c r="L262" s="20">
        <f t="shared" si="70"/>
        <v>11</v>
      </c>
      <c r="M262" s="18">
        <f t="shared" si="71"/>
        <v>0</v>
      </c>
    </row>
    <row r="263">
      <c r="B263" s="12" t="s">
        <v>103</v>
      </c>
      <c r="C263" s="13">
        <v>200.0</v>
      </c>
      <c r="D263" s="13">
        <v>30000.0</v>
      </c>
      <c r="E263" s="14">
        <f t="shared" si="66"/>
        <v>7.5</v>
      </c>
      <c r="F263" s="14">
        <f t="shared" si="67"/>
        <v>4000</v>
      </c>
      <c r="G263" s="14">
        <f t="shared" si="68"/>
        <v>1</v>
      </c>
      <c r="H263" s="14">
        <f t="shared" si="69"/>
        <v>0</v>
      </c>
      <c r="L263" s="20">
        <f t="shared" si="70"/>
        <v>11</v>
      </c>
      <c r="M263" s="18">
        <f t="shared" si="71"/>
        <v>0</v>
      </c>
    </row>
    <row r="264">
      <c r="B264" s="23"/>
      <c r="E264" s="14"/>
      <c r="G264" s="14"/>
      <c r="H264" s="14"/>
      <c r="L264" s="20">
        <f t="shared" si="70"/>
        <v>11</v>
      </c>
      <c r="M264" s="18">
        <f t="shared" si="71"/>
        <v>0</v>
      </c>
    </row>
    <row r="265">
      <c r="B265" s="23"/>
      <c r="E265" s="14"/>
      <c r="G265" s="14"/>
      <c r="H265" s="14"/>
      <c r="L265" s="20">
        <f t="shared" si="70"/>
        <v>11</v>
      </c>
      <c r="M265" s="18">
        <f t="shared" si="71"/>
        <v>0</v>
      </c>
    </row>
    <row r="266">
      <c r="L266" s="20">
        <f t="shared" si="70"/>
        <v>11</v>
      </c>
      <c r="M266" s="18">
        <f t="shared" si="71"/>
        <v>0</v>
      </c>
    </row>
    <row r="267">
      <c r="L267" s="20">
        <f t="shared" si="70"/>
        <v>11</v>
      </c>
      <c r="M267" s="18">
        <f t="shared" si="71"/>
        <v>0</v>
      </c>
    </row>
    <row r="268">
      <c r="A268" s="21"/>
      <c r="B268" s="5"/>
      <c r="C268" s="5"/>
      <c r="D268" s="5"/>
      <c r="E268" s="5"/>
      <c r="L268" s="20">
        <f t="shared" si="70"/>
        <v>11</v>
      </c>
      <c r="M268" s="18">
        <f t="shared" si="71"/>
        <v>0</v>
      </c>
    </row>
    <row r="269">
      <c r="B269" s="22"/>
      <c r="C269" s="22"/>
      <c r="D269" s="22"/>
      <c r="E269" s="22"/>
      <c r="F269" s="23"/>
      <c r="G269" s="23"/>
    </row>
    <row r="271">
      <c r="B271" s="23"/>
    </row>
    <row r="272">
      <c r="B272" s="23"/>
    </row>
    <row r="273">
      <c r="B273" s="23"/>
    </row>
    <row r="274">
      <c r="A274" s="21"/>
      <c r="B274" s="5"/>
      <c r="C274" s="5"/>
      <c r="D274" s="5"/>
      <c r="E274" s="5"/>
    </row>
    <row r="275">
      <c r="B275" s="22"/>
      <c r="C275" s="22"/>
      <c r="D275" s="22"/>
      <c r="E275" s="22"/>
      <c r="F275" s="23"/>
      <c r="G275" s="23"/>
      <c r="H275" s="23"/>
    </row>
    <row r="276">
      <c r="J276" s="26" t="s">
        <v>36</v>
      </c>
      <c r="K276" s="18">
        <f>SUM(M261:M274)</f>
        <v>0</v>
      </c>
    </row>
    <row r="277">
      <c r="B277" s="23"/>
      <c r="J277" s="26" t="s">
        <v>37</v>
      </c>
      <c r="K277" s="20">
        <f>(SUM(F260:F263)-SUM(H238:H241))/10000</f>
        <v>0</v>
      </c>
    </row>
    <row r="278">
      <c r="B278" s="23"/>
      <c r="J278" s="26" t="s">
        <v>38</v>
      </c>
      <c r="K278" s="20">
        <f>K256-K277</f>
        <v>226.08</v>
      </c>
    </row>
    <row r="280">
      <c r="A280" s="4" t="s">
        <v>50</v>
      </c>
      <c r="B280" s="5"/>
      <c r="C280" s="5"/>
      <c r="D280" s="5"/>
      <c r="E280" s="5"/>
    </row>
    <row r="281">
      <c r="B281" s="6" t="s">
        <v>2</v>
      </c>
      <c r="C281" s="6" t="s">
        <v>3</v>
      </c>
      <c r="D281" s="6" t="s">
        <v>4</v>
      </c>
      <c r="E281" s="7" t="s">
        <v>5</v>
      </c>
      <c r="F281" s="8" t="s">
        <v>6</v>
      </c>
      <c r="G281" s="9" t="s">
        <v>7</v>
      </c>
      <c r="H281" s="10" t="s">
        <v>8</v>
      </c>
      <c r="J281" s="11" t="s">
        <v>9</v>
      </c>
      <c r="K281" s="2"/>
      <c r="L281" s="2"/>
      <c r="M281" s="3"/>
    </row>
    <row r="283">
      <c r="B283" s="12" t="s">
        <v>98</v>
      </c>
      <c r="C283" s="13">
        <v>130.0</v>
      </c>
      <c r="D283" s="13">
        <v>10000.0</v>
      </c>
      <c r="E283" s="14">
        <f t="shared" ref="E283:E286" si="72">D283/(C283*20)</f>
        <v>3.846153846</v>
      </c>
      <c r="F283" s="14">
        <f t="shared" ref="F283:F286" si="73">H260 + F8</f>
        <v>5200</v>
      </c>
      <c r="G283" s="14">
        <f t="shared" ref="G283:G286" si="74">F283/(C283*20)</f>
        <v>2</v>
      </c>
      <c r="H283" s="14">
        <f t="shared" ref="H283:H286" si="75">F283-(20*C283)</f>
        <v>2600</v>
      </c>
      <c r="J283" s="16" t="s">
        <v>11</v>
      </c>
      <c r="K283" s="16" t="s">
        <v>12</v>
      </c>
      <c r="L283" s="16" t="s">
        <v>13</v>
      </c>
      <c r="M283" s="16" t="s">
        <v>14</v>
      </c>
    </row>
    <row r="284">
      <c r="B284" s="12" t="s">
        <v>99</v>
      </c>
      <c r="C284" s="13">
        <v>100.0</v>
      </c>
      <c r="D284" s="13">
        <v>10000.0</v>
      </c>
      <c r="E284" s="14">
        <f t="shared" si="72"/>
        <v>5</v>
      </c>
      <c r="F284" s="14">
        <f t="shared" si="73"/>
        <v>4000</v>
      </c>
      <c r="G284" s="14">
        <f t="shared" si="74"/>
        <v>2</v>
      </c>
      <c r="H284" s="14">
        <f t="shared" si="75"/>
        <v>2000</v>
      </c>
      <c r="J284" s="19" t="s">
        <v>100</v>
      </c>
      <c r="K284" s="19">
        <v>58.0</v>
      </c>
      <c r="L284" s="17">
        <f>11-(K284/60) - 0.3 - 0.16</f>
        <v>9.573333333</v>
      </c>
      <c r="M284" s="18">
        <f t="shared" ref="M284:M293" si="76">7.5*K284</f>
        <v>435</v>
      </c>
    </row>
    <row r="285">
      <c r="B285" s="12" t="s">
        <v>101</v>
      </c>
      <c r="C285" s="13">
        <v>150.0</v>
      </c>
      <c r="D285" s="13">
        <v>20000.0</v>
      </c>
      <c r="E285" s="14">
        <f t="shared" si="72"/>
        <v>6.666666667</v>
      </c>
      <c r="F285" s="14">
        <f t="shared" si="73"/>
        <v>6000</v>
      </c>
      <c r="G285" s="14">
        <f t="shared" si="74"/>
        <v>2</v>
      </c>
      <c r="H285" s="14">
        <f t="shared" si="75"/>
        <v>3000</v>
      </c>
      <c r="J285" s="19" t="s">
        <v>102</v>
      </c>
      <c r="K285" s="19">
        <v>58.0</v>
      </c>
      <c r="L285" s="17">
        <f>L284-(K285/60) </f>
        <v>8.606666667</v>
      </c>
      <c r="M285" s="18">
        <f t="shared" si="76"/>
        <v>435</v>
      </c>
    </row>
    <row r="286">
      <c r="B286" s="12" t="s">
        <v>103</v>
      </c>
      <c r="C286" s="13">
        <v>200.0</v>
      </c>
      <c r="D286" s="13">
        <v>30000.0</v>
      </c>
      <c r="E286" s="14">
        <f t="shared" si="72"/>
        <v>7.5</v>
      </c>
      <c r="F286" s="14">
        <f t="shared" si="73"/>
        <v>8000</v>
      </c>
      <c r="G286" s="14">
        <f t="shared" si="74"/>
        <v>2</v>
      </c>
      <c r="H286" s="14">
        <f t="shared" si="75"/>
        <v>4000</v>
      </c>
      <c r="J286" s="19" t="s">
        <v>100</v>
      </c>
      <c r="K286" s="19">
        <v>58.0</v>
      </c>
      <c r="L286" s="17">
        <f t="shared" ref="L286:L287" si="77">L285-(K286/60) - 0.3 - 0.16</f>
        <v>7.18</v>
      </c>
      <c r="M286" s="18">
        <f t="shared" si="76"/>
        <v>435</v>
      </c>
    </row>
    <row r="287">
      <c r="B287" s="23"/>
      <c r="E287" s="14"/>
      <c r="G287" s="14"/>
      <c r="H287" s="14"/>
      <c r="J287" s="19" t="s">
        <v>104</v>
      </c>
      <c r="K287" s="19">
        <v>4.0</v>
      </c>
      <c r="L287" s="17">
        <f t="shared" si="77"/>
        <v>6.653333333</v>
      </c>
      <c r="M287" s="18">
        <f t="shared" si="76"/>
        <v>30</v>
      </c>
    </row>
    <row r="288">
      <c r="B288" s="23"/>
      <c r="E288" s="14"/>
      <c r="G288" s="14"/>
      <c r="H288" s="14"/>
      <c r="J288" s="19" t="s">
        <v>105</v>
      </c>
      <c r="K288" s="19">
        <v>4.0</v>
      </c>
      <c r="L288" s="17">
        <f>L287-(K288/60) - 0.3</f>
        <v>6.286666667</v>
      </c>
      <c r="M288" s="18">
        <f t="shared" si="76"/>
        <v>30</v>
      </c>
    </row>
    <row r="289">
      <c r="J289" s="19" t="s">
        <v>106</v>
      </c>
      <c r="K289" s="19">
        <v>11.0</v>
      </c>
      <c r="L289" s="17">
        <f>L288-(K289/60) - 0.16</f>
        <v>5.943333333</v>
      </c>
      <c r="M289" s="18">
        <f t="shared" si="76"/>
        <v>82.5</v>
      </c>
    </row>
    <row r="290">
      <c r="J290" s="19" t="s">
        <v>107</v>
      </c>
      <c r="K290" s="19">
        <v>5.0</v>
      </c>
      <c r="L290" s="17">
        <f>L289-(K290/60) - 0.3</f>
        <v>5.56</v>
      </c>
      <c r="M290" s="18">
        <f t="shared" si="76"/>
        <v>37.5</v>
      </c>
    </row>
    <row r="291">
      <c r="A291" s="21"/>
      <c r="B291" s="5"/>
      <c r="C291" s="5"/>
      <c r="D291" s="5"/>
      <c r="E291" s="5"/>
      <c r="J291" s="19" t="s">
        <v>108</v>
      </c>
      <c r="K291" s="19">
        <v>52.0</v>
      </c>
      <c r="L291" s="24">
        <f>L290-(K291/60) </f>
        <v>4.693333333</v>
      </c>
      <c r="M291" s="18">
        <f t="shared" si="76"/>
        <v>390</v>
      </c>
    </row>
    <row r="292">
      <c r="B292" s="22"/>
      <c r="C292" s="22"/>
      <c r="D292" s="22"/>
      <c r="E292" s="22"/>
      <c r="F292" s="23"/>
      <c r="G292" s="23"/>
      <c r="J292" s="19" t="s">
        <v>109</v>
      </c>
      <c r="K292" s="19">
        <v>36.0</v>
      </c>
      <c r="L292" s="17">
        <f>6.19-(K292/60) - 0.16</f>
        <v>5.43</v>
      </c>
      <c r="M292" s="18">
        <f t="shared" si="76"/>
        <v>270</v>
      </c>
    </row>
    <row r="293">
      <c r="J293" s="19" t="s">
        <v>110</v>
      </c>
      <c r="K293" s="19">
        <v>52.0</v>
      </c>
      <c r="L293" s="24">
        <f>L292-(K293/60) </f>
        <v>4.563333333</v>
      </c>
      <c r="M293" s="18">
        <f t="shared" si="76"/>
        <v>390</v>
      </c>
    </row>
    <row r="294">
      <c r="B294" s="23"/>
    </row>
    <row r="295">
      <c r="B295" s="23"/>
    </row>
    <row r="296">
      <c r="B296" s="23"/>
    </row>
    <row r="297">
      <c r="A297" s="21"/>
      <c r="B297" s="5"/>
      <c r="C297" s="5"/>
      <c r="D297" s="5"/>
      <c r="E297" s="5"/>
    </row>
    <row r="298">
      <c r="B298" s="22"/>
      <c r="C298" s="22"/>
      <c r="D298" s="22"/>
      <c r="E298" s="22"/>
      <c r="F298" s="23"/>
      <c r="G298" s="23"/>
      <c r="H298" s="23"/>
    </row>
    <row r="299">
      <c r="J299" s="26" t="s">
        <v>36</v>
      </c>
      <c r="K299" s="18">
        <f>SUM(M284:M297)</f>
        <v>2535</v>
      </c>
    </row>
    <row r="300">
      <c r="B300" s="23"/>
      <c r="J300" s="26" t="s">
        <v>37</v>
      </c>
      <c r="K300" s="20">
        <f>(SUM(F283:F286)-SUM(H260:H263))/10000</f>
        <v>2.32</v>
      </c>
    </row>
    <row r="301">
      <c r="B301" s="23"/>
      <c r="J301" s="26" t="s">
        <v>38</v>
      </c>
      <c r="K301" s="20">
        <f>K278-K300</f>
        <v>223.76</v>
      </c>
    </row>
    <row r="303">
      <c r="A303" s="4" t="s">
        <v>51</v>
      </c>
      <c r="B303" s="5"/>
      <c r="C303" s="5"/>
      <c r="D303" s="5"/>
      <c r="E303" s="5"/>
    </row>
    <row r="304">
      <c r="B304" s="6" t="s">
        <v>2</v>
      </c>
      <c r="C304" s="6" t="s">
        <v>3</v>
      </c>
      <c r="D304" s="6" t="s">
        <v>4</v>
      </c>
      <c r="E304" s="7" t="s">
        <v>5</v>
      </c>
      <c r="F304" s="8" t="s">
        <v>6</v>
      </c>
      <c r="G304" s="9" t="s">
        <v>7</v>
      </c>
      <c r="H304" s="10" t="s">
        <v>8</v>
      </c>
      <c r="J304" s="11" t="s">
        <v>9</v>
      </c>
      <c r="K304" s="2"/>
      <c r="L304" s="2"/>
      <c r="M304" s="3"/>
    </row>
    <row r="306">
      <c r="B306" s="12" t="s">
        <v>98</v>
      </c>
      <c r="C306" s="13">
        <v>130.0</v>
      </c>
      <c r="D306" s="13">
        <v>10000.0</v>
      </c>
      <c r="E306" s="14">
        <f t="shared" ref="E306:E309" si="78">D306/(C306*20)</f>
        <v>3.846153846</v>
      </c>
      <c r="F306" s="14">
        <f t="shared" ref="F306:F309" si="79">H283</f>
        <v>2600</v>
      </c>
      <c r="G306" s="14">
        <f t="shared" ref="G306:G309" si="80">F306/(C306*20)</f>
        <v>1</v>
      </c>
      <c r="H306" s="14">
        <f t="shared" ref="H306:H309" si="81">F306-(20*C306)</f>
        <v>0</v>
      </c>
      <c r="J306" s="16" t="s">
        <v>11</v>
      </c>
      <c r="K306" s="16" t="s">
        <v>12</v>
      </c>
      <c r="L306" s="16" t="s">
        <v>13</v>
      </c>
      <c r="M306" s="16" t="s">
        <v>14</v>
      </c>
    </row>
    <row r="307">
      <c r="B307" s="12" t="s">
        <v>99</v>
      </c>
      <c r="C307" s="13">
        <v>100.0</v>
      </c>
      <c r="D307" s="13">
        <v>10000.0</v>
      </c>
      <c r="E307" s="14">
        <f t="shared" si="78"/>
        <v>5</v>
      </c>
      <c r="F307" s="14">
        <f t="shared" si="79"/>
        <v>2000</v>
      </c>
      <c r="G307" s="14">
        <f t="shared" si="80"/>
        <v>1</v>
      </c>
      <c r="H307" s="14">
        <f t="shared" si="81"/>
        <v>0</v>
      </c>
      <c r="L307" s="20">
        <f t="shared" ref="L307:L314" si="82">11-(K307/60)</f>
        <v>11</v>
      </c>
      <c r="M307" s="18">
        <f t="shared" ref="M307:M314" si="83">7.5*K307</f>
        <v>0</v>
      </c>
    </row>
    <row r="308">
      <c r="B308" s="12" t="s">
        <v>101</v>
      </c>
      <c r="C308" s="13">
        <v>150.0</v>
      </c>
      <c r="D308" s="13">
        <v>20000.0</v>
      </c>
      <c r="E308" s="14">
        <f t="shared" si="78"/>
        <v>6.666666667</v>
      </c>
      <c r="F308" s="14">
        <f t="shared" si="79"/>
        <v>3000</v>
      </c>
      <c r="G308" s="14">
        <f t="shared" si="80"/>
        <v>1</v>
      </c>
      <c r="H308" s="14">
        <f t="shared" si="81"/>
        <v>0</v>
      </c>
      <c r="L308" s="20">
        <f t="shared" si="82"/>
        <v>11</v>
      </c>
      <c r="M308" s="18">
        <f t="shared" si="83"/>
        <v>0</v>
      </c>
    </row>
    <row r="309">
      <c r="B309" s="12" t="s">
        <v>103</v>
      </c>
      <c r="C309" s="13">
        <v>200.0</v>
      </c>
      <c r="D309" s="13">
        <v>30000.0</v>
      </c>
      <c r="E309" s="14">
        <f t="shared" si="78"/>
        <v>7.5</v>
      </c>
      <c r="F309" s="14">
        <f t="shared" si="79"/>
        <v>4000</v>
      </c>
      <c r="G309" s="14">
        <f t="shared" si="80"/>
        <v>1</v>
      </c>
      <c r="H309" s="14">
        <f t="shared" si="81"/>
        <v>0</v>
      </c>
      <c r="L309" s="20">
        <f t="shared" si="82"/>
        <v>11</v>
      </c>
      <c r="M309" s="18">
        <f t="shared" si="83"/>
        <v>0</v>
      </c>
    </row>
    <row r="310">
      <c r="B310" s="23"/>
      <c r="E310" s="14"/>
      <c r="G310" s="14"/>
      <c r="H310" s="14"/>
      <c r="L310" s="20">
        <f t="shared" si="82"/>
        <v>11</v>
      </c>
      <c r="M310" s="18">
        <f t="shared" si="83"/>
        <v>0</v>
      </c>
    </row>
    <row r="311">
      <c r="B311" s="23"/>
      <c r="E311" s="14"/>
      <c r="G311" s="14"/>
      <c r="H311" s="14"/>
      <c r="L311" s="20">
        <f t="shared" si="82"/>
        <v>11</v>
      </c>
      <c r="M311" s="18">
        <f t="shared" si="83"/>
        <v>0</v>
      </c>
    </row>
    <row r="312">
      <c r="L312" s="20">
        <f t="shared" si="82"/>
        <v>11</v>
      </c>
      <c r="M312" s="18">
        <f t="shared" si="83"/>
        <v>0</v>
      </c>
    </row>
    <row r="313">
      <c r="L313" s="20">
        <f t="shared" si="82"/>
        <v>11</v>
      </c>
      <c r="M313" s="18">
        <f t="shared" si="83"/>
        <v>0</v>
      </c>
    </row>
    <row r="314">
      <c r="A314" s="21"/>
      <c r="B314" s="5"/>
      <c r="C314" s="5"/>
      <c r="D314" s="5"/>
      <c r="E314" s="5"/>
      <c r="L314" s="20">
        <f t="shared" si="82"/>
        <v>11</v>
      </c>
      <c r="M314" s="18">
        <f t="shared" si="83"/>
        <v>0</v>
      </c>
    </row>
    <row r="315">
      <c r="B315" s="22"/>
      <c r="C315" s="22"/>
      <c r="D315" s="22"/>
      <c r="E315" s="22"/>
      <c r="F315" s="23"/>
      <c r="G315" s="23"/>
    </row>
    <row r="317">
      <c r="B317" s="23"/>
    </row>
    <row r="318">
      <c r="B318" s="23"/>
    </row>
    <row r="319">
      <c r="B319" s="23"/>
    </row>
    <row r="320">
      <c r="A320" s="21"/>
      <c r="B320" s="5"/>
      <c r="C320" s="5"/>
      <c r="D320" s="5"/>
      <c r="E320" s="5"/>
    </row>
    <row r="321">
      <c r="B321" s="22"/>
      <c r="C321" s="22"/>
      <c r="D321" s="22"/>
      <c r="E321" s="22"/>
      <c r="F321" s="23"/>
      <c r="G321" s="23"/>
      <c r="H321" s="23"/>
    </row>
    <row r="322">
      <c r="J322" s="26" t="s">
        <v>36</v>
      </c>
      <c r="K322" s="18">
        <f>SUM(M307:M320)</f>
        <v>0</v>
      </c>
    </row>
    <row r="323">
      <c r="B323" s="23"/>
      <c r="J323" s="26" t="s">
        <v>37</v>
      </c>
      <c r="K323" s="20">
        <f>(SUM(F306:F309)-SUM(H283:H286))/10000</f>
        <v>0</v>
      </c>
    </row>
    <row r="324">
      <c r="B324" s="23"/>
      <c r="J324" s="26" t="s">
        <v>38</v>
      </c>
      <c r="K324" s="20">
        <f>K301-K323</f>
        <v>223.76</v>
      </c>
    </row>
    <row r="326">
      <c r="A326" s="4" t="s">
        <v>52</v>
      </c>
      <c r="B326" s="5"/>
      <c r="C326" s="5"/>
      <c r="D326" s="5"/>
      <c r="E326" s="5"/>
    </row>
    <row r="327">
      <c r="B327" s="6" t="s">
        <v>2</v>
      </c>
      <c r="C327" s="6" t="s">
        <v>3</v>
      </c>
      <c r="D327" s="6" t="s">
        <v>4</v>
      </c>
      <c r="E327" s="7" t="s">
        <v>5</v>
      </c>
      <c r="F327" s="8" t="s">
        <v>6</v>
      </c>
      <c r="G327" s="9" t="s">
        <v>7</v>
      </c>
      <c r="H327" s="10" t="s">
        <v>8</v>
      </c>
      <c r="J327" s="11" t="s">
        <v>9</v>
      </c>
      <c r="K327" s="2"/>
      <c r="L327" s="2"/>
      <c r="M327" s="3"/>
    </row>
    <row r="329">
      <c r="B329" s="12" t="s">
        <v>98</v>
      </c>
      <c r="C329" s="13">
        <v>130.0</v>
      </c>
      <c r="D329" s="13">
        <v>10000.0</v>
      </c>
      <c r="E329" s="14">
        <f t="shared" ref="E329:E332" si="84">D329/(C329*20)</f>
        <v>3.846153846</v>
      </c>
      <c r="F329" s="14">
        <f t="shared" ref="F329:F332" si="85">H306 + F8</f>
        <v>5200</v>
      </c>
      <c r="G329" s="14">
        <f t="shared" ref="G329:G332" si="86">F329/(C329*20)</f>
        <v>2</v>
      </c>
      <c r="H329" s="14">
        <f t="shared" ref="H329:H332" si="87">F329-(20*C329)</f>
        <v>2600</v>
      </c>
      <c r="J329" s="16" t="s">
        <v>11</v>
      </c>
      <c r="K329" s="16" t="s">
        <v>12</v>
      </c>
      <c r="L329" s="16" t="s">
        <v>13</v>
      </c>
      <c r="M329" s="16" t="s">
        <v>14</v>
      </c>
    </row>
    <row r="330">
      <c r="B330" s="12" t="s">
        <v>99</v>
      </c>
      <c r="C330" s="13">
        <v>100.0</v>
      </c>
      <c r="D330" s="13">
        <v>10000.0</v>
      </c>
      <c r="E330" s="14">
        <f t="shared" si="84"/>
        <v>5</v>
      </c>
      <c r="F330" s="14">
        <f t="shared" si="85"/>
        <v>4000</v>
      </c>
      <c r="G330" s="14">
        <f t="shared" si="86"/>
        <v>2</v>
      </c>
      <c r="H330" s="14">
        <f t="shared" si="87"/>
        <v>2000</v>
      </c>
      <c r="J330" s="19" t="s">
        <v>100</v>
      </c>
      <c r="K330" s="19">
        <v>58.0</v>
      </c>
      <c r="L330" s="17">
        <f>11-(K330/60) - 0.3 - 0.16</f>
        <v>9.573333333</v>
      </c>
      <c r="M330" s="18">
        <f t="shared" ref="M330:M339" si="88">7.5*K330</f>
        <v>435</v>
      </c>
    </row>
    <row r="331">
      <c r="B331" s="12" t="s">
        <v>101</v>
      </c>
      <c r="C331" s="13">
        <v>150.0</v>
      </c>
      <c r="D331" s="13">
        <v>20000.0</v>
      </c>
      <c r="E331" s="14">
        <f t="shared" si="84"/>
        <v>6.666666667</v>
      </c>
      <c r="F331" s="14">
        <f t="shared" si="85"/>
        <v>6000</v>
      </c>
      <c r="G331" s="14">
        <f t="shared" si="86"/>
        <v>2</v>
      </c>
      <c r="H331" s="14">
        <f t="shared" si="87"/>
        <v>3000</v>
      </c>
      <c r="J331" s="19" t="s">
        <v>102</v>
      </c>
      <c r="K331" s="19">
        <v>58.0</v>
      </c>
      <c r="L331" s="17">
        <f>L330-(K331/60) </f>
        <v>8.606666667</v>
      </c>
      <c r="M331" s="18">
        <f t="shared" si="88"/>
        <v>435</v>
      </c>
    </row>
    <row r="332">
      <c r="B332" s="12" t="s">
        <v>103</v>
      </c>
      <c r="C332" s="13">
        <v>200.0</v>
      </c>
      <c r="D332" s="13">
        <v>30000.0</v>
      </c>
      <c r="E332" s="14">
        <f t="shared" si="84"/>
        <v>7.5</v>
      </c>
      <c r="F332" s="14">
        <f t="shared" si="85"/>
        <v>8000</v>
      </c>
      <c r="G332" s="14">
        <f t="shared" si="86"/>
        <v>2</v>
      </c>
      <c r="H332" s="14">
        <f t="shared" si="87"/>
        <v>4000</v>
      </c>
      <c r="J332" s="19" t="s">
        <v>100</v>
      </c>
      <c r="K332" s="19">
        <v>58.0</v>
      </c>
      <c r="L332" s="17">
        <f t="shared" ref="L332:L333" si="89">L331-(K332/60) - 0.3 - 0.16</f>
        <v>7.18</v>
      </c>
      <c r="M332" s="18">
        <f t="shared" si="88"/>
        <v>435</v>
      </c>
    </row>
    <row r="333">
      <c r="B333" s="23"/>
      <c r="E333" s="14"/>
      <c r="G333" s="14"/>
      <c r="H333" s="14"/>
      <c r="J333" s="19" t="s">
        <v>104</v>
      </c>
      <c r="K333" s="19">
        <v>4.0</v>
      </c>
      <c r="L333" s="17">
        <f t="shared" si="89"/>
        <v>6.653333333</v>
      </c>
      <c r="M333" s="18">
        <f t="shared" si="88"/>
        <v>30</v>
      </c>
    </row>
    <row r="334">
      <c r="B334" s="23"/>
      <c r="E334" s="14"/>
      <c r="G334" s="14"/>
      <c r="H334" s="14"/>
      <c r="J334" s="19" t="s">
        <v>105</v>
      </c>
      <c r="K334" s="19">
        <v>4.0</v>
      </c>
      <c r="L334" s="17">
        <f>L333-(K334/60) - 0.3</f>
        <v>6.286666667</v>
      </c>
      <c r="M334" s="18">
        <f t="shared" si="88"/>
        <v>30</v>
      </c>
    </row>
    <row r="335">
      <c r="J335" s="19" t="s">
        <v>106</v>
      </c>
      <c r="K335" s="19">
        <v>11.0</v>
      </c>
      <c r="L335" s="17">
        <f>L334-(K335/60) - 0.16</f>
        <v>5.943333333</v>
      </c>
      <c r="M335" s="18">
        <f t="shared" si="88"/>
        <v>82.5</v>
      </c>
    </row>
    <row r="336">
      <c r="J336" s="19" t="s">
        <v>107</v>
      </c>
      <c r="K336" s="19">
        <v>5.0</v>
      </c>
      <c r="L336" s="17">
        <f>L335-(K336/60) - 0.3</f>
        <v>5.56</v>
      </c>
      <c r="M336" s="18">
        <f t="shared" si="88"/>
        <v>37.5</v>
      </c>
    </row>
    <row r="337">
      <c r="A337" s="21"/>
      <c r="B337" s="5"/>
      <c r="C337" s="5"/>
      <c r="D337" s="5"/>
      <c r="E337" s="5"/>
      <c r="J337" s="19" t="s">
        <v>108</v>
      </c>
      <c r="K337" s="19">
        <v>52.0</v>
      </c>
      <c r="L337" s="24">
        <f>L336-(K337/60) </f>
        <v>4.693333333</v>
      </c>
      <c r="M337" s="18">
        <f t="shared" si="88"/>
        <v>390</v>
      </c>
    </row>
    <row r="338">
      <c r="B338" s="22"/>
      <c r="C338" s="22"/>
      <c r="D338" s="22"/>
      <c r="E338" s="22"/>
      <c r="F338" s="23"/>
      <c r="G338" s="23"/>
      <c r="J338" s="19" t="s">
        <v>109</v>
      </c>
      <c r="K338" s="19">
        <v>36.0</v>
      </c>
      <c r="L338" s="17">
        <f>6.19-(K338/60) - 0.16</f>
        <v>5.43</v>
      </c>
      <c r="M338" s="18">
        <f t="shared" si="88"/>
        <v>270</v>
      </c>
    </row>
    <row r="339">
      <c r="J339" s="19" t="s">
        <v>110</v>
      </c>
      <c r="K339" s="19">
        <v>52.0</v>
      </c>
      <c r="L339" s="24">
        <f>L338-(K339/60) </f>
        <v>4.563333333</v>
      </c>
      <c r="M339" s="18">
        <f t="shared" si="88"/>
        <v>390</v>
      </c>
    </row>
    <row r="340">
      <c r="B340" s="23"/>
    </row>
    <row r="341">
      <c r="B341" s="23"/>
    </row>
    <row r="342">
      <c r="B342" s="23"/>
    </row>
    <row r="343">
      <c r="A343" s="21"/>
      <c r="B343" s="5"/>
      <c r="C343" s="5"/>
      <c r="D343" s="5"/>
      <c r="E343" s="5"/>
    </row>
    <row r="344">
      <c r="B344" s="22"/>
      <c r="C344" s="22"/>
      <c r="D344" s="22"/>
      <c r="E344" s="22"/>
      <c r="F344" s="23"/>
      <c r="G344" s="23"/>
      <c r="H344" s="23"/>
    </row>
    <row r="345">
      <c r="J345" s="26" t="s">
        <v>36</v>
      </c>
      <c r="K345" s="18">
        <f>SUM(M330:M343)</f>
        <v>2535</v>
      </c>
    </row>
    <row r="346">
      <c r="B346" s="23"/>
      <c r="J346" s="26" t="s">
        <v>37</v>
      </c>
      <c r="K346" s="20">
        <f>(SUM(F329:F332)-SUM(H306:H309))/10000</f>
        <v>2.32</v>
      </c>
    </row>
    <row r="347">
      <c r="B347" s="23"/>
      <c r="J347" s="26" t="s">
        <v>38</v>
      </c>
      <c r="K347" s="20">
        <f>K324-K346</f>
        <v>221.44</v>
      </c>
    </row>
    <row r="349">
      <c r="A349" s="4" t="s">
        <v>53</v>
      </c>
      <c r="B349" s="5"/>
      <c r="C349" s="5"/>
      <c r="D349" s="5"/>
      <c r="E349" s="5"/>
    </row>
    <row r="350">
      <c r="B350" s="6" t="s">
        <v>2</v>
      </c>
      <c r="C350" s="6" t="s">
        <v>3</v>
      </c>
      <c r="D350" s="6" t="s">
        <v>4</v>
      </c>
      <c r="E350" s="7" t="s">
        <v>5</v>
      </c>
      <c r="F350" s="8" t="s">
        <v>6</v>
      </c>
      <c r="G350" s="9" t="s">
        <v>7</v>
      </c>
      <c r="H350" s="10" t="s">
        <v>8</v>
      </c>
      <c r="J350" s="11" t="s">
        <v>9</v>
      </c>
      <c r="K350" s="2"/>
      <c r="L350" s="2"/>
      <c r="M350" s="3"/>
    </row>
    <row r="352">
      <c r="B352" s="12" t="s">
        <v>98</v>
      </c>
      <c r="C352" s="13">
        <v>130.0</v>
      </c>
      <c r="D352" s="13">
        <v>10000.0</v>
      </c>
      <c r="E352" s="14">
        <f t="shared" ref="E352:E355" si="90">D352/(C352*20)</f>
        <v>3.846153846</v>
      </c>
      <c r="F352" s="14">
        <f t="shared" ref="F352:F355" si="91">H329</f>
        <v>2600</v>
      </c>
      <c r="G352" s="14">
        <f t="shared" ref="G352:G355" si="92">F352/(C352*20)</f>
        <v>1</v>
      </c>
      <c r="H352" s="14">
        <f t="shared" ref="H352:H355" si="93">F352-(20*C352)</f>
        <v>0</v>
      </c>
      <c r="J352" s="16" t="s">
        <v>11</v>
      </c>
      <c r="K352" s="16" t="s">
        <v>12</v>
      </c>
      <c r="L352" s="16" t="s">
        <v>13</v>
      </c>
      <c r="M352" s="16" t="s">
        <v>14</v>
      </c>
    </row>
    <row r="353">
      <c r="B353" s="12" t="s">
        <v>99</v>
      </c>
      <c r="C353" s="13">
        <v>100.0</v>
      </c>
      <c r="D353" s="13">
        <v>10000.0</v>
      </c>
      <c r="E353" s="14">
        <f t="shared" si="90"/>
        <v>5</v>
      </c>
      <c r="F353" s="14">
        <f t="shared" si="91"/>
        <v>2000</v>
      </c>
      <c r="G353" s="14">
        <f t="shared" si="92"/>
        <v>1</v>
      </c>
      <c r="H353" s="14">
        <f t="shared" si="93"/>
        <v>0</v>
      </c>
      <c r="L353" s="20">
        <f t="shared" ref="L353:L360" si="94">11-(K353/60)</f>
        <v>11</v>
      </c>
      <c r="M353" s="18">
        <f t="shared" ref="M353:M360" si="95">7.5*K353</f>
        <v>0</v>
      </c>
    </row>
    <row r="354">
      <c r="B354" s="12" t="s">
        <v>101</v>
      </c>
      <c r="C354" s="13">
        <v>150.0</v>
      </c>
      <c r="D354" s="13">
        <v>20000.0</v>
      </c>
      <c r="E354" s="14">
        <f t="shared" si="90"/>
        <v>6.666666667</v>
      </c>
      <c r="F354" s="14">
        <f t="shared" si="91"/>
        <v>3000</v>
      </c>
      <c r="G354" s="14">
        <f t="shared" si="92"/>
        <v>1</v>
      </c>
      <c r="H354" s="14">
        <f t="shared" si="93"/>
        <v>0</v>
      </c>
      <c r="L354" s="20">
        <f t="shared" si="94"/>
        <v>11</v>
      </c>
      <c r="M354" s="18">
        <f t="shared" si="95"/>
        <v>0</v>
      </c>
    </row>
    <row r="355">
      <c r="B355" s="12" t="s">
        <v>103</v>
      </c>
      <c r="C355" s="13">
        <v>200.0</v>
      </c>
      <c r="D355" s="13">
        <v>30000.0</v>
      </c>
      <c r="E355" s="14">
        <f t="shared" si="90"/>
        <v>7.5</v>
      </c>
      <c r="F355" s="14">
        <f t="shared" si="91"/>
        <v>4000</v>
      </c>
      <c r="G355" s="14">
        <f t="shared" si="92"/>
        <v>1</v>
      </c>
      <c r="H355" s="14">
        <f t="shared" si="93"/>
        <v>0</v>
      </c>
      <c r="L355" s="20">
        <f t="shared" si="94"/>
        <v>11</v>
      </c>
      <c r="M355" s="18">
        <f t="shared" si="95"/>
        <v>0</v>
      </c>
    </row>
    <row r="356">
      <c r="B356" s="23"/>
      <c r="E356" s="14"/>
      <c r="G356" s="14"/>
      <c r="H356" s="14"/>
      <c r="L356" s="20">
        <f t="shared" si="94"/>
        <v>11</v>
      </c>
      <c r="M356" s="18">
        <f t="shared" si="95"/>
        <v>0</v>
      </c>
    </row>
    <row r="357">
      <c r="B357" s="23"/>
      <c r="E357" s="14"/>
      <c r="G357" s="14"/>
      <c r="H357" s="14"/>
      <c r="L357" s="20">
        <f t="shared" si="94"/>
        <v>11</v>
      </c>
      <c r="M357" s="18">
        <f t="shared" si="95"/>
        <v>0</v>
      </c>
    </row>
    <row r="358">
      <c r="L358" s="20">
        <f t="shared" si="94"/>
        <v>11</v>
      </c>
      <c r="M358" s="18">
        <f t="shared" si="95"/>
        <v>0</v>
      </c>
    </row>
    <row r="359">
      <c r="L359" s="20">
        <f t="shared" si="94"/>
        <v>11</v>
      </c>
      <c r="M359" s="18">
        <f t="shared" si="95"/>
        <v>0</v>
      </c>
    </row>
    <row r="360">
      <c r="A360" s="21"/>
      <c r="B360" s="5"/>
      <c r="C360" s="5"/>
      <c r="D360" s="5"/>
      <c r="E360" s="5"/>
      <c r="L360" s="20">
        <f t="shared" si="94"/>
        <v>11</v>
      </c>
      <c r="M360" s="18">
        <f t="shared" si="95"/>
        <v>0</v>
      </c>
    </row>
    <row r="361">
      <c r="B361" s="22"/>
      <c r="C361" s="22"/>
      <c r="D361" s="22"/>
      <c r="E361" s="22"/>
      <c r="F361" s="23"/>
      <c r="G361" s="23"/>
    </row>
    <row r="363">
      <c r="B363" s="23"/>
    </row>
    <row r="364">
      <c r="B364" s="23"/>
    </row>
    <row r="365">
      <c r="B365" s="23"/>
    </row>
    <row r="366">
      <c r="A366" s="21"/>
      <c r="B366" s="5"/>
      <c r="C366" s="5"/>
      <c r="D366" s="5"/>
      <c r="E366" s="5"/>
    </row>
    <row r="367">
      <c r="B367" s="22"/>
      <c r="C367" s="22"/>
      <c r="D367" s="22"/>
      <c r="E367" s="22"/>
      <c r="F367" s="23"/>
      <c r="G367" s="23"/>
      <c r="H367" s="23"/>
    </row>
    <row r="368">
      <c r="J368" s="26" t="s">
        <v>36</v>
      </c>
      <c r="K368" s="18">
        <f>SUM(M353:M366)</f>
        <v>0</v>
      </c>
    </row>
    <row r="369">
      <c r="B369" s="23"/>
      <c r="J369" s="26" t="s">
        <v>37</v>
      </c>
      <c r="K369" s="20">
        <f>(SUM(F352:F355)-SUM(H329:H332))/10000</f>
        <v>0</v>
      </c>
    </row>
    <row r="370">
      <c r="B370" s="23"/>
      <c r="J370" s="26" t="s">
        <v>38</v>
      </c>
      <c r="K370" s="20">
        <f>K347-K369</f>
        <v>221.44</v>
      </c>
    </row>
    <row r="372">
      <c r="A372" s="4" t="s">
        <v>54</v>
      </c>
      <c r="B372" s="5"/>
      <c r="C372" s="5"/>
      <c r="D372" s="5"/>
      <c r="E372" s="5"/>
    </row>
    <row r="373">
      <c r="B373" s="6" t="s">
        <v>2</v>
      </c>
      <c r="C373" s="6" t="s">
        <v>3</v>
      </c>
      <c r="D373" s="6" t="s">
        <v>4</v>
      </c>
      <c r="E373" s="7" t="s">
        <v>5</v>
      </c>
      <c r="F373" s="8" t="s">
        <v>6</v>
      </c>
      <c r="G373" s="9" t="s">
        <v>7</v>
      </c>
      <c r="H373" s="10" t="s">
        <v>8</v>
      </c>
      <c r="J373" s="11" t="s">
        <v>9</v>
      </c>
      <c r="K373" s="2"/>
      <c r="L373" s="2"/>
      <c r="M373" s="3"/>
    </row>
    <row r="375">
      <c r="B375" s="12" t="s">
        <v>98</v>
      </c>
      <c r="C375" s="13">
        <v>130.0</v>
      </c>
      <c r="D375" s="13">
        <v>10000.0</v>
      </c>
      <c r="E375" s="14">
        <f t="shared" ref="E375:E378" si="96">D375/(C375*20)</f>
        <v>3.846153846</v>
      </c>
      <c r="F375" s="14">
        <f t="shared" ref="F375:F378" si="97">H352 + F8</f>
        <v>5200</v>
      </c>
      <c r="G375" s="14">
        <f t="shared" ref="G375:G378" si="98">F375/(C375*20)</f>
        <v>2</v>
      </c>
      <c r="H375" s="14">
        <f t="shared" ref="H375:H378" si="99">F375-(20*C375)</f>
        <v>2600</v>
      </c>
      <c r="J375" s="16" t="s">
        <v>11</v>
      </c>
      <c r="K375" s="16" t="s">
        <v>12</v>
      </c>
      <c r="L375" s="16" t="s">
        <v>13</v>
      </c>
      <c r="M375" s="16" t="s">
        <v>14</v>
      </c>
    </row>
    <row r="376">
      <c r="B376" s="12" t="s">
        <v>99</v>
      </c>
      <c r="C376" s="13">
        <v>100.0</v>
      </c>
      <c r="D376" s="13">
        <v>10000.0</v>
      </c>
      <c r="E376" s="14">
        <f t="shared" si="96"/>
        <v>5</v>
      </c>
      <c r="F376" s="14">
        <f t="shared" si="97"/>
        <v>4000</v>
      </c>
      <c r="G376" s="14">
        <f t="shared" si="98"/>
        <v>2</v>
      </c>
      <c r="H376" s="14">
        <f t="shared" si="99"/>
        <v>2000</v>
      </c>
      <c r="J376" s="19" t="s">
        <v>100</v>
      </c>
      <c r="K376" s="19">
        <v>58.0</v>
      </c>
      <c r="L376" s="17">
        <f>11-(K376/60) - 0.3 - 0.16</f>
        <v>9.573333333</v>
      </c>
      <c r="M376" s="18">
        <f t="shared" ref="M376:M385" si="100">7.5*K376</f>
        <v>435</v>
      </c>
    </row>
    <row r="377">
      <c r="B377" s="12" t="s">
        <v>101</v>
      </c>
      <c r="C377" s="13">
        <v>150.0</v>
      </c>
      <c r="D377" s="13">
        <v>20000.0</v>
      </c>
      <c r="E377" s="14">
        <f t="shared" si="96"/>
        <v>6.666666667</v>
      </c>
      <c r="F377" s="14">
        <f t="shared" si="97"/>
        <v>6000</v>
      </c>
      <c r="G377" s="14">
        <f t="shared" si="98"/>
        <v>2</v>
      </c>
      <c r="H377" s="14">
        <f t="shared" si="99"/>
        <v>3000</v>
      </c>
      <c r="J377" s="19" t="s">
        <v>102</v>
      </c>
      <c r="K377" s="19">
        <v>58.0</v>
      </c>
      <c r="L377" s="17">
        <f>L376-(K377/60) </f>
        <v>8.606666667</v>
      </c>
      <c r="M377" s="18">
        <f t="shared" si="100"/>
        <v>435</v>
      </c>
    </row>
    <row r="378">
      <c r="B378" s="12" t="s">
        <v>103</v>
      </c>
      <c r="C378" s="13">
        <v>200.0</v>
      </c>
      <c r="D378" s="13">
        <v>30000.0</v>
      </c>
      <c r="E378" s="14">
        <f t="shared" si="96"/>
        <v>7.5</v>
      </c>
      <c r="F378" s="14">
        <f t="shared" si="97"/>
        <v>8000</v>
      </c>
      <c r="G378" s="14">
        <f t="shared" si="98"/>
        <v>2</v>
      </c>
      <c r="H378" s="14">
        <f t="shared" si="99"/>
        <v>4000</v>
      </c>
      <c r="J378" s="19" t="s">
        <v>100</v>
      </c>
      <c r="K378" s="19">
        <v>58.0</v>
      </c>
      <c r="L378" s="17">
        <f t="shared" ref="L378:L379" si="101">L377-(K378/60) - 0.3 - 0.16</f>
        <v>7.18</v>
      </c>
      <c r="M378" s="18">
        <f t="shared" si="100"/>
        <v>435</v>
      </c>
    </row>
    <row r="379">
      <c r="B379" s="23"/>
      <c r="E379" s="14"/>
      <c r="G379" s="14"/>
      <c r="H379" s="14"/>
      <c r="J379" s="19" t="s">
        <v>104</v>
      </c>
      <c r="K379" s="19">
        <v>4.0</v>
      </c>
      <c r="L379" s="17">
        <f t="shared" si="101"/>
        <v>6.653333333</v>
      </c>
      <c r="M379" s="18">
        <f t="shared" si="100"/>
        <v>30</v>
      </c>
    </row>
    <row r="380">
      <c r="B380" s="23"/>
      <c r="E380" s="14"/>
      <c r="G380" s="14"/>
      <c r="H380" s="14"/>
      <c r="J380" s="19" t="s">
        <v>105</v>
      </c>
      <c r="K380" s="19">
        <v>4.0</v>
      </c>
      <c r="L380" s="17">
        <f>L379-(K380/60) - 0.3</f>
        <v>6.286666667</v>
      </c>
      <c r="M380" s="18">
        <f t="shared" si="100"/>
        <v>30</v>
      </c>
    </row>
    <row r="381">
      <c r="J381" s="19" t="s">
        <v>106</v>
      </c>
      <c r="K381" s="19">
        <v>11.0</v>
      </c>
      <c r="L381" s="17">
        <f>L380-(K381/60) - 0.16</f>
        <v>5.943333333</v>
      </c>
      <c r="M381" s="18">
        <f t="shared" si="100"/>
        <v>82.5</v>
      </c>
    </row>
    <row r="382">
      <c r="J382" s="19" t="s">
        <v>107</v>
      </c>
      <c r="K382" s="19">
        <v>5.0</v>
      </c>
      <c r="L382" s="17">
        <f>L381-(K382/60) - 0.3</f>
        <v>5.56</v>
      </c>
      <c r="M382" s="18">
        <f t="shared" si="100"/>
        <v>37.5</v>
      </c>
    </row>
    <row r="383">
      <c r="A383" s="21"/>
      <c r="B383" s="5"/>
      <c r="C383" s="5"/>
      <c r="D383" s="5"/>
      <c r="E383" s="5"/>
      <c r="J383" s="19" t="s">
        <v>108</v>
      </c>
      <c r="K383" s="19">
        <v>52.0</v>
      </c>
      <c r="L383" s="24">
        <f>L382-(K383/60) </f>
        <v>4.693333333</v>
      </c>
      <c r="M383" s="18">
        <f t="shared" si="100"/>
        <v>390</v>
      </c>
    </row>
    <row r="384">
      <c r="B384" s="22"/>
      <c r="C384" s="22"/>
      <c r="D384" s="22"/>
      <c r="E384" s="22"/>
      <c r="F384" s="23"/>
      <c r="G384" s="23"/>
      <c r="J384" s="19" t="s">
        <v>109</v>
      </c>
      <c r="K384" s="19">
        <v>36.0</v>
      </c>
      <c r="L384" s="17">
        <f>6.19-(K384/60) - 0.16</f>
        <v>5.43</v>
      </c>
      <c r="M384" s="18">
        <f t="shared" si="100"/>
        <v>270</v>
      </c>
    </row>
    <row r="385">
      <c r="J385" s="19" t="s">
        <v>110</v>
      </c>
      <c r="K385" s="19">
        <v>52.0</v>
      </c>
      <c r="L385" s="24">
        <f>L384-(K385/60) </f>
        <v>4.563333333</v>
      </c>
      <c r="M385" s="18">
        <f t="shared" si="100"/>
        <v>390</v>
      </c>
    </row>
    <row r="386">
      <c r="B386" s="23"/>
    </row>
    <row r="387">
      <c r="B387" s="23"/>
    </row>
    <row r="388">
      <c r="B388" s="23"/>
    </row>
    <row r="389">
      <c r="A389" s="21"/>
      <c r="B389" s="5"/>
      <c r="C389" s="5"/>
      <c r="D389" s="5"/>
      <c r="E389" s="5"/>
    </row>
    <row r="390">
      <c r="B390" s="22"/>
      <c r="C390" s="22"/>
      <c r="D390" s="22"/>
      <c r="E390" s="22"/>
      <c r="F390" s="23"/>
      <c r="G390" s="23"/>
      <c r="H390" s="23"/>
    </row>
    <row r="391">
      <c r="J391" s="26" t="s">
        <v>36</v>
      </c>
      <c r="K391" s="18">
        <f>SUM(M376:M389)</f>
        <v>2535</v>
      </c>
    </row>
    <row r="392">
      <c r="B392" s="23"/>
      <c r="J392" s="26" t="s">
        <v>37</v>
      </c>
      <c r="K392" s="20">
        <f>(SUM(F375:F378)-SUM(H352:H355))/10000</f>
        <v>2.32</v>
      </c>
    </row>
    <row r="393">
      <c r="B393" s="23"/>
      <c r="J393" s="26" t="s">
        <v>38</v>
      </c>
      <c r="K393" s="20">
        <f>K370-K392</f>
        <v>219.12</v>
      </c>
    </row>
    <row r="394">
      <c r="B394" s="23"/>
    </row>
    <row r="395">
      <c r="A395" s="4" t="s">
        <v>55</v>
      </c>
      <c r="B395" s="5"/>
      <c r="C395" s="5"/>
      <c r="D395" s="5"/>
      <c r="E395" s="5"/>
    </row>
    <row r="396">
      <c r="B396" s="6" t="s">
        <v>2</v>
      </c>
      <c r="C396" s="6" t="s">
        <v>3</v>
      </c>
      <c r="D396" s="6" t="s">
        <v>4</v>
      </c>
      <c r="E396" s="7" t="s">
        <v>5</v>
      </c>
      <c r="F396" s="8" t="s">
        <v>6</v>
      </c>
      <c r="G396" s="9" t="s">
        <v>7</v>
      </c>
      <c r="H396" s="10" t="s">
        <v>8</v>
      </c>
      <c r="J396" s="11" t="s">
        <v>9</v>
      </c>
      <c r="K396" s="2"/>
      <c r="L396" s="2"/>
      <c r="M396" s="3"/>
    </row>
    <row r="398">
      <c r="B398" s="12" t="s">
        <v>98</v>
      </c>
      <c r="C398" s="13">
        <v>130.0</v>
      </c>
      <c r="D398" s="13">
        <v>10000.0</v>
      </c>
      <c r="E398" s="14">
        <f t="shared" ref="E398:E401" si="102">D398/(C398*20)</f>
        <v>3.846153846</v>
      </c>
      <c r="F398" s="14">
        <f t="shared" ref="F398:F401" si="103">H375</f>
        <v>2600</v>
      </c>
      <c r="G398" s="14">
        <f t="shared" ref="G398:G401" si="104">F398/(C398*20)</f>
        <v>1</v>
      </c>
      <c r="H398" s="14">
        <f t="shared" ref="H398:H401" si="105">F398-(20*C398)</f>
        <v>0</v>
      </c>
      <c r="J398" s="16" t="s">
        <v>11</v>
      </c>
      <c r="K398" s="16" t="s">
        <v>12</v>
      </c>
      <c r="L398" s="16" t="s">
        <v>13</v>
      </c>
      <c r="M398" s="16" t="s">
        <v>14</v>
      </c>
    </row>
    <row r="399">
      <c r="B399" s="12" t="s">
        <v>99</v>
      </c>
      <c r="C399" s="13">
        <v>100.0</v>
      </c>
      <c r="D399" s="13">
        <v>10000.0</v>
      </c>
      <c r="E399" s="14">
        <f t="shared" si="102"/>
        <v>5</v>
      </c>
      <c r="F399" s="14">
        <f t="shared" si="103"/>
        <v>2000</v>
      </c>
      <c r="G399" s="14">
        <f t="shared" si="104"/>
        <v>1</v>
      </c>
      <c r="H399" s="14">
        <f t="shared" si="105"/>
        <v>0</v>
      </c>
      <c r="L399" s="20">
        <f t="shared" ref="L399:L406" si="106">11-(K399/60)</f>
        <v>11</v>
      </c>
      <c r="M399" s="18">
        <f t="shared" ref="M399:M406" si="107">7.5*K399</f>
        <v>0</v>
      </c>
    </row>
    <row r="400">
      <c r="B400" s="12" t="s">
        <v>101</v>
      </c>
      <c r="C400" s="13">
        <v>150.0</v>
      </c>
      <c r="D400" s="13">
        <v>20000.0</v>
      </c>
      <c r="E400" s="14">
        <f t="shared" si="102"/>
        <v>6.666666667</v>
      </c>
      <c r="F400" s="14">
        <f t="shared" si="103"/>
        <v>3000</v>
      </c>
      <c r="G400" s="14">
        <f t="shared" si="104"/>
        <v>1</v>
      </c>
      <c r="H400" s="14">
        <f t="shared" si="105"/>
        <v>0</v>
      </c>
      <c r="L400" s="20">
        <f t="shared" si="106"/>
        <v>11</v>
      </c>
      <c r="M400" s="18">
        <f t="shared" si="107"/>
        <v>0</v>
      </c>
    </row>
    <row r="401">
      <c r="B401" s="12" t="s">
        <v>103</v>
      </c>
      <c r="C401" s="13">
        <v>200.0</v>
      </c>
      <c r="D401" s="13">
        <v>30000.0</v>
      </c>
      <c r="E401" s="14">
        <f t="shared" si="102"/>
        <v>7.5</v>
      </c>
      <c r="F401" s="14">
        <f t="shared" si="103"/>
        <v>4000</v>
      </c>
      <c r="G401" s="14">
        <f t="shared" si="104"/>
        <v>1</v>
      </c>
      <c r="H401" s="14">
        <f t="shared" si="105"/>
        <v>0</v>
      </c>
      <c r="L401" s="20">
        <f t="shared" si="106"/>
        <v>11</v>
      </c>
      <c r="M401" s="18">
        <f t="shared" si="107"/>
        <v>0</v>
      </c>
    </row>
    <row r="402">
      <c r="B402" s="23"/>
      <c r="E402" s="14"/>
      <c r="G402" s="14"/>
      <c r="H402" s="14"/>
      <c r="L402" s="20">
        <f t="shared" si="106"/>
        <v>11</v>
      </c>
      <c r="M402" s="18">
        <f t="shared" si="107"/>
        <v>0</v>
      </c>
    </row>
    <row r="403">
      <c r="B403" s="23"/>
      <c r="E403" s="14"/>
      <c r="G403" s="14"/>
      <c r="H403" s="14"/>
      <c r="L403" s="20">
        <f t="shared" si="106"/>
        <v>11</v>
      </c>
      <c r="M403" s="18">
        <f t="shared" si="107"/>
        <v>0</v>
      </c>
    </row>
    <row r="404">
      <c r="L404" s="20">
        <f t="shared" si="106"/>
        <v>11</v>
      </c>
      <c r="M404" s="18">
        <f t="shared" si="107"/>
        <v>0</v>
      </c>
    </row>
    <row r="405">
      <c r="L405" s="20">
        <f t="shared" si="106"/>
        <v>11</v>
      </c>
      <c r="M405" s="18">
        <f t="shared" si="107"/>
        <v>0</v>
      </c>
    </row>
    <row r="406">
      <c r="A406" s="21"/>
      <c r="B406" s="5"/>
      <c r="C406" s="5"/>
      <c r="D406" s="5"/>
      <c r="E406" s="5"/>
      <c r="L406" s="20">
        <f t="shared" si="106"/>
        <v>11</v>
      </c>
      <c r="M406" s="18">
        <f t="shared" si="107"/>
        <v>0</v>
      </c>
    </row>
    <row r="407">
      <c r="B407" s="22"/>
      <c r="C407" s="22"/>
      <c r="D407" s="22"/>
      <c r="E407" s="22"/>
      <c r="F407" s="23"/>
      <c r="G407" s="23"/>
    </row>
    <row r="409">
      <c r="B409" s="23"/>
    </row>
    <row r="410">
      <c r="B410" s="23"/>
    </row>
    <row r="411">
      <c r="B411" s="23"/>
    </row>
    <row r="412">
      <c r="A412" s="21"/>
      <c r="B412" s="5"/>
      <c r="C412" s="5"/>
      <c r="D412" s="5"/>
      <c r="E412" s="5"/>
    </row>
    <row r="413">
      <c r="B413" s="22"/>
      <c r="C413" s="22"/>
      <c r="D413" s="22"/>
      <c r="E413" s="22"/>
      <c r="F413" s="23"/>
      <c r="G413" s="23"/>
      <c r="H413" s="23"/>
    </row>
    <row r="414">
      <c r="J414" s="26" t="s">
        <v>36</v>
      </c>
      <c r="K414" s="18">
        <f>SUM(M399:M412)</f>
        <v>0</v>
      </c>
    </row>
    <row r="415">
      <c r="B415" s="23"/>
      <c r="J415" s="26" t="s">
        <v>37</v>
      </c>
      <c r="K415" s="20">
        <f>(SUM(F398:F401)-SUM(H375:H378))/10000</f>
        <v>0</v>
      </c>
    </row>
    <row r="416">
      <c r="B416" s="23"/>
      <c r="J416" s="26" t="s">
        <v>38</v>
      </c>
      <c r="K416" s="20">
        <f>K393-K415</f>
        <v>219.12</v>
      </c>
    </row>
    <row r="418">
      <c r="A418" s="4" t="s">
        <v>56</v>
      </c>
      <c r="B418" s="5"/>
      <c r="C418" s="5"/>
      <c r="D418" s="5"/>
      <c r="E418" s="5"/>
    </row>
    <row r="419">
      <c r="B419" s="6" t="s">
        <v>2</v>
      </c>
      <c r="C419" s="6" t="s">
        <v>3</v>
      </c>
      <c r="D419" s="6" t="s">
        <v>4</v>
      </c>
      <c r="E419" s="7" t="s">
        <v>5</v>
      </c>
      <c r="F419" s="8" t="s">
        <v>6</v>
      </c>
      <c r="G419" s="9" t="s">
        <v>7</v>
      </c>
      <c r="H419" s="10" t="s">
        <v>8</v>
      </c>
      <c r="J419" s="11" t="s">
        <v>9</v>
      </c>
      <c r="K419" s="2"/>
      <c r="L419" s="2"/>
      <c r="M419" s="3"/>
    </row>
    <row r="421">
      <c r="B421" s="12" t="s">
        <v>98</v>
      </c>
      <c r="C421" s="13">
        <v>130.0</v>
      </c>
      <c r="D421" s="13">
        <v>10000.0</v>
      </c>
      <c r="E421" s="14">
        <f t="shared" ref="E421:E424" si="108">D421/(C421*20)</f>
        <v>3.846153846</v>
      </c>
      <c r="F421" s="14">
        <f t="shared" ref="F421:F424" si="109">H398 + F8</f>
        <v>5200</v>
      </c>
      <c r="G421" s="14">
        <f t="shared" ref="G421:G424" si="110">F421/(C421*20)</f>
        <v>2</v>
      </c>
      <c r="H421" s="14">
        <f t="shared" ref="H421:H424" si="111">F421-(20*C421)</f>
        <v>2600</v>
      </c>
      <c r="J421" s="16" t="s">
        <v>11</v>
      </c>
      <c r="K421" s="16" t="s">
        <v>12</v>
      </c>
      <c r="L421" s="16" t="s">
        <v>13</v>
      </c>
      <c r="M421" s="16" t="s">
        <v>14</v>
      </c>
    </row>
    <row r="422">
      <c r="B422" s="12" t="s">
        <v>99</v>
      </c>
      <c r="C422" s="13">
        <v>100.0</v>
      </c>
      <c r="D422" s="13">
        <v>10000.0</v>
      </c>
      <c r="E422" s="14">
        <f t="shared" si="108"/>
        <v>5</v>
      </c>
      <c r="F422" s="14">
        <f t="shared" si="109"/>
        <v>4000</v>
      </c>
      <c r="G422" s="14">
        <f t="shared" si="110"/>
        <v>2</v>
      </c>
      <c r="H422" s="14">
        <f t="shared" si="111"/>
        <v>2000</v>
      </c>
      <c r="J422" s="19" t="s">
        <v>100</v>
      </c>
      <c r="K422" s="19">
        <v>58.0</v>
      </c>
      <c r="L422" s="17">
        <f>11-(K422/60) - 0.3 - 0.16</f>
        <v>9.573333333</v>
      </c>
      <c r="M422" s="18">
        <f t="shared" ref="M422:M431" si="112">7.5*K422</f>
        <v>435</v>
      </c>
    </row>
    <row r="423">
      <c r="B423" s="12" t="s">
        <v>101</v>
      </c>
      <c r="C423" s="13">
        <v>150.0</v>
      </c>
      <c r="D423" s="13">
        <v>20000.0</v>
      </c>
      <c r="E423" s="14">
        <f t="shared" si="108"/>
        <v>6.666666667</v>
      </c>
      <c r="F423" s="14">
        <f t="shared" si="109"/>
        <v>6000</v>
      </c>
      <c r="G423" s="14">
        <f t="shared" si="110"/>
        <v>2</v>
      </c>
      <c r="H423" s="14">
        <f t="shared" si="111"/>
        <v>3000</v>
      </c>
      <c r="J423" s="19" t="s">
        <v>102</v>
      </c>
      <c r="K423" s="19">
        <v>58.0</v>
      </c>
      <c r="L423" s="17">
        <f>L422-(K423/60) </f>
        <v>8.606666667</v>
      </c>
      <c r="M423" s="18">
        <f t="shared" si="112"/>
        <v>435</v>
      </c>
    </row>
    <row r="424">
      <c r="B424" s="12" t="s">
        <v>103</v>
      </c>
      <c r="C424" s="13">
        <v>200.0</v>
      </c>
      <c r="D424" s="13">
        <v>30000.0</v>
      </c>
      <c r="E424" s="14">
        <f t="shared" si="108"/>
        <v>7.5</v>
      </c>
      <c r="F424" s="14">
        <f t="shared" si="109"/>
        <v>8000</v>
      </c>
      <c r="G424" s="14">
        <f t="shared" si="110"/>
        <v>2</v>
      </c>
      <c r="H424" s="14">
        <f t="shared" si="111"/>
        <v>4000</v>
      </c>
      <c r="J424" s="19" t="s">
        <v>100</v>
      </c>
      <c r="K424" s="19">
        <v>58.0</v>
      </c>
      <c r="L424" s="17">
        <f t="shared" ref="L424:L425" si="113">L423-(K424/60) - 0.3 - 0.16</f>
        <v>7.18</v>
      </c>
      <c r="M424" s="18">
        <f t="shared" si="112"/>
        <v>435</v>
      </c>
    </row>
    <row r="425">
      <c r="B425" s="23"/>
      <c r="E425" s="14"/>
      <c r="G425" s="14"/>
      <c r="H425" s="14"/>
      <c r="J425" s="19" t="s">
        <v>104</v>
      </c>
      <c r="K425" s="19">
        <v>4.0</v>
      </c>
      <c r="L425" s="17">
        <f t="shared" si="113"/>
        <v>6.653333333</v>
      </c>
      <c r="M425" s="18">
        <f t="shared" si="112"/>
        <v>30</v>
      </c>
    </row>
    <row r="426">
      <c r="B426" s="23"/>
      <c r="E426" s="14"/>
      <c r="G426" s="14"/>
      <c r="H426" s="14"/>
      <c r="J426" s="19" t="s">
        <v>105</v>
      </c>
      <c r="K426" s="19">
        <v>4.0</v>
      </c>
      <c r="L426" s="17">
        <f>L425-(K426/60) - 0.3</f>
        <v>6.286666667</v>
      </c>
      <c r="M426" s="18">
        <f t="shared" si="112"/>
        <v>30</v>
      </c>
    </row>
    <row r="427">
      <c r="J427" s="19" t="s">
        <v>106</v>
      </c>
      <c r="K427" s="19">
        <v>11.0</v>
      </c>
      <c r="L427" s="17">
        <f>L426-(K427/60) - 0.16</f>
        <v>5.943333333</v>
      </c>
      <c r="M427" s="18">
        <f t="shared" si="112"/>
        <v>82.5</v>
      </c>
    </row>
    <row r="428">
      <c r="J428" s="19" t="s">
        <v>107</v>
      </c>
      <c r="K428" s="19">
        <v>5.0</v>
      </c>
      <c r="L428" s="17">
        <f>L427-(K428/60) - 0.3</f>
        <v>5.56</v>
      </c>
      <c r="M428" s="18">
        <f t="shared" si="112"/>
        <v>37.5</v>
      </c>
    </row>
    <row r="429">
      <c r="A429" s="21"/>
      <c r="B429" s="5"/>
      <c r="C429" s="5"/>
      <c r="D429" s="5"/>
      <c r="E429" s="5"/>
      <c r="J429" s="19" t="s">
        <v>108</v>
      </c>
      <c r="K429" s="19">
        <v>52.0</v>
      </c>
      <c r="L429" s="24">
        <f>L428-(K429/60) </f>
        <v>4.693333333</v>
      </c>
      <c r="M429" s="18">
        <f t="shared" si="112"/>
        <v>390</v>
      </c>
    </row>
    <row r="430">
      <c r="B430" s="22"/>
      <c r="C430" s="22"/>
      <c r="D430" s="22"/>
      <c r="E430" s="22"/>
      <c r="F430" s="23"/>
      <c r="G430" s="23"/>
      <c r="J430" s="19" t="s">
        <v>109</v>
      </c>
      <c r="K430" s="19">
        <v>36.0</v>
      </c>
      <c r="L430" s="17">
        <f>6.19-(K430/60) - 0.16</f>
        <v>5.43</v>
      </c>
      <c r="M430" s="18">
        <f t="shared" si="112"/>
        <v>270</v>
      </c>
    </row>
    <row r="431">
      <c r="J431" s="19" t="s">
        <v>110</v>
      </c>
      <c r="K431" s="19">
        <v>52.0</v>
      </c>
      <c r="L431" s="24">
        <f>L430-(K431/60) </f>
        <v>4.563333333</v>
      </c>
      <c r="M431" s="18">
        <f t="shared" si="112"/>
        <v>390</v>
      </c>
    </row>
    <row r="432">
      <c r="B432" s="23"/>
    </row>
    <row r="433">
      <c r="B433" s="23"/>
    </row>
    <row r="434">
      <c r="B434" s="23"/>
    </row>
    <row r="435">
      <c r="A435" s="21"/>
      <c r="B435" s="5"/>
      <c r="C435" s="5"/>
      <c r="D435" s="5"/>
      <c r="E435" s="5"/>
    </row>
    <row r="436">
      <c r="B436" s="22"/>
      <c r="C436" s="22"/>
      <c r="D436" s="22"/>
      <c r="E436" s="22"/>
      <c r="F436" s="23"/>
      <c r="G436" s="23"/>
      <c r="H436" s="23"/>
    </row>
    <row r="437">
      <c r="J437" s="26" t="s">
        <v>36</v>
      </c>
      <c r="K437" s="18">
        <f>SUM(M422:M435)</f>
        <v>2535</v>
      </c>
    </row>
    <row r="438">
      <c r="B438" s="23"/>
      <c r="J438" s="26" t="s">
        <v>37</v>
      </c>
      <c r="K438" s="20">
        <f>(SUM(F421:F424)-SUM(H398:H401))/10000</f>
        <v>2.32</v>
      </c>
    </row>
    <row r="439">
      <c r="B439" s="23"/>
      <c r="J439" s="26" t="s">
        <v>38</v>
      </c>
      <c r="K439" s="20">
        <f>K416-K438</f>
        <v>216.8</v>
      </c>
    </row>
    <row r="440">
      <c r="A440" s="4" t="s">
        <v>57</v>
      </c>
      <c r="B440" s="5"/>
      <c r="C440" s="5"/>
      <c r="D440" s="5"/>
      <c r="E440" s="5"/>
    </row>
    <row r="441">
      <c r="B441" s="6" t="s">
        <v>2</v>
      </c>
      <c r="C441" s="6" t="s">
        <v>3</v>
      </c>
      <c r="D441" s="6" t="s">
        <v>4</v>
      </c>
      <c r="E441" s="7" t="s">
        <v>5</v>
      </c>
      <c r="F441" s="8" t="s">
        <v>6</v>
      </c>
      <c r="G441" s="9" t="s">
        <v>7</v>
      </c>
      <c r="H441" s="10" t="s">
        <v>8</v>
      </c>
      <c r="J441" s="11" t="s">
        <v>9</v>
      </c>
      <c r="K441" s="2"/>
      <c r="L441" s="2"/>
      <c r="M441" s="3"/>
    </row>
    <row r="443">
      <c r="B443" s="12" t="s">
        <v>98</v>
      </c>
      <c r="C443" s="13">
        <v>130.0</v>
      </c>
      <c r="D443" s="13">
        <v>10000.0</v>
      </c>
      <c r="E443" s="14">
        <f t="shared" ref="E443:E446" si="114">D443/(C443*20)</f>
        <v>3.846153846</v>
      </c>
      <c r="F443" s="14">
        <f t="shared" ref="F443:F446" si="115">H421 + F8</f>
        <v>7800</v>
      </c>
      <c r="G443" s="14">
        <f t="shared" ref="G443:G446" si="116">F443/(C443*20)</f>
        <v>3</v>
      </c>
      <c r="H443" s="14">
        <f t="shared" ref="H443:H446" si="117">F443-(20*C443)</f>
        <v>5200</v>
      </c>
      <c r="J443" s="16" t="s">
        <v>11</v>
      </c>
      <c r="K443" s="16" t="s">
        <v>12</v>
      </c>
      <c r="L443" s="16" t="s">
        <v>13</v>
      </c>
      <c r="M443" s="16" t="s">
        <v>14</v>
      </c>
    </row>
    <row r="444">
      <c r="B444" s="12" t="s">
        <v>99</v>
      </c>
      <c r="C444" s="13">
        <v>100.0</v>
      </c>
      <c r="D444" s="13">
        <v>10000.0</v>
      </c>
      <c r="E444" s="14">
        <f t="shared" si="114"/>
        <v>5</v>
      </c>
      <c r="F444" s="14">
        <f t="shared" si="115"/>
        <v>6000</v>
      </c>
      <c r="G444" s="14">
        <f t="shared" si="116"/>
        <v>3</v>
      </c>
      <c r="H444" s="14">
        <f t="shared" si="117"/>
        <v>4000</v>
      </c>
      <c r="J444" s="19" t="s">
        <v>100</v>
      </c>
      <c r="K444" s="19">
        <v>58.0</v>
      </c>
      <c r="L444" s="17">
        <f>11-(K444/60) - 0.3 - 0.16</f>
        <v>9.573333333</v>
      </c>
      <c r="M444" s="18">
        <f t="shared" ref="M444:M453" si="118">7.5*K444</f>
        <v>435</v>
      </c>
    </row>
    <row r="445">
      <c r="B445" s="12" t="s">
        <v>101</v>
      </c>
      <c r="C445" s="13">
        <v>150.0</v>
      </c>
      <c r="D445" s="13">
        <v>20000.0</v>
      </c>
      <c r="E445" s="14">
        <f t="shared" si="114"/>
        <v>6.666666667</v>
      </c>
      <c r="F445" s="14">
        <f t="shared" si="115"/>
        <v>9000</v>
      </c>
      <c r="G445" s="14">
        <f t="shared" si="116"/>
        <v>3</v>
      </c>
      <c r="H445" s="14">
        <f t="shared" si="117"/>
        <v>6000</v>
      </c>
      <c r="J445" s="19" t="s">
        <v>102</v>
      </c>
      <c r="K445" s="19">
        <v>58.0</v>
      </c>
      <c r="L445" s="17">
        <f>L444-(K445/60) </f>
        <v>8.606666667</v>
      </c>
      <c r="M445" s="18">
        <f t="shared" si="118"/>
        <v>435</v>
      </c>
    </row>
    <row r="446">
      <c r="B446" s="12" t="s">
        <v>103</v>
      </c>
      <c r="C446" s="13">
        <v>200.0</v>
      </c>
      <c r="D446" s="13">
        <v>30000.0</v>
      </c>
      <c r="E446" s="14">
        <f t="shared" si="114"/>
        <v>7.5</v>
      </c>
      <c r="F446" s="14">
        <f t="shared" si="115"/>
        <v>12000</v>
      </c>
      <c r="G446" s="14">
        <f t="shared" si="116"/>
        <v>3</v>
      </c>
      <c r="H446" s="14">
        <f t="shared" si="117"/>
        <v>8000</v>
      </c>
      <c r="J446" s="19" t="s">
        <v>100</v>
      </c>
      <c r="K446" s="19">
        <v>58.0</v>
      </c>
      <c r="L446" s="17">
        <f t="shared" ref="L446:L447" si="119">L445-(K446/60) - 0.3 - 0.16</f>
        <v>7.18</v>
      </c>
      <c r="M446" s="18">
        <f t="shared" si="118"/>
        <v>435</v>
      </c>
    </row>
    <row r="447">
      <c r="B447" s="23"/>
      <c r="E447" s="14"/>
      <c r="G447" s="14"/>
      <c r="H447" s="14"/>
      <c r="J447" s="19" t="s">
        <v>104</v>
      </c>
      <c r="K447" s="19">
        <v>4.0</v>
      </c>
      <c r="L447" s="17">
        <f t="shared" si="119"/>
        <v>6.653333333</v>
      </c>
      <c r="M447" s="18">
        <f t="shared" si="118"/>
        <v>30</v>
      </c>
    </row>
    <row r="448">
      <c r="B448" s="23"/>
      <c r="E448" s="14"/>
      <c r="G448" s="14"/>
      <c r="H448" s="14"/>
      <c r="J448" s="19" t="s">
        <v>105</v>
      </c>
      <c r="K448" s="19">
        <v>4.0</v>
      </c>
      <c r="L448" s="17">
        <f>L447-(K448/60) - 0.3</f>
        <v>6.286666667</v>
      </c>
      <c r="M448" s="18">
        <f t="shared" si="118"/>
        <v>30</v>
      </c>
    </row>
    <row r="449">
      <c r="J449" s="19" t="s">
        <v>106</v>
      </c>
      <c r="K449" s="19">
        <v>11.0</v>
      </c>
      <c r="L449" s="17">
        <f>L448-(K449/60) - 0.16</f>
        <v>5.943333333</v>
      </c>
      <c r="M449" s="18">
        <f t="shared" si="118"/>
        <v>82.5</v>
      </c>
    </row>
    <row r="450">
      <c r="J450" s="19" t="s">
        <v>107</v>
      </c>
      <c r="K450" s="19">
        <v>5.0</v>
      </c>
      <c r="L450" s="17">
        <f>L449-(K450/60) - 0.3</f>
        <v>5.56</v>
      </c>
      <c r="M450" s="18">
        <f t="shared" si="118"/>
        <v>37.5</v>
      </c>
    </row>
    <row r="451">
      <c r="A451" s="21"/>
      <c r="B451" s="5"/>
      <c r="C451" s="5"/>
      <c r="D451" s="5"/>
      <c r="E451" s="5"/>
      <c r="J451" s="19" t="s">
        <v>108</v>
      </c>
      <c r="K451" s="19">
        <v>52.0</v>
      </c>
      <c r="L451" s="24">
        <f>L450-(K451/60) </f>
        <v>4.693333333</v>
      </c>
      <c r="M451" s="18">
        <f t="shared" si="118"/>
        <v>390</v>
      </c>
    </row>
    <row r="452">
      <c r="B452" s="22"/>
      <c r="C452" s="22"/>
      <c r="D452" s="22"/>
      <c r="E452" s="22"/>
      <c r="F452" s="23"/>
      <c r="G452" s="23"/>
      <c r="J452" s="19" t="s">
        <v>109</v>
      </c>
      <c r="K452" s="19">
        <v>36.0</v>
      </c>
      <c r="L452" s="17">
        <f>6.19-(K452/60) - 0.16</f>
        <v>5.43</v>
      </c>
      <c r="M452" s="18">
        <f t="shared" si="118"/>
        <v>270</v>
      </c>
    </row>
    <row r="453">
      <c r="J453" s="19" t="s">
        <v>110</v>
      </c>
      <c r="K453" s="19">
        <v>52.0</v>
      </c>
      <c r="L453" s="24">
        <f>L452-(K453/60) </f>
        <v>4.563333333</v>
      </c>
      <c r="M453" s="18">
        <f t="shared" si="118"/>
        <v>390</v>
      </c>
    </row>
    <row r="454">
      <c r="B454" s="23"/>
    </row>
    <row r="455">
      <c r="B455" s="23"/>
    </row>
    <row r="456">
      <c r="B456" s="23"/>
    </row>
    <row r="457">
      <c r="A457" s="21"/>
      <c r="B457" s="5"/>
      <c r="C457" s="5"/>
      <c r="D457" s="5"/>
      <c r="E457" s="5"/>
    </row>
    <row r="458">
      <c r="B458" s="22"/>
      <c r="C458" s="22"/>
      <c r="D458" s="22"/>
      <c r="E458" s="22"/>
      <c r="F458" s="23"/>
      <c r="G458" s="23"/>
      <c r="H458" s="23"/>
    </row>
    <row r="459">
      <c r="J459" s="26" t="s">
        <v>36</v>
      </c>
      <c r="K459" s="18">
        <f>SUM(M444:M457)</f>
        <v>2535</v>
      </c>
    </row>
    <row r="460">
      <c r="B460" s="23"/>
      <c r="J460" s="26" t="s">
        <v>37</v>
      </c>
      <c r="K460" s="20">
        <f>(SUM(F443:F446)-SUM(H421:H424))/10000</f>
        <v>2.32</v>
      </c>
    </row>
    <row r="461">
      <c r="B461" s="23"/>
      <c r="J461" s="26" t="s">
        <v>38</v>
      </c>
      <c r="K461" s="20">
        <f>K439-K460</f>
        <v>214.48</v>
      </c>
    </row>
    <row r="463">
      <c r="A463" s="4" t="s">
        <v>58</v>
      </c>
      <c r="B463" s="5"/>
      <c r="C463" s="5"/>
      <c r="D463" s="5"/>
      <c r="E463" s="5"/>
    </row>
    <row r="464">
      <c r="B464" s="6" t="s">
        <v>2</v>
      </c>
      <c r="C464" s="6" t="s">
        <v>3</v>
      </c>
      <c r="D464" s="6" t="s">
        <v>4</v>
      </c>
      <c r="E464" s="7" t="s">
        <v>5</v>
      </c>
      <c r="F464" s="8" t="s">
        <v>6</v>
      </c>
      <c r="G464" s="9" t="s">
        <v>7</v>
      </c>
      <c r="H464" s="10" t="s">
        <v>8</v>
      </c>
      <c r="J464" s="11" t="s">
        <v>9</v>
      </c>
      <c r="K464" s="2"/>
      <c r="L464" s="2"/>
      <c r="M464" s="3"/>
    </row>
    <row r="466">
      <c r="B466" s="12" t="s">
        <v>98</v>
      </c>
      <c r="C466" s="13">
        <v>130.0</v>
      </c>
      <c r="D466" s="13">
        <v>10000.0</v>
      </c>
      <c r="E466" s="14">
        <f t="shared" ref="E466:E469" si="120">D466/(C466*20)</f>
        <v>3.846153846</v>
      </c>
      <c r="F466" s="14">
        <f t="shared" ref="F466:F469" si="121">H443</f>
        <v>5200</v>
      </c>
      <c r="G466" s="14">
        <f t="shared" ref="G466:G469" si="122">F466/(C466*20)</f>
        <v>2</v>
      </c>
      <c r="H466" s="14">
        <f t="shared" ref="H466:H469" si="123">F466-(20*C466)</f>
        <v>2600</v>
      </c>
      <c r="J466" s="16" t="s">
        <v>11</v>
      </c>
      <c r="K466" s="16" t="s">
        <v>12</v>
      </c>
      <c r="L466" s="16" t="s">
        <v>13</v>
      </c>
      <c r="M466" s="16" t="s">
        <v>14</v>
      </c>
    </row>
    <row r="467">
      <c r="B467" s="12" t="s">
        <v>99</v>
      </c>
      <c r="C467" s="13">
        <v>100.0</v>
      </c>
      <c r="D467" s="13">
        <v>10000.0</v>
      </c>
      <c r="E467" s="14">
        <f t="shared" si="120"/>
        <v>5</v>
      </c>
      <c r="F467" s="14">
        <f t="shared" si="121"/>
        <v>4000</v>
      </c>
      <c r="G467" s="14">
        <f t="shared" si="122"/>
        <v>2</v>
      </c>
      <c r="H467" s="14">
        <f t="shared" si="123"/>
        <v>2000</v>
      </c>
      <c r="L467" s="20">
        <f t="shared" ref="L467:L474" si="124">11-(K467/60)</f>
        <v>11</v>
      </c>
      <c r="M467" s="18">
        <f t="shared" ref="M467:M474" si="125">7.5*K467</f>
        <v>0</v>
      </c>
    </row>
    <row r="468">
      <c r="B468" s="12" t="s">
        <v>101</v>
      </c>
      <c r="C468" s="13">
        <v>150.0</v>
      </c>
      <c r="D468" s="13">
        <v>20000.0</v>
      </c>
      <c r="E468" s="14">
        <f t="shared" si="120"/>
        <v>6.666666667</v>
      </c>
      <c r="F468" s="14">
        <f t="shared" si="121"/>
        <v>6000</v>
      </c>
      <c r="G468" s="14">
        <f t="shared" si="122"/>
        <v>2</v>
      </c>
      <c r="H468" s="14">
        <f t="shared" si="123"/>
        <v>3000</v>
      </c>
      <c r="L468" s="20">
        <f t="shared" si="124"/>
        <v>11</v>
      </c>
      <c r="M468" s="18">
        <f t="shared" si="125"/>
        <v>0</v>
      </c>
    </row>
    <row r="469">
      <c r="B469" s="12" t="s">
        <v>103</v>
      </c>
      <c r="C469" s="13">
        <v>200.0</v>
      </c>
      <c r="D469" s="13">
        <v>30000.0</v>
      </c>
      <c r="E469" s="14">
        <f t="shared" si="120"/>
        <v>7.5</v>
      </c>
      <c r="F469" s="14">
        <f t="shared" si="121"/>
        <v>8000</v>
      </c>
      <c r="G469" s="14">
        <f t="shared" si="122"/>
        <v>2</v>
      </c>
      <c r="H469" s="14">
        <f t="shared" si="123"/>
        <v>4000</v>
      </c>
      <c r="L469" s="20">
        <f t="shared" si="124"/>
        <v>11</v>
      </c>
      <c r="M469" s="18">
        <f t="shared" si="125"/>
        <v>0</v>
      </c>
    </row>
    <row r="470">
      <c r="B470" s="23"/>
      <c r="E470" s="14"/>
      <c r="G470" s="14"/>
      <c r="H470" s="14"/>
      <c r="L470" s="20">
        <f t="shared" si="124"/>
        <v>11</v>
      </c>
      <c r="M470" s="18">
        <f t="shared" si="125"/>
        <v>0</v>
      </c>
    </row>
    <row r="471">
      <c r="B471" s="23"/>
      <c r="E471" s="14"/>
      <c r="G471" s="14"/>
      <c r="H471" s="14"/>
      <c r="L471" s="20">
        <f t="shared" si="124"/>
        <v>11</v>
      </c>
      <c r="M471" s="18">
        <f t="shared" si="125"/>
        <v>0</v>
      </c>
    </row>
    <row r="472">
      <c r="L472" s="20">
        <f t="shared" si="124"/>
        <v>11</v>
      </c>
      <c r="M472" s="18">
        <f t="shared" si="125"/>
        <v>0</v>
      </c>
    </row>
    <row r="473">
      <c r="L473" s="20">
        <f t="shared" si="124"/>
        <v>11</v>
      </c>
      <c r="M473" s="18">
        <f t="shared" si="125"/>
        <v>0</v>
      </c>
    </row>
    <row r="474">
      <c r="A474" s="21"/>
      <c r="B474" s="5"/>
      <c r="C474" s="5"/>
      <c r="D474" s="5"/>
      <c r="E474" s="5"/>
      <c r="L474" s="20">
        <f t="shared" si="124"/>
        <v>11</v>
      </c>
      <c r="M474" s="18">
        <f t="shared" si="125"/>
        <v>0</v>
      </c>
    </row>
    <row r="475">
      <c r="B475" s="22"/>
      <c r="C475" s="22"/>
      <c r="D475" s="22"/>
      <c r="E475" s="22"/>
      <c r="F475" s="23"/>
      <c r="G475" s="23"/>
    </row>
    <row r="477">
      <c r="B477" s="23"/>
    </row>
    <row r="478">
      <c r="B478" s="23"/>
    </row>
    <row r="479">
      <c r="B479" s="23"/>
    </row>
    <row r="480">
      <c r="A480" s="21"/>
      <c r="B480" s="5"/>
      <c r="C480" s="5"/>
      <c r="D480" s="5"/>
      <c r="E480" s="5"/>
    </row>
    <row r="481">
      <c r="B481" s="22"/>
      <c r="C481" s="22"/>
      <c r="D481" s="22"/>
      <c r="E481" s="22"/>
      <c r="F481" s="23"/>
      <c r="G481" s="23"/>
      <c r="H481" s="23"/>
    </row>
    <row r="482">
      <c r="J482" s="26" t="s">
        <v>36</v>
      </c>
      <c r="K482" s="18">
        <f>SUM(M467:M480)</f>
        <v>0</v>
      </c>
    </row>
    <row r="483">
      <c r="B483" s="23"/>
      <c r="J483" s="26" t="s">
        <v>37</v>
      </c>
      <c r="K483" s="20">
        <f>(SUM(F466:F469)-SUM(H443:H446))/10000</f>
        <v>0</v>
      </c>
    </row>
    <row r="484">
      <c r="B484" s="23"/>
      <c r="J484" s="26" t="s">
        <v>38</v>
      </c>
      <c r="K484" s="20">
        <f>K461-K483</f>
        <v>214.48</v>
      </c>
    </row>
    <row r="487">
      <c r="A487" s="4" t="s">
        <v>59</v>
      </c>
      <c r="B487" s="5"/>
      <c r="C487" s="5"/>
      <c r="D487" s="5"/>
      <c r="E487" s="5"/>
    </row>
    <row r="488">
      <c r="B488" s="6" t="s">
        <v>2</v>
      </c>
      <c r="C488" s="6" t="s">
        <v>3</v>
      </c>
      <c r="D488" s="6" t="s">
        <v>4</v>
      </c>
      <c r="E488" s="7" t="s">
        <v>5</v>
      </c>
      <c r="F488" s="8" t="s">
        <v>6</v>
      </c>
      <c r="G488" s="9" t="s">
        <v>7</v>
      </c>
      <c r="H488" s="10" t="s">
        <v>8</v>
      </c>
      <c r="J488" s="11" t="s">
        <v>9</v>
      </c>
      <c r="K488" s="2"/>
      <c r="L488" s="2"/>
      <c r="M488" s="3"/>
    </row>
    <row r="490">
      <c r="B490" s="12" t="s">
        <v>98</v>
      </c>
      <c r="C490" s="13">
        <v>130.0</v>
      </c>
      <c r="D490" s="13">
        <v>10000.0</v>
      </c>
      <c r="E490" s="14">
        <f t="shared" ref="E490:E493" si="126">D490/(C490*20)</f>
        <v>3.846153846</v>
      </c>
      <c r="F490" s="14">
        <f t="shared" ref="F490:F493" si="127">H466</f>
        <v>2600</v>
      </c>
      <c r="G490" s="14">
        <f t="shared" ref="G490:G493" si="128">F490/(C490*20)</f>
        <v>1</v>
      </c>
      <c r="H490" s="14">
        <f t="shared" ref="H490:H493" si="129">F490-(20*C490)</f>
        <v>0</v>
      </c>
      <c r="J490" s="16" t="s">
        <v>11</v>
      </c>
      <c r="K490" s="16" t="s">
        <v>12</v>
      </c>
      <c r="L490" s="16" t="s">
        <v>13</v>
      </c>
      <c r="M490" s="16" t="s">
        <v>14</v>
      </c>
    </row>
    <row r="491">
      <c r="B491" s="12" t="s">
        <v>99</v>
      </c>
      <c r="C491" s="13">
        <v>100.0</v>
      </c>
      <c r="D491" s="13">
        <v>10000.0</v>
      </c>
      <c r="E491" s="14">
        <f t="shared" si="126"/>
        <v>5</v>
      </c>
      <c r="F491" s="14">
        <f t="shared" si="127"/>
        <v>2000</v>
      </c>
      <c r="G491" s="14">
        <f t="shared" si="128"/>
        <v>1</v>
      </c>
      <c r="H491" s="14">
        <f t="shared" si="129"/>
        <v>0</v>
      </c>
      <c r="L491" s="20">
        <f t="shared" ref="L491:L498" si="130">11-(K491/60)</f>
        <v>11</v>
      </c>
      <c r="M491" s="18">
        <f t="shared" ref="M491:M498" si="131">7.5*K491</f>
        <v>0</v>
      </c>
    </row>
    <row r="492">
      <c r="B492" s="12" t="s">
        <v>101</v>
      </c>
      <c r="C492" s="13">
        <v>150.0</v>
      </c>
      <c r="D492" s="13">
        <v>20000.0</v>
      </c>
      <c r="E492" s="14">
        <f t="shared" si="126"/>
        <v>6.666666667</v>
      </c>
      <c r="F492" s="14">
        <f t="shared" si="127"/>
        <v>3000</v>
      </c>
      <c r="G492" s="14">
        <f t="shared" si="128"/>
        <v>1</v>
      </c>
      <c r="H492" s="14">
        <f t="shared" si="129"/>
        <v>0</v>
      </c>
      <c r="L492" s="20">
        <f t="shared" si="130"/>
        <v>11</v>
      </c>
      <c r="M492" s="18">
        <f t="shared" si="131"/>
        <v>0</v>
      </c>
    </row>
    <row r="493">
      <c r="B493" s="12" t="s">
        <v>103</v>
      </c>
      <c r="C493" s="13">
        <v>200.0</v>
      </c>
      <c r="D493" s="13">
        <v>30000.0</v>
      </c>
      <c r="E493" s="14">
        <f t="shared" si="126"/>
        <v>7.5</v>
      </c>
      <c r="F493" s="14">
        <f t="shared" si="127"/>
        <v>4000</v>
      </c>
      <c r="G493" s="14">
        <f t="shared" si="128"/>
        <v>1</v>
      </c>
      <c r="H493" s="14">
        <f t="shared" si="129"/>
        <v>0</v>
      </c>
      <c r="L493" s="20">
        <f t="shared" si="130"/>
        <v>11</v>
      </c>
      <c r="M493" s="18">
        <f t="shared" si="131"/>
        <v>0</v>
      </c>
    </row>
    <row r="494">
      <c r="B494" s="23"/>
      <c r="E494" s="14"/>
      <c r="G494" s="14"/>
      <c r="H494" s="14"/>
      <c r="L494" s="20">
        <f t="shared" si="130"/>
        <v>11</v>
      </c>
      <c r="M494" s="18">
        <f t="shared" si="131"/>
        <v>0</v>
      </c>
    </row>
    <row r="495">
      <c r="B495" s="23"/>
      <c r="E495" s="14"/>
      <c r="G495" s="14"/>
      <c r="H495" s="14"/>
      <c r="L495" s="20">
        <f t="shared" si="130"/>
        <v>11</v>
      </c>
      <c r="M495" s="18">
        <f t="shared" si="131"/>
        <v>0</v>
      </c>
    </row>
    <row r="496">
      <c r="L496" s="20">
        <f t="shared" si="130"/>
        <v>11</v>
      </c>
      <c r="M496" s="18">
        <f t="shared" si="131"/>
        <v>0</v>
      </c>
    </row>
    <row r="497">
      <c r="L497" s="20">
        <f t="shared" si="130"/>
        <v>11</v>
      </c>
      <c r="M497" s="18">
        <f t="shared" si="131"/>
        <v>0</v>
      </c>
    </row>
    <row r="498">
      <c r="A498" s="21"/>
      <c r="B498" s="5"/>
      <c r="C498" s="5"/>
      <c r="D498" s="5"/>
      <c r="E498" s="5"/>
      <c r="L498" s="20">
        <f t="shared" si="130"/>
        <v>11</v>
      </c>
      <c r="M498" s="18">
        <f t="shared" si="131"/>
        <v>0</v>
      </c>
    </row>
    <row r="499">
      <c r="B499" s="22"/>
      <c r="C499" s="22"/>
      <c r="D499" s="22"/>
      <c r="E499" s="22"/>
      <c r="F499" s="23"/>
      <c r="G499" s="23"/>
    </row>
    <row r="501">
      <c r="B501" s="23"/>
    </row>
    <row r="502">
      <c r="B502" s="23"/>
    </row>
    <row r="503">
      <c r="B503" s="23"/>
    </row>
    <row r="504">
      <c r="A504" s="21"/>
      <c r="B504" s="5"/>
      <c r="C504" s="5"/>
      <c r="D504" s="5"/>
      <c r="E504" s="5"/>
    </row>
    <row r="505">
      <c r="B505" s="22"/>
      <c r="C505" s="22"/>
      <c r="D505" s="22"/>
      <c r="E505" s="22"/>
      <c r="F505" s="23"/>
      <c r="G505" s="23"/>
      <c r="H505" s="23"/>
    </row>
    <row r="506">
      <c r="J506" s="26" t="s">
        <v>36</v>
      </c>
      <c r="K506" s="18">
        <f>SUM(M491:M504)</f>
        <v>0</v>
      </c>
    </row>
    <row r="507">
      <c r="B507" s="23"/>
      <c r="J507" s="26" t="s">
        <v>37</v>
      </c>
      <c r="K507" s="20">
        <f>(SUM(F490:F493)-SUM(H466:H469))/10000</f>
        <v>0</v>
      </c>
    </row>
    <row r="508">
      <c r="B508" s="23"/>
      <c r="J508" s="26" t="s">
        <v>38</v>
      </c>
      <c r="K508" s="20">
        <f>K484-K507</f>
        <v>214.48</v>
      </c>
    </row>
    <row r="510">
      <c r="A510" s="4" t="s">
        <v>60</v>
      </c>
      <c r="B510" s="5"/>
      <c r="C510" s="5"/>
      <c r="D510" s="5"/>
      <c r="E510" s="5"/>
    </row>
    <row r="511">
      <c r="B511" s="6" t="s">
        <v>2</v>
      </c>
      <c r="C511" s="6" t="s">
        <v>3</v>
      </c>
      <c r="D511" s="6" t="s">
        <v>4</v>
      </c>
      <c r="E511" s="7" t="s">
        <v>5</v>
      </c>
      <c r="F511" s="8" t="s">
        <v>6</v>
      </c>
      <c r="G511" s="9" t="s">
        <v>7</v>
      </c>
      <c r="H511" s="10" t="s">
        <v>8</v>
      </c>
      <c r="J511" s="11" t="s">
        <v>9</v>
      </c>
      <c r="K511" s="2"/>
      <c r="L511" s="2"/>
      <c r="M511" s="3"/>
    </row>
    <row r="513">
      <c r="B513" s="12" t="s">
        <v>98</v>
      </c>
      <c r="C513" s="13">
        <v>130.0</v>
      </c>
      <c r="D513" s="13">
        <v>10000.0</v>
      </c>
      <c r="E513" s="14">
        <f t="shared" ref="E513:E516" si="132">D513/(C513*20)</f>
        <v>3.846153846</v>
      </c>
      <c r="F513" s="14">
        <f t="shared" ref="F513:F516" si="133">H490 + F8</f>
        <v>5200</v>
      </c>
      <c r="G513" s="14">
        <f t="shared" ref="G513:G516" si="134">F513/(C513*20)</f>
        <v>2</v>
      </c>
      <c r="H513" s="14">
        <f t="shared" ref="H513:H516" si="135">F513-(20*C513)</f>
        <v>2600</v>
      </c>
      <c r="J513" s="16" t="s">
        <v>11</v>
      </c>
      <c r="K513" s="16" t="s">
        <v>12</v>
      </c>
      <c r="L513" s="16" t="s">
        <v>13</v>
      </c>
      <c r="M513" s="16" t="s">
        <v>14</v>
      </c>
    </row>
    <row r="514">
      <c r="B514" s="12" t="s">
        <v>99</v>
      </c>
      <c r="C514" s="13">
        <v>100.0</v>
      </c>
      <c r="D514" s="13">
        <v>10000.0</v>
      </c>
      <c r="E514" s="14">
        <f t="shared" si="132"/>
        <v>5</v>
      </c>
      <c r="F514" s="14">
        <f t="shared" si="133"/>
        <v>4000</v>
      </c>
      <c r="G514" s="14">
        <f t="shared" si="134"/>
        <v>2</v>
      </c>
      <c r="H514" s="14">
        <f t="shared" si="135"/>
        <v>2000</v>
      </c>
      <c r="J514" s="19" t="s">
        <v>100</v>
      </c>
      <c r="K514" s="19">
        <v>58.0</v>
      </c>
      <c r="L514" s="17">
        <f>11-(K514/60) - 0.3 - 0.16</f>
        <v>9.573333333</v>
      </c>
      <c r="M514" s="18">
        <f t="shared" ref="M514:M523" si="136">7.5*K514</f>
        <v>435</v>
      </c>
    </row>
    <row r="515">
      <c r="B515" s="12" t="s">
        <v>101</v>
      </c>
      <c r="C515" s="13">
        <v>150.0</v>
      </c>
      <c r="D515" s="13">
        <v>20000.0</v>
      </c>
      <c r="E515" s="14">
        <f t="shared" si="132"/>
        <v>6.666666667</v>
      </c>
      <c r="F515" s="14">
        <f t="shared" si="133"/>
        <v>6000</v>
      </c>
      <c r="G515" s="14">
        <f t="shared" si="134"/>
        <v>2</v>
      </c>
      <c r="H515" s="14">
        <f t="shared" si="135"/>
        <v>3000</v>
      </c>
      <c r="J515" s="19" t="s">
        <v>102</v>
      </c>
      <c r="K515" s="19">
        <v>58.0</v>
      </c>
      <c r="L515" s="17">
        <f>L514-(K515/60) </f>
        <v>8.606666667</v>
      </c>
      <c r="M515" s="18">
        <f t="shared" si="136"/>
        <v>435</v>
      </c>
    </row>
    <row r="516">
      <c r="B516" s="12" t="s">
        <v>103</v>
      </c>
      <c r="C516" s="13">
        <v>200.0</v>
      </c>
      <c r="D516" s="13">
        <v>30000.0</v>
      </c>
      <c r="E516" s="14">
        <f t="shared" si="132"/>
        <v>7.5</v>
      </c>
      <c r="F516" s="14">
        <f t="shared" si="133"/>
        <v>8000</v>
      </c>
      <c r="G516" s="14">
        <f t="shared" si="134"/>
        <v>2</v>
      </c>
      <c r="H516" s="14">
        <f t="shared" si="135"/>
        <v>4000</v>
      </c>
      <c r="J516" s="19" t="s">
        <v>100</v>
      </c>
      <c r="K516" s="19">
        <v>58.0</v>
      </c>
      <c r="L516" s="17">
        <f t="shared" ref="L516:L517" si="137">L515-(K516/60) - 0.3 - 0.16</f>
        <v>7.18</v>
      </c>
      <c r="M516" s="18">
        <f t="shared" si="136"/>
        <v>435</v>
      </c>
    </row>
    <row r="517">
      <c r="B517" s="23"/>
      <c r="E517" s="14"/>
      <c r="G517" s="14"/>
      <c r="H517" s="14"/>
      <c r="J517" s="19" t="s">
        <v>104</v>
      </c>
      <c r="K517" s="19">
        <v>4.0</v>
      </c>
      <c r="L517" s="17">
        <f t="shared" si="137"/>
        <v>6.653333333</v>
      </c>
      <c r="M517" s="18">
        <f t="shared" si="136"/>
        <v>30</v>
      </c>
    </row>
    <row r="518">
      <c r="B518" s="23"/>
      <c r="E518" s="14"/>
      <c r="G518" s="14"/>
      <c r="H518" s="14"/>
      <c r="J518" s="19" t="s">
        <v>105</v>
      </c>
      <c r="K518" s="19">
        <v>4.0</v>
      </c>
      <c r="L518" s="17">
        <f>L517-(K518/60) - 0.3</f>
        <v>6.286666667</v>
      </c>
      <c r="M518" s="18">
        <f t="shared" si="136"/>
        <v>30</v>
      </c>
    </row>
    <row r="519">
      <c r="J519" s="19" t="s">
        <v>106</v>
      </c>
      <c r="K519" s="19">
        <v>11.0</v>
      </c>
      <c r="L519" s="17">
        <f>L518-(K519/60) - 0.16</f>
        <v>5.943333333</v>
      </c>
      <c r="M519" s="18">
        <f t="shared" si="136"/>
        <v>82.5</v>
      </c>
    </row>
    <row r="520">
      <c r="J520" s="19" t="s">
        <v>107</v>
      </c>
      <c r="K520" s="19">
        <v>5.0</v>
      </c>
      <c r="L520" s="17">
        <f>L519-(K520/60) - 0.3</f>
        <v>5.56</v>
      </c>
      <c r="M520" s="18">
        <f t="shared" si="136"/>
        <v>37.5</v>
      </c>
    </row>
    <row r="521">
      <c r="A521" s="21"/>
      <c r="B521" s="5"/>
      <c r="C521" s="5"/>
      <c r="D521" s="5"/>
      <c r="E521" s="5"/>
      <c r="J521" s="19" t="s">
        <v>108</v>
      </c>
      <c r="K521" s="19">
        <v>52.0</v>
      </c>
      <c r="L521" s="24">
        <f>L520-(K521/60) </f>
        <v>4.693333333</v>
      </c>
      <c r="M521" s="18">
        <f t="shared" si="136"/>
        <v>390</v>
      </c>
    </row>
    <row r="522">
      <c r="B522" s="22"/>
      <c r="C522" s="22"/>
      <c r="D522" s="22"/>
      <c r="E522" s="22"/>
      <c r="F522" s="23"/>
      <c r="G522" s="23"/>
      <c r="J522" s="19" t="s">
        <v>109</v>
      </c>
      <c r="K522" s="19">
        <v>36.0</v>
      </c>
      <c r="L522" s="17">
        <f>6.19-(K522/60) - 0.16</f>
        <v>5.43</v>
      </c>
      <c r="M522" s="18">
        <f t="shared" si="136"/>
        <v>270</v>
      </c>
    </row>
    <row r="523">
      <c r="J523" s="19" t="s">
        <v>110</v>
      </c>
      <c r="K523" s="19">
        <v>52.0</v>
      </c>
      <c r="L523" s="24">
        <f>L522-(K523/60) </f>
        <v>4.563333333</v>
      </c>
      <c r="M523" s="18">
        <f t="shared" si="136"/>
        <v>390</v>
      </c>
    </row>
    <row r="524">
      <c r="B524" s="23"/>
    </row>
    <row r="525">
      <c r="B525" s="23"/>
    </row>
    <row r="526">
      <c r="B526" s="23"/>
    </row>
    <row r="527">
      <c r="A527" s="21"/>
      <c r="B527" s="5"/>
      <c r="C527" s="5"/>
      <c r="D527" s="5"/>
      <c r="E527" s="5"/>
    </row>
    <row r="528">
      <c r="B528" s="22"/>
      <c r="C528" s="22"/>
      <c r="D528" s="22"/>
      <c r="E528" s="22"/>
      <c r="F528" s="23"/>
      <c r="G528" s="23"/>
      <c r="H528" s="23"/>
    </row>
    <row r="529">
      <c r="J529" s="26" t="s">
        <v>36</v>
      </c>
      <c r="K529" s="18">
        <f>SUM(M514:M527)</f>
        <v>2535</v>
      </c>
    </row>
    <row r="530">
      <c r="B530" s="23"/>
      <c r="J530" s="26" t="s">
        <v>37</v>
      </c>
      <c r="K530" s="20">
        <f>(SUM(F513:F516)-SUM(H490:H493))/10000</f>
        <v>2.32</v>
      </c>
    </row>
    <row r="531">
      <c r="B531" s="23"/>
      <c r="J531" s="26" t="s">
        <v>38</v>
      </c>
      <c r="K531" s="20">
        <f>K508-K530</f>
        <v>212.16</v>
      </c>
    </row>
    <row r="533">
      <c r="A533" s="4" t="s">
        <v>61</v>
      </c>
      <c r="B533" s="5"/>
      <c r="C533" s="5"/>
      <c r="D533" s="5"/>
      <c r="E533" s="5"/>
    </row>
    <row r="534">
      <c r="B534" s="6" t="s">
        <v>2</v>
      </c>
      <c r="C534" s="6" t="s">
        <v>3</v>
      </c>
      <c r="D534" s="6" t="s">
        <v>4</v>
      </c>
      <c r="E534" s="7" t="s">
        <v>5</v>
      </c>
      <c r="F534" s="8" t="s">
        <v>6</v>
      </c>
      <c r="G534" s="9" t="s">
        <v>7</v>
      </c>
      <c r="H534" s="10" t="s">
        <v>8</v>
      </c>
      <c r="J534" s="11" t="s">
        <v>9</v>
      </c>
      <c r="K534" s="2"/>
      <c r="L534" s="2"/>
      <c r="M534" s="3"/>
    </row>
    <row r="536">
      <c r="B536" s="12" t="s">
        <v>98</v>
      </c>
      <c r="C536" s="13">
        <v>130.0</v>
      </c>
      <c r="D536" s="13">
        <v>10000.0</v>
      </c>
      <c r="E536" s="14">
        <f t="shared" ref="E536:E539" si="138">D536/(C536*20)</f>
        <v>3.846153846</v>
      </c>
      <c r="F536" s="14">
        <f t="shared" ref="F536:F539" si="139">H513</f>
        <v>2600</v>
      </c>
      <c r="G536" s="14">
        <f t="shared" ref="G536:G539" si="140">F536/(C536*20)</f>
        <v>1</v>
      </c>
      <c r="H536" s="14">
        <f t="shared" ref="H536:H539" si="141">F536-(20*C536)</f>
        <v>0</v>
      </c>
      <c r="J536" s="16" t="s">
        <v>11</v>
      </c>
      <c r="K536" s="16" t="s">
        <v>12</v>
      </c>
      <c r="L536" s="16" t="s">
        <v>13</v>
      </c>
      <c r="M536" s="16" t="s">
        <v>14</v>
      </c>
    </row>
    <row r="537">
      <c r="B537" s="12" t="s">
        <v>99</v>
      </c>
      <c r="C537" s="13">
        <v>100.0</v>
      </c>
      <c r="D537" s="13">
        <v>10000.0</v>
      </c>
      <c r="E537" s="14">
        <f t="shared" si="138"/>
        <v>5</v>
      </c>
      <c r="F537" s="14">
        <f t="shared" si="139"/>
        <v>2000</v>
      </c>
      <c r="G537" s="14">
        <f t="shared" si="140"/>
        <v>1</v>
      </c>
      <c r="H537" s="14">
        <f t="shared" si="141"/>
        <v>0</v>
      </c>
      <c r="L537" s="20">
        <f t="shared" ref="L537:L544" si="142">11-(K537/60)</f>
        <v>11</v>
      </c>
      <c r="M537" s="18">
        <f t="shared" ref="M537:M544" si="143">7.5*K537</f>
        <v>0</v>
      </c>
    </row>
    <row r="538">
      <c r="B538" s="12" t="s">
        <v>101</v>
      </c>
      <c r="C538" s="13">
        <v>150.0</v>
      </c>
      <c r="D538" s="13">
        <v>20000.0</v>
      </c>
      <c r="E538" s="14">
        <f t="shared" si="138"/>
        <v>6.666666667</v>
      </c>
      <c r="F538" s="14">
        <f t="shared" si="139"/>
        <v>3000</v>
      </c>
      <c r="G538" s="14">
        <f t="shared" si="140"/>
        <v>1</v>
      </c>
      <c r="H538" s="14">
        <f t="shared" si="141"/>
        <v>0</v>
      </c>
      <c r="L538" s="20">
        <f t="shared" si="142"/>
        <v>11</v>
      </c>
      <c r="M538" s="18">
        <f t="shared" si="143"/>
        <v>0</v>
      </c>
    </row>
    <row r="539">
      <c r="B539" s="12" t="s">
        <v>103</v>
      </c>
      <c r="C539" s="13">
        <v>200.0</v>
      </c>
      <c r="D539" s="13">
        <v>30000.0</v>
      </c>
      <c r="E539" s="14">
        <f t="shared" si="138"/>
        <v>7.5</v>
      </c>
      <c r="F539" s="14">
        <f t="shared" si="139"/>
        <v>4000</v>
      </c>
      <c r="G539" s="14">
        <f t="shared" si="140"/>
        <v>1</v>
      </c>
      <c r="H539" s="14">
        <f t="shared" si="141"/>
        <v>0</v>
      </c>
      <c r="L539" s="20">
        <f t="shared" si="142"/>
        <v>11</v>
      </c>
      <c r="M539" s="18">
        <f t="shared" si="143"/>
        <v>0</v>
      </c>
    </row>
    <row r="540">
      <c r="B540" s="23"/>
      <c r="E540" s="14"/>
      <c r="G540" s="14"/>
      <c r="H540" s="14"/>
      <c r="L540" s="20">
        <f t="shared" si="142"/>
        <v>11</v>
      </c>
      <c r="M540" s="18">
        <f t="shared" si="143"/>
        <v>0</v>
      </c>
    </row>
    <row r="541">
      <c r="B541" s="23"/>
      <c r="E541" s="14"/>
      <c r="G541" s="14"/>
      <c r="H541" s="14"/>
      <c r="L541" s="20">
        <f t="shared" si="142"/>
        <v>11</v>
      </c>
      <c r="M541" s="18">
        <f t="shared" si="143"/>
        <v>0</v>
      </c>
    </row>
    <row r="542">
      <c r="L542" s="20">
        <f t="shared" si="142"/>
        <v>11</v>
      </c>
      <c r="M542" s="18">
        <f t="shared" si="143"/>
        <v>0</v>
      </c>
    </row>
    <row r="543">
      <c r="L543" s="20">
        <f t="shared" si="142"/>
        <v>11</v>
      </c>
      <c r="M543" s="18">
        <f t="shared" si="143"/>
        <v>0</v>
      </c>
    </row>
    <row r="544">
      <c r="A544" s="21"/>
      <c r="B544" s="5"/>
      <c r="C544" s="5"/>
      <c r="D544" s="5"/>
      <c r="E544" s="5"/>
      <c r="L544" s="20">
        <f t="shared" si="142"/>
        <v>11</v>
      </c>
      <c r="M544" s="18">
        <f t="shared" si="143"/>
        <v>0</v>
      </c>
    </row>
    <row r="545">
      <c r="B545" s="22"/>
      <c r="C545" s="22"/>
      <c r="D545" s="22"/>
      <c r="E545" s="22"/>
      <c r="F545" s="23"/>
      <c r="G545" s="23"/>
    </row>
    <row r="547">
      <c r="B547" s="23"/>
    </row>
    <row r="548">
      <c r="B548" s="23"/>
    </row>
    <row r="549">
      <c r="B549" s="23"/>
    </row>
    <row r="550">
      <c r="A550" s="21"/>
      <c r="B550" s="5"/>
      <c r="C550" s="5"/>
      <c r="D550" s="5"/>
      <c r="E550" s="5"/>
    </row>
    <row r="551">
      <c r="B551" s="22"/>
      <c r="C551" s="22"/>
      <c r="D551" s="22"/>
      <c r="E551" s="22"/>
      <c r="F551" s="23"/>
      <c r="G551" s="23"/>
      <c r="H551" s="23"/>
    </row>
    <row r="552">
      <c r="J552" s="26" t="s">
        <v>36</v>
      </c>
      <c r="K552" s="18">
        <f>SUM(M537:M550)</f>
        <v>0</v>
      </c>
    </row>
    <row r="553">
      <c r="B553" s="23"/>
      <c r="J553" s="26" t="s">
        <v>37</v>
      </c>
      <c r="K553" s="20">
        <f>(SUM(F536:F539)-SUM(H513:H516))/10000</f>
        <v>0</v>
      </c>
    </row>
    <row r="554">
      <c r="B554" s="23"/>
      <c r="J554" s="26" t="s">
        <v>38</v>
      </c>
      <c r="K554" s="20">
        <f>K531-K553</f>
        <v>212.16</v>
      </c>
    </row>
    <row r="556">
      <c r="A556" s="4" t="s">
        <v>62</v>
      </c>
      <c r="B556" s="5"/>
      <c r="C556" s="5"/>
      <c r="D556" s="5"/>
      <c r="E556" s="5"/>
    </row>
    <row r="557">
      <c r="B557" s="6" t="s">
        <v>2</v>
      </c>
      <c r="C557" s="6" t="s">
        <v>3</v>
      </c>
      <c r="D557" s="6" t="s">
        <v>4</v>
      </c>
      <c r="E557" s="7" t="s">
        <v>5</v>
      </c>
      <c r="F557" s="8" t="s">
        <v>6</v>
      </c>
      <c r="G557" s="9" t="s">
        <v>7</v>
      </c>
      <c r="H557" s="10" t="s">
        <v>8</v>
      </c>
      <c r="J557" s="11" t="s">
        <v>9</v>
      </c>
      <c r="K557" s="2"/>
      <c r="L557" s="2"/>
      <c r="M557" s="3"/>
    </row>
    <row r="559">
      <c r="B559" s="12" t="s">
        <v>98</v>
      </c>
      <c r="C559" s="13">
        <v>130.0</v>
      </c>
      <c r="D559" s="13">
        <v>10000.0</v>
      </c>
      <c r="E559" s="14">
        <f t="shared" ref="E559:E562" si="144">D559/(C559*20)</f>
        <v>3.846153846</v>
      </c>
      <c r="F559" s="14">
        <f t="shared" ref="F559:F562" si="145">H536 + F8</f>
        <v>5200</v>
      </c>
      <c r="G559" s="14">
        <f t="shared" ref="G559:G562" si="146">F559/(C559*20)</f>
        <v>2</v>
      </c>
      <c r="H559" s="14">
        <f t="shared" ref="H559:H562" si="147">F559-(20*C559)</f>
        <v>2600</v>
      </c>
      <c r="J559" s="16" t="s">
        <v>11</v>
      </c>
      <c r="K559" s="16" t="s">
        <v>12</v>
      </c>
      <c r="L559" s="16" t="s">
        <v>13</v>
      </c>
      <c r="M559" s="16" t="s">
        <v>14</v>
      </c>
    </row>
    <row r="560">
      <c r="B560" s="12" t="s">
        <v>99</v>
      </c>
      <c r="C560" s="13">
        <v>100.0</v>
      </c>
      <c r="D560" s="13">
        <v>10000.0</v>
      </c>
      <c r="E560" s="14">
        <f t="shared" si="144"/>
        <v>5</v>
      </c>
      <c r="F560" s="14">
        <f t="shared" si="145"/>
        <v>4000</v>
      </c>
      <c r="G560" s="14">
        <f t="shared" si="146"/>
        <v>2</v>
      </c>
      <c r="H560" s="14">
        <f t="shared" si="147"/>
        <v>2000</v>
      </c>
      <c r="J560" s="19" t="s">
        <v>100</v>
      </c>
      <c r="K560" s="19">
        <v>58.0</v>
      </c>
      <c r="L560" s="17">
        <f>11-(K560/60) - 0.3 - 0.16</f>
        <v>9.573333333</v>
      </c>
      <c r="M560" s="18">
        <f t="shared" ref="M560:M569" si="148">7.5*K560</f>
        <v>435</v>
      </c>
    </row>
    <row r="561">
      <c r="B561" s="12" t="s">
        <v>101</v>
      </c>
      <c r="C561" s="13">
        <v>150.0</v>
      </c>
      <c r="D561" s="13">
        <v>20000.0</v>
      </c>
      <c r="E561" s="14">
        <f t="shared" si="144"/>
        <v>6.666666667</v>
      </c>
      <c r="F561" s="14">
        <f t="shared" si="145"/>
        <v>6000</v>
      </c>
      <c r="G561" s="14">
        <f t="shared" si="146"/>
        <v>2</v>
      </c>
      <c r="H561" s="14">
        <f t="shared" si="147"/>
        <v>3000</v>
      </c>
      <c r="J561" s="19" t="s">
        <v>102</v>
      </c>
      <c r="K561" s="19">
        <v>58.0</v>
      </c>
      <c r="L561" s="17">
        <f>L560-(K561/60) </f>
        <v>8.606666667</v>
      </c>
      <c r="M561" s="18">
        <f t="shared" si="148"/>
        <v>435</v>
      </c>
    </row>
    <row r="562">
      <c r="B562" s="12" t="s">
        <v>103</v>
      </c>
      <c r="C562" s="13">
        <v>200.0</v>
      </c>
      <c r="D562" s="13">
        <v>30000.0</v>
      </c>
      <c r="E562" s="14">
        <f t="shared" si="144"/>
        <v>7.5</v>
      </c>
      <c r="F562" s="14">
        <f t="shared" si="145"/>
        <v>8000</v>
      </c>
      <c r="G562" s="14">
        <f t="shared" si="146"/>
        <v>2</v>
      </c>
      <c r="H562" s="14">
        <f t="shared" si="147"/>
        <v>4000</v>
      </c>
      <c r="J562" s="19" t="s">
        <v>100</v>
      </c>
      <c r="K562" s="19">
        <v>58.0</v>
      </c>
      <c r="L562" s="17">
        <f t="shared" ref="L562:L563" si="149">L561-(K562/60) - 0.3 - 0.16</f>
        <v>7.18</v>
      </c>
      <c r="M562" s="18">
        <f t="shared" si="148"/>
        <v>435</v>
      </c>
    </row>
    <row r="563">
      <c r="B563" s="23"/>
      <c r="E563" s="14"/>
      <c r="G563" s="14"/>
      <c r="H563" s="14"/>
      <c r="J563" s="19" t="s">
        <v>104</v>
      </c>
      <c r="K563" s="19">
        <v>4.0</v>
      </c>
      <c r="L563" s="17">
        <f t="shared" si="149"/>
        <v>6.653333333</v>
      </c>
      <c r="M563" s="18">
        <f t="shared" si="148"/>
        <v>30</v>
      </c>
    </row>
    <row r="564">
      <c r="B564" s="23"/>
      <c r="E564" s="14"/>
      <c r="G564" s="14"/>
      <c r="H564" s="14"/>
      <c r="J564" s="19" t="s">
        <v>105</v>
      </c>
      <c r="K564" s="19">
        <v>4.0</v>
      </c>
      <c r="L564" s="17">
        <f>L563-(K564/60) - 0.3</f>
        <v>6.286666667</v>
      </c>
      <c r="M564" s="18">
        <f t="shared" si="148"/>
        <v>30</v>
      </c>
    </row>
    <row r="565">
      <c r="J565" s="19" t="s">
        <v>106</v>
      </c>
      <c r="K565" s="19">
        <v>11.0</v>
      </c>
      <c r="L565" s="17">
        <f>L564-(K565/60) - 0.16</f>
        <v>5.943333333</v>
      </c>
      <c r="M565" s="18">
        <f t="shared" si="148"/>
        <v>82.5</v>
      </c>
    </row>
    <row r="566">
      <c r="J566" s="19" t="s">
        <v>107</v>
      </c>
      <c r="K566" s="19">
        <v>5.0</v>
      </c>
      <c r="L566" s="17">
        <f>L565-(K566/60) - 0.3</f>
        <v>5.56</v>
      </c>
      <c r="M566" s="18">
        <f t="shared" si="148"/>
        <v>37.5</v>
      </c>
    </row>
    <row r="567">
      <c r="A567" s="21"/>
      <c r="B567" s="5"/>
      <c r="C567" s="5"/>
      <c r="D567" s="5"/>
      <c r="E567" s="5"/>
      <c r="J567" s="19" t="s">
        <v>108</v>
      </c>
      <c r="K567" s="19">
        <v>52.0</v>
      </c>
      <c r="L567" s="24">
        <f>L566-(K567/60) </f>
        <v>4.693333333</v>
      </c>
      <c r="M567" s="18">
        <f t="shared" si="148"/>
        <v>390</v>
      </c>
    </row>
    <row r="568">
      <c r="B568" s="22"/>
      <c r="C568" s="22"/>
      <c r="D568" s="22"/>
      <c r="E568" s="22"/>
      <c r="F568" s="23"/>
      <c r="G568" s="23"/>
      <c r="J568" s="19" t="s">
        <v>109</v>
      </c>
      <c r="K568" s="19">
        <v>36.0</v>
      </c>
      <c r="L568" s="17">
        <f>6.19-(K568/60) - 0.16</f>
        <v>5.43</v>
      </c>
      <c r="M568" s="18">
        <f t="shared" si="148"/>
        <v>270</v>
      </c>
    </row>
    <row r="569">
      <c r="J569" s="19" t="s">
        <v>110</v>
      </c>
      <c r="K569" s="19">
        <v>52.0</v>
      </c>
      <c r="L569" s="24">
        <f>L568-(K569/60) </f>
        <v>4.563333333</v>
      </c>
      <c r="M569" s="18">
        <f t="shared" si="148"/>
        <v>390</v>
      </c>
    </row>
    <row r="570">
      <c r="B570" s="23"/>
    </row>
    <row r="571">
      <c r="B571" s="23"/>
    </row>
    <row r="572">
      <c r="B572" s="23"/>
    </row>
    <row r="573">
      <c r="A573" s="21"/>
      <c r="B573" s="5"/>
      <c r="C573" s="5"/>
      <c r="D573" s="5"/>
      <c r="E573" s="5"/>
    </row>
    <row r="574">
      <c r="B574" s="22"/>
      <c r="C574" s="22"/>
      <c r="D574" s="22"/>
      <c r="E574" s="22"/>
      <c r="F574" s="23"/>
      <c r="G574" s="23"/>
      <c r="H574" s="23"/>
    </row>
    <row r="575">
      <c r="J575" s="26" t="s">
        <v>36</v>
      </c>
      <c r="K575" s="18">
        <f>SUM(M560:M573)</f>
        <v>2535</v>
      </c>
    </row>
    <row r="576">
      <c r="B576" s="23"/>
      <c r="J576" s="26" t="s">
        <v>37</v>
      </c>
      <c r="K576" s="20">
        <f>(SUM(F559:F562)-SUM(H536:H539))/10000</f>
        <v>2.32</v>
      </c>
    </row>
    <row r="577">
      <c r="B577" s="23"/>
      <c r="J577" s="26" t="s">
        <v>38</v>
      </c>
      <c r="K577" s="20">
        <f>K554-K576</f>
        <v>209.84</v>
      </c>
    </row>
    <row r="578">
      <c r="B578" s="23"/>
    </row>
    <row r="579">
      <c r="B579" s="23"/>
    </row>
    <row r="580">
      <c r="A580" s="4" t="s">
        <v>63</v>
      </c>
      <c r="B580" s="5"/>
      <c r="C580" s="5"/>
      <c r="D580" s="5"/>
      <c r="E580" s="5"/>
    </row>
    <row r="581">
      <c r="B581" s="6" t="s">
        <v>2</v>
      </c>
      <c r="C581" s="6" t="s">
        <v>3</v>
      </c>
      <c r="D581" s="6" t="s">
        <v>4</v>
      </c>
      <c r="E581" s="7" t="s">
        <v>5</v>
      </c>
      <c r="F581" s="8" t="s">
        <v>6</v>
      </c>
      <c r="G581" s="9" t="s">
        <v>7</v>
      </c>
      <c r="H581" s="10" t="s">
        <v>8</v>
      </c>
      <c r="J581" s="11" t="s">
        <v>9</v>
      </c>
      <c r="K581" s="2"/>
      <c r="L581" s="2"/>
      <c r="M581" s="3"/>
    </row>
    <row r="583">
      <c r="B583" s="12" t="s">
        <v>98</v>
      </c>
      <c r="C583" s="13">
        <v>130.0</v>
      </c>
      <c r="D583" s="13">
        <v>10000.0</v>
      </c>
      <c r="E583" s="14">
        <f t="shared" ref="E583:E586" si="150">D583/(C583*20)</f>
        <v>3.846153846</v>
      </c>
      <c r="F583" s="14">
        <f t="shared" ref="F583:F586" si="151">H559</f>
        <v>2600</v>
      </c>
      <c r="G583" s="14">
        <f t="shared" ref="G583:G586" si="152">F583/(C583*20)</f>
        <v>1</v>
      </c>
      <c r="H583" s="14">
        <f t="shared" ref="H583:H586" si="153">F583-(20*C583)</f>
        <v>0</v>
      </c>
      <c r="J583" s="16" t="s">
        <v>11</v>
      </c>
      <c r="K583" s="16" t="s">
        <v>12</v>
      </c>
      <c r="L583" s="16" t="s">
        <v>13</v>
      </c>
      <c r="M583" s="16" t="s">
        <v>14</v>
      </c>
    </row>
    <row r="584">
      <c r="B584" s="12" t="s">
        <v>99</v>
      </c>
      <c r="C584" s="13">
        <v>100.0</v>
      </c>
      <c r="D584" s="13">
        <v>10000.0</v>
      </c>
      <c r="E584" s="14">
        <f t="shared" si="150"/>
        <v>5</v>
      </c>
      <c r="F584" s="14">
        <f t="shared" si="151"/>
        <v>2000</v>
      </c>
      <c r="G584" s="14">
        <f t="shared" si="152"/>
        <v>1</v>
      </c>
      <c r="H584" s="14">
        <f t="shared" si="153"/>
        <v>0</v>
      </c>
      <c r="L584" s="20">
        <f t="shared" ref="L584:L591" si="154">11-(K584/60)</f>
        <v>11</v>
      </c>
      <c r="M584" s="18">
        <f t="shared" ref="M584:M591" si="155">7.5*K584</f>
        <v>0</v>
      </c>
    </row>
    <row r="585">
      <c r="B585" s="12" t="s">
        <v>101</v>
      </c>
      <c r="C585" s="13">
        <v>150.0</v>
      </c>
      <c r="D585" s="13">
        <v>20000.0</v>
      </c>
      <c r="E585" s="14">
        <f t="shared" si="150"/>
        <v>6.666666667</v>
      </c>
      <c r="F585" s="14">
        <f t="shared" si="151"/>
        <v>3000</v>
      </c>
      <c r="G585" s="14">
        <f t="shared" si="152"/>
        <v>1</v>
      </c>
      <c r="H585" s="14">
        <f t="shared" si="153"/>
        <v>0</v>
      </c>
      <c r="L585" s="20">
        <f t="shared" si="154"/>
        <v>11</v>
      </c>
      <c r="M585" s="18">
        <f t="shared" si="155"/>
        <v>0</v>
      </c>
    </row>
    <row r="586">
      <c r="B586" s="12" t="s">
        <v>103</v>
      </c>
      <c r="C586" s="13">
        <v>200.0</v>
      </c>
      <c r="D586" s="13">
        <v>30000.0</v>
      </c>
      <c r="E586" s="14">
        <f t="shared" si="150"/>
        <v>7.5</v>
      </c>
      <c r="F586" s="14">
        <f t="shared" si="151"/>
        <v>4000</v>
      </c>
      <c r="G586" s="14">
        <f t="shared" si="152"/>
        <v>1</v>
      </c>
      <c r="H586" s="14">
        <f t="shared" si="153"/>
        <v>0</v>
      </c>
      <c r="L586" s="20">
        <f t="shared" si="154"/>
        <v>11</v>
      </c>
      <c r="M586" s="18">
        <f t="shared" si="155"/>
        <v>0</v>
      </c>
    </row>
    <row r="587">
      <c r="B587" s="23"/>
      <c r="E587" s="14"/>
      <c r="G587" s="14"/>
      <c r="H587" s="14"/>
      <c r="L587" s="20">
        <f t="shared" si="154"/>
        <v>11</v>
      </c>
      <c r="M587" s="18">
        <f t="shared" si="155"/>
        <v>0</v>
      </c>
    </row>
    <row r="588">
      <c r="B588" s="23"/>
      <c r="E588" s="14"/>
      <c r="G588" s="14"/>
      <c r="H588" s="14"/>
      <c r="L588" s="20">
        <f t="shared" si="154"/>
        <v>11</v>
      </c>
      <c r="M588" s="18">
        <f t="shared" si="155"/>
        <v>0</v>
      </c>
    </row>
    <row r="589">
      <c r="L589" s="20">
        <f t="shared" si="154"/>
        <v>11</v>
      </c>
      <c r="M589" s="18">
        <f t="shared" si="155"/>
        <v>0</v>
      </c>
    </row>
    <row r="590">
      <c r="L590" s="20">
        <f t="shared" si="154"/>
        <v>11</v>
      </c>
      <c r="M590" s="18">
        <f t="shared" si="155"/>
        <v>0</v>
      </c>
    </row>
    <row r="591">
      <c r="A591" s="21"/>
      <c r="B591" s="5"/>
      <c r="C591" s="5"/>
      <c r="D591" s="5"/>
      <c r="E591" s="5"/>
      <c r="L591" s="20">
        <f t="shared" si="154"/>
        <v>11</v>
      </c>
      <c r="M591" s="18">
        <f t="shared" si="155"/>
        <v>0</v>
      </c>
    </row>
    <row r="592">
      <c r="B592" s="22"/>
      <c r="C592" s="22"/>
      <c r="D592" s="22"/>
      <c r="E592" s="22"/>
      <c r="F592" s="23"/>
      <c r="G592" s="23"/>
    </row>
    <row r="594">
      <c r="B594" s="23"/>
    </row>
    <row r="595">
      <c r="B595" s="23"/>
    </row>
    <row r="596">
      <c r="B596" s="23"/>
    </row>
    <row r="597">
      <c r="A597" s="21"/>
      <c r="B597" s="5"/>
      <c r="C597" s="5"/>
      <c r="D597" s="5"/>
      <c r="E597" s="5"/>
    </row>
    <row r="598">
      <c r="B598" s="22"/>
      <c r="C598" s="22"/>
      <c r="D598" s="22"/>
      <c r="E598" s="22"/>
      <c r="F598" s="23"/>
      <c r="G598" s="23"/>
      <c r="H598" s="23"/>
    </row>
    <row r="599">
      <c r="J599" s="26" t="s">
        <v>36</v>
      </c>
      <c r="K599" s="18">
        <f>SUM(M584:M597)</f>
        <v>0</v>
      </c>
    </row>
    <row r="600">
      <c r="B600" s="23"/>
      <c r="J600" s="26" t="s">
        <v>37</v>
      </c>
      <c r="K600" s="20">
        <f>(SUM(F583:F586)-SUM(H559:H562))/10000</f>
        <v>0</v>
      </c>
    </row>
    <row r="601">
      <c r="B601" s="23"/>
      <c r="J601" s="26" t="s">
        <v>38</v>
      </c>
      <c r="K601" s="20">
        <f>K577-K600</f>
        <v>209.84</v>
      </c>
    </row>
    <row r="604">
      <c r="A604" s="4" t="s">
        <v>64</v>
      </c>
      <c r="B604" s="5"/>
      <c r="C604" s="5"/>
      <c r="D604" s="5"/>
      <c r="E604" s="5"/>
    </row>
    <row r="605">
      <c r="B605" s="6" t="s">
        <v>2</v>
      </c>
      <c r="C605" s="6" t="s">
        <v>3</v>
      </c>
      <c r="D605" s="6" t="s">
        <v>4</v>
      </c>
      <c r="E605" s="7" t="s">
        <v>5</v>
      </c>
      <c r="F605" s="8" t="s">
        <v>6</v>
      </c>
      <c r="G605" s="9" t="s">
        <v>7</v>
      </c>
      <c r="H605" s="10" t="s">
        <v>8</v>
      </c>
      <c r="J605" s="11" t="s">
        <v>9</v>
      </c>
      <c r="K605" s="2"/>
      <c r="L605" s="2"/>
      <c r="M605" s="3"/>
    </row>
    <row r="607">
      <c r="B607" s="12" t="s">
        <v>98</v>
      </c>
      <c r="C607" s="13">
        <v>130.0</v>
      </c>
      <c r="D607" s="13">
        <v>10000.0</v>
      </c>
      <c r="E607" s="14">
        <f t="shared" ref="E607:E610" si="156">D607/(C607*20)</f>
        <v>3.846153846</v>
      </c>
      <c r="F607" s="14">
        <f t="shared" ref="F607:F610" si="157">H583 + F8</f>
        <v>5200</v>
      </c>
      <c r="G607" s="14">
        <f t="shared" ref="G607:G610" si="158">F607/(C607*20)</f>
        <v>2</v>
      </c>
      <c r="H607" s="14">
        <f t="shared" ref="H607:H610" si="159">F607-(20*C607)</f>
        <v>2600</v>
      </c>
      <c r="J607" s="16" t="s">
        <v>11</v>
      </c>
      <c r="K607" s="16" t="s">
        <v>12</v>
      </c>
      <c r="L607" s="16" t="s">
        <v>13</v>
      </c>
      <c r="M607" s="16" t="s">
        <v>14</v>
      </c>
    </row>
    <row r="608">
      <c r="B608" s="12" t="s">
        <v>99</v>
      </c>
      <c r="C608" s="13">
        <v>100.0</v>
      </c>
      <c r="D608" s="13">
        <v>10000.0</v>
      </c>
      <c r="E608" s="14">
        <f t="shared" si="156"/>
        <v>5</v>
      </c>
      <c r="F608" s="14">
        <f t="shared" si="157"/>
        <v>4000</v>
      </c>
      <c r="G608" s="14">
        <f t="shared" si="158"/>
        <v>2</v>
      </c>
      <c r="H608" s="14">
        <f t="shared" si="159"/>
        <v>2000</v>
      </c>
      <c r="J608" s="19" t="s">
        <v>100</v>
      </c>
      <c r="K608" s="19">
        <v>58.0</v>
      </c>
      <c r="L608" s="17">
        <f>11-(K608/60) - 0.3 - 0.16</f>
        <v>9.573333333</v>
      </c>
      <c r="M608" s="18">
        <f t="shared" ref="M608:M617" si="160">7.5*K608</f>
        <v>435</v>
      </c>
    </row>
    <row r="609">
      <c r="B609" s="12" t="s">
        <v>101</v>
      </c>
      <c r="C609" s="13">
        <v>150.0</v>
      </c>
      <c r="D609" s="13">
        <v>20000.0</v>
      </c>
      <c r="E609" s="14">
        <f t="shared" si="156"/>
        <v>6.666666667</v>
      </c>
      <c r="F609" s="14">
        <f t="shared" si="157"/>
        <v>6000</v>
      </c>
      <c r="G609" s="14">
        <f t="shared" si="158"/>
        <v>2</v>
      </c>
      <c r="H609" s="14">
        <f t="shared" si="159"/>
        <v>3000</v>
      </c>
      <c r="J609" s="19" t="s">
        <v>102</v>
      </c>
      <c r="K609" s="19">
        <v>58.0</v>
      </c>
      <c r="L609" s="17">
        <f>L608-(K609/60) </f>
        <v>8.606666667</v>
      </c>
      <c r="M609" s="18">
        <f t="shared" si="160"/>
        <v>435</v>
      </c>
    </row>
    <row r="610">
      <c r="B610" s="12" t="s">
        <v>103</v>
      </c>
      <c r="C610" s="13">
        <v>200.0</v>
      </c>
      <c r="D610" s="13">
        <v>30000.0</v>
      </c>
      <c r="E610" s="14">
        <f t="shared" si="156"/>
        <v>7.5</v>
      </c>
      <c r="F610" s="14">
        <f t="shared" si="157"/>
        <v>8000</v>
      </c>
      <c r="G610" s="14">
        <f t="shared" si="158"/>
        <v>2</v>
      </c>
      <c r="H610" s="14">
        <f t="shared" si="159"/>
        <v>4000</v>
      </c>
      <c r="J610" s="19" t="s">
        <v>100</v>
      </c>
      <c r="K610" s="19">
        <v>58.0</v>
      </c>
      <c r="L610" s="17">
        <f t="shared" ref="L610:L611" si="161">L609-(K610/60) - 0.3 - 0.16</f>
        <v>7.18</v>
      </c>
      <c r="M610" s="18">
        <f t="shared" si="160"/>
        <v>435</v>
      </c>
    </row>
    <row r="611">
      <c r="B611" s="23"/>
      <c r="E611" s="14"/>
      <c r="G611" s="14"/>
      <c r="H611" s="14"/>
      <c r="J611" s="19" t="s">
        <v>104</v>
      </c>
      <c r="K611" s="19">
        <v>4.0</v>
      </c>
      <c r="L611" s="17">
        <f t="shared" si="161"/>
        <v>6.653333333</v>
      </c>
      <c r="M611" s="18">
        <f t="shared" si="160"/>
        <v>30</v>
      </c>
    </row>
    <row r="612">
      <c r="B612" s="23"/>
      <c r="E612" s="14"/>
      <c r="G612" s="14"/>
      <c r="H612" s="14"/>
      <c r="J612" s="19" t="s">
        <v>105</v>
      </c>
      <c r="K612" s="19">
        <v>4.0</v>
      </c>
      <c r="L612" s="17">
        <f>L611-(K612/60) - 0.3</f>
        <v>6.286666667</v>
      </c>
      <c r="M612" s="18">
        <f t="shared" si="160"/>
        <v>30</v>
      </c>
    </row>
    <row r="613">
      <c r="J613" s="19" t="s">
        <v>106</v>
      </c>
      <c r="K613" s="19">
        <v>11.0</v>
      </c>
      <c r="L613" s="17">
        <f>L612-(K613/60) - 0.16</f>
        <v>5.943333333</v>
      </c>
      <c r="M613" s="18">
        <f t="shared" si="160"/>
        <v>82.5</v>
      </c>
    </row>
    <row r="614">
      <c r="J614" s="19" t="s">
        <v>107</v>
      </c>
      <c r="K614" s="19">
        <v>5.0</v>
      </c>
      <c r="L614" s="17">
        <f>L613-(K614/60) - 0.3</f>
        <v>5.56</v>
      </c>
      <c r="M614" s="18">
        <f t="shared" si="160"/>
        <v>37.5</v>
      </c>
    </row>
    <row r="615">
      <c r="A615" s="21"/>
      <c r="B615" s="5"/>
      <c r="C615" s="5"/>
      <c r="D615" s="5"/>
      <c r="E615" s="5"/>
      <c r="J615" s="19" t="s">
        <v>108</v>
      </c>
      <c r="K615" s="19">
        <v>52.0</v>
      </c>
      <c r="L615" s="24">
        <f>L614-(K615/60) </f>
        <v>4.693333333</v>
      </c>
      <c r="M615" s="18">
        <f t="shared" si="160"/>
        <v>390</v>
      </c>
    </row>
    <row r="616">
      <c r="B616" s="22"/>
      <c r="C616" s="22"/>
      <c r="D616" s="22"/>
      <c r="E616" s="22"/>
      <c r="F616" s="23"/>
      <c r="G616" s="23"/>
      <c r="J616" s="19" t="s">
        <v>109</v>
      </c>
      <c r="K616" s="19">
        <v>36.0</v>
      </c>
      <c r="L616" s="17">
        <f>6.19-(K616/60) - 0.16</f>
        <v>5.43</v>
      </c>
      <c r="M616" s="18">
        <f t="shared" si="160"/>
        <v>270</v>
      </c>
    </row>
    <row r="617">
      <c r="J617" s="19" t="s">
        <v>110</v>
      </c>
      <c r="K617" s="19">
        <v>52.0</v>
      </c>
      <c r="L617" s="24">
        <f>L616-(K617/60) </f>
        <v>4.563333333</v>
      </c>
      <c r="M617" s="18">
        <f t="shared" si="160"/>
        <v>390</v>
      </c>
    </row>
    <row r="618">
      <c r="B618" s="23"/>
    </row>
    <row r="619">
      <c r="B619" s="23"/>
    </row>
    <row r="620">
      <c r="B620" s="23"/>
    </row>
    <row r="621">
      <c r="A621" s="21"/>
      <c r="B621" s="5"/>
      <c r="C621" s="5"/>
      <c r="D621" s="5"/>
      <c r="E621" s="5"/>
    </row>
    <row r="622">
      <c r="B622" s="22"/>
      <c r="C622" s="22"/>
      <c r="D622" s="22"/>
      <c r="E622" s="22"/>
      <c r="F622" s="23"/>
      <c r="G622" s="23"/>
      <c r="H622" s="23"/>
    </row>
    <row r="623">
      <c r="J623" s="26" t="s">
        <v>36</v>
      </c>
      <c r="K623" s="18">
        <f>SUM(M608:M621)</f>
        <v>2535</v>
      </c>
    </row>
    <row r="624">
      <c r="B624" s="23"/>
      <c r="J624" s="26" t="s">
        <v>37</v>
      </c>
      <c r="K624" s="20">
        <f>(SUM(F607:F610)-SUM(H583:H586))/10000</f>
        <v>2.32</v>
      </c>
    </row>
    <row r="625">
      <c r="B625" s="23"/>
      <c r="J625" s="26" t="s">
        <v>38</v>
      </c>
      <c r="K625" s="20">
        <f>K601-K624</f>
        <v>207.52</v>
      </c>
    </row>
    <row r="626">
      <c r="A626" s="4" t="s">
        <v>65</v>
      </c>
      <c r="B626" s="5"/>
      <c r="C626" s="5"/>
      <c r="D626" s="5"/>
      <c r="E626" s="5"/>
    </row>
    <row r="627">
      <c r="B627" s="6" t="s">
        <v>2</v>
      </c>
      <c r="C627" s="6" t="s">
        <v>3</v>
      </c>
      <c r="D627" s="6" t="s">
        <v>4</v>
      </c>
      <c r="E627" s="7" t="s">
        <v>5</v>
      </c>
      <c r="F627" s="8" t="s">
        <v>6</v>
      </c>
      <c r="G627" s="9" t="s">
        <v>7</v>
      </c>
      <c r="H627" s="10" t="s">
        <v>8</v>
      </c>
      <c r="J627" s="11" t="s">
        <v>9</v>
      </c>
      <c r="K627" s="2"/>
      <c r="L627" s="2"/>
      <c r="M627" s="3"/>
    </row>
    <row r="629">
      <c r="B629" s="12" t="s">
        <v>98</v>
      </c>
      <c r="C629" s="13">
        <v>130.0</v>
      </c>
      <c r="D629" s="13">
        <v>10000.0</v>
      </c>
      <c r="E629" s="14">
        <f t="shared" ref="E629:E632" si="162">D629/(C629*20)</f>
        <v>3.846153846</v>
      </c>
      <c r="F629" s="14">
        <f t="shared" ref="F629:F632" si="163">H607</f>
        <v>2600</v>
      </c>
      <c r="G629" s="14">
        <f t="shared" ref="G629:G632" si="164">F629/(C629*20)</f>
        <v>1</v>
      </c>
      <c r="H629" s="14">
        <f t="shared" ref="H629:H632" si="165">F629-(20*C629)</f>
        <v>0</v>
      </c>
      <c r="J629" s="16" t="s">
        <v>11</v>
      </c>
      <c r="K629" s="16" t="s">
        <v>12</v>
      </c>
      <c r="L629" s="16" t="s">
        <v>13</v>
      </c>
      <c r="M629" s="16" t="s">
        <v>14</v>
      </c>
    </row>
    <row r="630">
      <c r="B630" s="12" t="s">
        <v>99</v>
      </c>
      <c r="C630" s="13">
        <v>100.0</v>
      </c>
      <c r="D630" s="13">
        <v>10000.0</v>
      </c>
      <c r="E630" s="14">
        <f t="shared" si="162"/>
        <v>5</v>
      </c>
      <c r="F630" s="14">
        <f t="shared" si="163"/>
        <v>2000</v>
      </c>
      <c r="G630" s="14">
        <f t="shared" si="164"/>
        <v>1</v>
      </c>
      <c r="H630" s="14">
        <f t="shared" si="165"/>
        <v>0</v>
      </c>
      <c r="L630" s="20">
        <f t="shared" ref="L630:L637" si="166">11-(K630/60)</f>
        <v>11</v>
      </c>
      <c r="M630" s="18">
        <f t="shared" ref="M630:M637" si="167">7.5*K630</f>
        <v>0</v>
      </c>
    </row>
    <row r="631">
      <c r="B631" s="12" t="s">
        <v>101</v>
      </c>
      <c r="C631" s="13">
        <v>150.0</v>
      </c>
      <c r="D631" s="13">
        <v>20000.0</v>
      </c>
      <c r="E631" s="14">
        <f t="shared" si="162"/>
        <v>6.666666667</v>
      </c>
      <c r="F631" s="14">
        <f t="shared" si="163"/>
        <v>3000</v>
      </c>
      <c r="G631" s="14">
        <f t="shared" si="164"/>
        <v>1</v>
      </c>
      <c r="H631" s="14">
        <f t="shared" si="165"/>
        <v>0</v>
      </c>
      <c r="L631" s="20">
        <f t="shared" si="166"/>
        <v>11</v>
      </c>
      <c r="M631" s="18">
        <f t="shared" si="167"/>
        <v>0</v>
      </c>
    </row>
    <row r="632">
      <c r="B632" s="12" t="s">
        <v>103</v>
      </c>
      <c r="C632" s="13">
        <v>200.0</v>
      </c>
      <c r="D632" s="13">
        <v>30000.0</v>
      </c>
      <c r="E632" s="14">
        <f t="shared" si="162"/>
        <v>7.5</v>
      </c>
      <c r="F632" s="14">
        <f t="shared" si="163"/>
        <v>4000</v>
      </c>
      <c r="G632" s="14">
        <f t="shared" si="164"/>
        <v>1</v>
      </c>
      <c r="H632" s="14">
        <f t="shared" si="165"/>
        <v>0</v>
      </c>
      <c r="L632" s="20">
        <f t="shared" si="166"/>
        <v>11</v>
      </c>
      <c r="M632" s="18">
        <f t="shared" si="167"/>
        <v>0</v>
      </c>
    </row>
    <row r="633">
      <c r="B633" s="23"/>
      <c r="E633" s="14"/>
      <c r="G633" s="14"/>
      <c r="H633" s="14"/>
      <c r="L633" s="20">
        <f t="shared" si="166"/>
        <v>11</v>
      </c>
      <c r="M633" s="18">
        <f t="shared" si="167"/>
        <v>0</v>
      </c>
    </row>
    <row r="634">
      <c r="B634" s="23"/>
      <c r="E634" s="14"/>
      <c r="G634" s="14"/>
      <c r="H634" s="14"/>
      <c r="L634" s="20">
        <f t="shared" si="166"/>
        <v>11</v>
      </c>
      <c r="M634" s="18">
        <f t="shared" si="167"/>
        <v>0</v>
      </c>
    </row>
    <row r="635">
      <c r="L635" s="20">
        <f t="shared" si="166"/>
        <v>11</v>
      </c>
      <c r="M635" s="18">
        <f t="shared" si="167"/>
        <v>0</v>
      </c>
    </row>
    <row r="636">
      <c r="L636" s="20">
        <f t="shared" si="166"/>
        <v>11</v>
      </c>
      <c r="M636" s="18">
        <f t="shared" si="167"/>
        <v>0</v>
      </c>
    </row>
    <row r="637">
      <c r="A637" s="21"/>
      <c r="B637" s="5"/>
      <c r="C637" s="5"/>
      <c r="D637" s="5"/>
      <c r="E637" s="5"/>
      <c r="L637" s="20">
        <f t="shared" si="166"/>
        <v>11</v>
      </c>
      <c r="M637" s="18">
        <f t="shared" si="167"/>
        <v>0</v>
      </c>
    </row>
    <row r="638">
      <c r="B638" s="22"/>
      <c r="C638" s="22"/>
      <c r="D638" s="22"/>
      <c r="E638" s="22"/>
      <c r="F638" s="23"/>
      <c r="G638" s="23"/>
    </row>
    <row r="640">
      <c r="B640" s="23"/>
    </row>
    <row r="641">
      <c r="B641" s="23"/>
    </row>
    <row r="642">
      <c r="B642" s="23"/>
    </row>
    <row r="643">
      <c r="A643" s="21"/>
      <c r="B643" s="5"/>
      <c r="C643" s="5"/>
      <c r="D643" s="5"/>
      <c r="E643" s="5"/>
    </row>
    <row r="644">
      <c r="B644" s="22"/>
      <c r="C644" s="22"/>
      <c r="D644" s="22"/>
      <c r="E644" s="22"/>
      <c r="F644" s="23"/>
      <c r="G644" s="23"/>
      <c r="H644" s="23"/>
    </row>
    <row r="645">
      <c r="J645" s="26" t="s">
        <v>36</v>
      </c>
      <c r="K645" s="18">
        <f>SUM(M630:M643)</f>
        <v>0</v>
      </c>
    </row>
    <row r="646">
      <c r="B646" s="23"/>
      <c r="J646" s="26" t="s">
        <v>37</v>
      </c>
      <c r="K646" s="20">
        <f>(SUM(F629:F632)-SUM(H607:H610))/10000</f>
        <v>0</v>
      </c>
    </row>
    <row r="647">
      <c r="B647" s="23"/>
      <c r="J647" s="26" t="s">
        <v>38</v>
      </c>
      <c r="K647" s="17">
        <f>K625-K646</f>
        <v>207.52</v>
      </c>
    </row>
    <row r="649">
      <c r="A649" s="4" t="s">
        <v>66</v>
      </c>
      <c r="B649" s="5"/>
      <c r="C649" s="5"/>
      <c r="D649" s="5"/>
      <c r="E649" s="5"/>
    </row>
    <row r="650">
      <c r="B650" s="6" t="s">
        <v>2</v>
      </c>
      <c r="C650" s="6" t="s">
        <v>3</v>
      </c>
      <c r="D650" s="6" t="s">
        <v>4</v>
      </c>
      <c r="E650" s="7" t="s">
        <v>5</v>
      </c>
      <c r="F650" s="8" t="s">
        <v>6</v>
      </c>
      <c r="G650" s="9" t="s">
        <v>7</v>
      </c>
      <c r="H650" s="10" t="s">
        <v>8</v>
      </c>
      <c r="J650" s="11" t="s">
        <v>9</v>
      </c>
      <c r="K650" s="2"/>
      <c r="L650" s="2"/>
      <c r="M650" s="3"/>
    </row>
    <row r="652">
      <c r="B652" s="12" t="s">
        <v>98</v>
      </c>
      <c r="C652" s="13">
        <v>130.0</v>
      </c>
      <c r="D652" s="13">
        <v>10000.0</v>
      </c>
      <c r="E652" s="14">
        <f t="shared" ref="E652:E655" si="168">D652/(C652*20)</f>
        <v>3.846153846</v>
      </c>
      <c r="F652" s="14">
        <f t="shared" ref="F652:F655" si="169">H629 + F8</f>
        <v>5200</v>
      </c>
      <c r="G652" s="14">
        <f t="shared" ref="G652:G655" si="170">F652/(C652*20)</f>
        <v>2</v>
      </c>
      <c r="H652" s="14">
        <f t="shared" ref="H652:H655" si="171">F652-(20*C652)</f>
        <v>2600</v>
      </c>
      <c r="J652" s="16" t="s">
        <v>11</v>
      </c>
      <c r="K652" s="16" t="s">
        <v>12</v>
      </c>
      <c r="L652" s="16" t="s">
        <v>13</v>
      </c>
      <c r="M652" s="16" t="s">
        <v>14</v>
      </c>
    </row>
    <row r="653">
      <c r="B653" s="12" t="s">
        <v>99</v>
      </c>
      <c r="C653" s="13">
        <v>100.0</v>
      </c>
      <c r="D653" s="13">
        <v>10000.0</v>
      </c>
      <c r="E653" s="14">
        <f t="shared" si="168"/>
        <v>5</v>
      </c>
      <c r="F653" s="14">
        <f t="shared" si="169"/>
        <v>4000</v>
      </c>
      <c r="G653" s="14">
        <f t="shared" si="170"/>
        <v>2</v>
      </c>
      <c r="H653" s="14">
        <f t="shared" si="171"/>
        <v>2000</v>
      </c>
      <c r="J653" s="19" t="s">
        <v>100</v>
      </c>
      <c r="K653" s="19">
        <v>58.0</v>
      </c>
      <c r="L653" s="17">
        <f>11-(K653/60) - 0.3 - 0.16</f>
        <v>9.573333333</v>
      </c>
      <c r="M653" s="18">
        <f t="shared" ref="M653:M661" si="172">7.5*K653</f>
        <v>435</v>
      </c>
    </row>
    <row r="654">
      <c r="B654" s="12" t="s">
        <v>101</v>
      </c>
      <c r="C654" s="13">
        <v>150.0</v>
      </c>
      <c r="D654" s="13">
        <v>20000.0</v>
      </c>
      <c r="E654" s="14">
        <f t="shared" si="168"/>
        <v>6.666666667</v>
      </c>
      <c r="F654" s="14">
        <f t="shared" si="169"/>
        <v>6000</v>
      </c>
      <c r="G654" s="14">
        <f t="shared" si="170"/>
        <v>2</v>
      </c>
      <c r="H654" s="14">
        <f t="shared" si="171"/>
        <v>3000</v>
      </c>
      <c r="J654" s="19" t="s">
        <v>102</v>
      </c>
      <c r="K654" s="19">
        <v>58.0</v>
      </c>
      <c r="L654" s="17">
        <f>L653-(K654/60) </f>
        <v>8.606666667</v>
      </c>
      <c r="M654" s="18">
        <f t="shared" si="172"/>
        <v>435</v>
      </c>
    </row>
    <row r="655">
      <c r="B655" s="12" t="s">
        <v>103</v>
      </c>
      <c r="C655" s="13">
        <v>200.0</v>
      </c>
      <c r="D655" s="13">
        <v>30000.0</v>
      </c>
      <c r="E655" s="14">
        <f t="shared" si="168"/>
        <v>7.5</v>
      </c>
      <c r="F655" s="14">
        <f t="shared" si="169"/>
        <v>8000</v>
      </c>
      <c r="G655" s="14">
        <f t="shared" si="170"/>
        <v>2</v>
      </c>
      <c r="H655" s="14">
        <f t="shared" si="171"/>
        <v>4000</v>
      </c>
      <c r="J655" s="19" t="s">
        <v>100</v>
      </c>
      <c r="K655" s="19">
        <v>58.0</v>
      </c>
      <c r="L655" s="17">
        <f t="shared" ref="L655:L656" si="173">L654-(K655/60) - 0.3 - 0.16</f>
        <v>7.18</v>
      </c>
      <c r="M655" s="18">
        <f t="shared" si="172"/>
        <v>435</v>
      </c>
    </row>
    <row r="656">
      <c r="B656" s="23"/>
      <c r="E656" s="14"/>
      <c r="G656" s="14"/>
      <c r="H656" s="14"/>
      <c r="J656" s="19" t="s">
        <v>104</v>
      </c>
      <c r="K656" s="19">
        <v>4.0</v>
      </c>
      <c r="L656" s="17">
        <f t="shared" si="173"/>
        <v>6.653333333</v>
      </c>
      <c r="M656" s="18">
        <f t="shared" si="172"/>
        <v>30</v>
      </c>
    </row>
    <row r="657">
      <c r="B657" s="23"/>
      <c r="E657" s="14"/>
      <c r="G657" s="14"/>
      <c r="H657" s="14"/>
      <c r="J657" s="19" t="s">
        <v>105</v>
      </c>
      <c r="K657" s="19">
        <v>4.0</v>
      </c>
      <c r="L657" s="17">
        <f>L656-(K657/60) - 0.3</f>
        <v>6.286666667</v>
      </c>
      <c r="M657" s="18">
        <f t="shared" si="172"/>
        <v>30</v>
      </c>
    </row>
    <row r="658">
      <c r="J658" s="19" t="s">
        <v>106</v>
      </c>
      <c r="K658" s="19">
        <v>11.0</v>
      </c>
      <c r="L658" s="17">
        <f>L657-(K658/60) - 0.16</f>
        <v>5.943333333</v>
      </c>
      <c r="M658" s="18">
        <f t="shared" si="172"/>
        <v>82.5</v>
      </c>
    </row>
    <row r="659">
      <c r="J659" s="19" t="s">
        <v>107</v>
      </c>
      <c r="K659" s="19">
        <v>5.0</v>
      </c>
      <c r="L659" s="24">
        <f>L658-(K659/60) - 0.3</f>
        <v>5.56</v>
      </c>
      <c r="M659" s="18">
        <f t="shared" si="172"/>
        <v>37.5</v>
      </c>
    </row>
    <row r="660">
      <c r="A660" s="21"/>
      <c r="B660" s="5"/>
      <c r="C660" s="5"/>
      <c r="D660" s="5"/>
      <c r="E660" s="5"/>
      <c r="J660" s="19" t="s">
        <v>109</v>
      </c>
      <c r="K660" s="19">
        <v>36.0</v>
      </c>
      <c r="L660" s="24">
        <f>6.19-(K660/60) - 0.16</f>
        <v>5.43</v>
      </c>
      <c r="M660" s="18">
        <f t="shared" si="172"/>
        <v>270</v>
      </c>
    </row>
    <row r="661">
      <c r="B661" s="22"/>
      <c r="C661" s="22"/>
      <c r="D661" s="22"/>
      <c r="E661" s="22"/>
      <c r="F661" s="23"/>
      <c r="G661" s="23"/>
      <c r="J661" s="19" t="s">
        <v>109</v>
      </c>
      <c r="K661" s="19"/>
      <c r="L661" s="24"/>
      <c r="M661" s="18">
        <f t="shared" si="172"/>
        <v>0</v>
      </c>
    </row>
    <row r="662">
      <c r="J662" s="19"/>
      <c r="K662" s="19"/>
      <c r="L662" s="24"/>
      <c r="M662" s="18"/>
    </row>
    <row r="663">
      <c r="B663" s="23"/>
    </row>
    <row r="664">
      <c r="B664" s="23"/>
    </row>
    <row r="665">
      <c r="B665" s="23"/>
    </row>
    <row r="666">
      <c r="A666" s="21"/>
      <c r="B666" s="5"/>
      <c r="C666" s="5"/>
      <c r="D666" s="5"/>
      <c r="E666" s="5"/>
    </row>
    <row r="667">
      <c r="B667" s="22"/>
      <c r="C667" s="22"/>
      <c r="D667" s="22"/>
      <c r="E667" s="22"/>
      <c r="F667" s="23"/>
      <c r="G667" s="23"/>
      <c r="H667" s="23"/>
    </row>
    <row r="668">
      <c r="J668" s="26" t="s">
        <v>36</v>
      </c>
      <c r="K668" s="18">
        <f>SUM(M653:M666)</f>
        <v>1755</v>
      </c>
    </row>
    <row r="669">
      <c r="B669" s="23"/>
      <c r="J669" s="26" t="s">
        <v>37</v>
      </c>
      <c r="K669" s="20">
        <f>(SUM(F652:F655)-SUM(H629:H632))/10000</f>
        <v>2.32</v>
      </c>
    </row>
    <row r="670">
      <c r="B670" s="23"/>
      <c r="J670" s="26" t="s">
        <v>38</v>
      </c>
      <c r="K670" s="17">
        <f>K647-K669</f>
        <v>205.2</v>
      </c>
    </row>
    <row r="673">
      <c r="A673" s="4" t="s">
        <v>67</v>
      </c>
      <c r="B673" s="5"/>
      <c r="C673" s="5"/>
      <c r="D673" s="5"/>
      <c r="E673" s="5"/>
    </row>
    <row r="674">
      <c r="B674" s="6" t="s">
        <v>2</v>
      </c>
      <c r="C674" s="6" t="s">
        <v>3</v>
      </c>
      <c r="D674" s="6" t="s">
        <v>4</v>
      </c>
      <c r="E674" s="7" t="s">
        <v>5</v>
      </c>
      <c r="F674" s="8" t="s">
        <v>6</v>
      </c>
      <c r="G674" s="9" t="s">
        <v>7</v>
      </c>
      <c r="H674" s="10" t="s">
        <v>8</v>
      </c>
      <c r="J674" s="11" t="s">
        <v>9</v>
      </c>
      <c r="K674" s="2"/>
      <c r="L674" s="2"/>
      <c r="M674" s="3"/>
    </row>
    <row r="676">
      <c r="B676" s="12" t="s">
        <v>98</v>
      </c>
      <c r="C676" s="13">
        <v>130.0</v>
      </c>
      <c r="D676" s="13">
        <v>10000.0</v>
      </c>
      <c r="E676" s="14">
        <f t="shared" ref="E676:E679" si="174">D676/(C676*20)</f>
        <v>3.846153846</v>
      </c>
      <c r="F676" s="14">
        <f t="shared" ref="F676:F679" si="175">H652</f>
        <v>2600</v>
      </c>
      <c r="G676" s="14">
        <f t="shared" ref="G676:G679" si="176">F676/(C676*20)</f>
        <v>1</v>
      </c>
      <c r="H676" s="14">
        <f t="shared" ref="H676:H679" si="177">F676-(20*C676)</f>
        <v>0</v>
      </c>
      <c r="J676" s="16" t="s">
        <v>11</v>
      </c>
      <c r="K676" s="16" t="s">
        <v>12</v>
      </c>
      <c r="L676" s="16" t="s">
        <v>13</v>
      </c>
      <c r="M676" s="16" t="s">
        <v>14</v>
      </c>
    </row>
    <row r="677">
      <c r="B677" s="12" t="s">
        <v>99</v>
      </c>
      <c r="C677" s="13">
        <v>100.0</v>
      </c>
      <c r="D677" s="13">
        <v>10000.0</v>
      </c>
      <c r="E677" s="14">
        <f t="shared" si="174"/>
        <v>5</v>
      </c>
      <c r="F677" s="14">
        <f t="shared" si="175"/>
        <v>2000</v>
      </c>
      <c r="G677" s="14">
        <f t="shared" si="176"/>
        <v>1</v>
      </c>
      <c r="H677" s="14">
        <f t="shared" si="177"/>
        <v>0</v>
      </c>
      <c r="L677" s="20">
        <f t="shared" ref="L677:L684" si="178">11-(K677/60)</f>
        <v>11</v>
      </c>
      <c r="M677" s="18">
        <f t="shared" ref="M677:M684" si="179">7.5*K677</f>
        <v>0</v>
      </c>
    </row>
    <row r="678">
      <c r="B678" s="12" t="s">
        <v>101</v>
      </c>
      <c r="C678" s="13">
        <v>150.0</v>
      </c>
      <c r="D678" s="13">
        <v>20000.0</v>
      </c>
      <c r="E678" s="14">
        <f t="shared" si="174"/>
        <v>6.666666667</v>
      </c>
      <c r="F678" s="14">
        <f t="shared" si="175"/>
        <v>3000</v>
      </c>
      <c r="G678" s="14">
        <f t="shared" si="176"/>
        <v>1</v>
      </c>
      <c r="H678" s="14">
        <f t="shared" si="177"/>
        <v>0</v>
      </c>
      <c r="L678" s="20">
        <f t="shared" si="178"/>
        <v>11</v>
      </c>
      <c r="M678" s="18">
        <f t="shared" si="179"/>
        <v>0</v>
      </c>
    </row>
    <row r="679">
      <c r="B679" s="12" t="s">
        <v>103</v>
      </c>
      <c r="C679" s="13">
        <v>200.0</v>
      </c>
      <c r="D679" s="13">
        <v>30000.0</v>
      </c>
      <c r="E679" s="14">
        <f t="shared" si="174"/>
        <v>7.5</v>
      </c>
      <c r="F679" s="14">
        <f t="shared" si="175"/>
        <v>4000</v>
      </c>
      <c r="G679" s="14">
        <f t="shared" si="176"/>
        <v>1</v>
      </c>
      <c r="H679" s="14">
        <f t="shared" si="177"/>
        <v>0</v>
      </c>
      <c r="L679" s="20">
        <f t="shared" si="178"/>
        <v>11</v>
      </c>
      <c r="M679" s="18">
        <f t="shared" si="179"/>
        <v>0</v>
      </c>
    </row>
    <row r="680" ht="12.75" customHeight="1">
      <c r="B680" s="23"/>
      <c r="E680" s="14"/>
      <c r="G680" s="14"/>
      <c r="H680" s="14"/>
      <c r="L680" s="20">
        <f t="shared" si="178"/>
        <v>11</v>
      </c>
      <c r="M680" s="18">
        <f t="shared" si="179"/>
        <v>0</v>
      </c>
    </row>
    <row r="681" ht="12.75" customHeight="1">
      <c r="B681" s="23"/>
      <c r="E681" s="14"/>
      <c r="G681" s="14"/>
      <c r="H681" s="14"/>
      <c r="L681" s="20">
        <f t="shared" si="178"/>
        <v>11</v>
      </c>
      <c r="M681" s="18">
        <f t="shared" si="179"/>
        <v>0</v>
      </c>
    </row>
    <row r="682" ht="12.75" customHeight="1">
      <c r="L682" s="20">
        <f t="shared" si="178"/>
        <v>11</v>
      </c>
      <c r="M682" s="18">
        <f t="shared" si="179"/>
        <v>0</v>
      </c>
    </row>
    <row r="683" ht="12.75" customHeight="1">
      <c r="L683" s="20">
        <f t="shared" si="178"/>
        <v>11</v>
      </c>
      <c r="M683" s="18">
        <f t="shared" si="179"/>
        <v>0</v>
      </c>
    </row>
    <row r="684" ht="12.75" customHeight="1">
      <c r="A684" s="21"/>
      <c r="B684" s="5"/>
      <c r="C684" s="5"/>
      <c r="D684" s="5"/>
      <c r="E684" s="5"/>
      <c r="L684" s="20">
        <f t="shared" si="178"/>
        <v>11</v>
      </c>
      <c r="M684" s="18">
        <f t="shared" si="179"/>
        <v>0</v>
      </c>
    </row>
    <row r="685" ht="12.75" customHeight="1">
      <c r="B685" s="22"/>
      <c r="C685" s="22"/>
      <c r="D685" s="22"/>
      <c r="E685" s="22"/>
      <c r="F685" s="23"/>
      <c r="G685" s="23"/>
    </row>
    <row r="686" ht="12.75" customHeight="1"/>
    <row r="687">
      <c r="A687" s="28" t="s">
        <v>68</v>
      </c>
      <c r="B687" s="29">
        <f>SUM(K24,K46,K70,K92,K115,K139,K162,K185,K208,K232,K254,K276,K299,K322,K345,K368,K391,K414,K437,K459,K482,K506,K529,K552,K575,K599,K623,K645,K668,K694)</f>
        <v>37245</v>
      </c>
    </row>
    <row r="688">
      <c r="B688" s="23"/>
    </row>
    <row r="689" ht="12.75" customHeight="1">
      <c r="B689" s="23"/>
    </row>
    <row r="690" ht="12.75" customHeight="1">
      <c r="A690" s="21"/>
      <c r="B690" s="5"/>
      <c r="C690" s="5"/>
      <c r="D690" s="5"/>
      <c r="E690" s="5"/>
    </row>
    <row r="691" ht="12.75" customHeight="1">
      <c r="B691" s="22"/>
      <c r="C691" s="22"/>
      <c r="D691" s="22"/>
      <c r="E691" s="22"/>
      <c r="F691" s="23"/>
      <c r="G691" s="23"/>
      <c r="H691" s="23"/>
    </row>
    <row r="692" ht="12.75" customHeight="1"/>
    <row r="693" ht="12.75" customHeight="1">
      <c r="B693" s="23"/>
    </row>
    <row r="694" ht="12.75" customHeight="1">
      <c r="B694" s="23"/>
      <c r="J694" s="26" t="s">
        <v>36</v>
      </c>
      <c r="K694" s="18">
        <f>SUM(M679:M692)</f>
        <v>0</v>
      </c>
    </row>
    <row r="695" ht="12.75" customHeight="1">
      <c r="J695" s="26" t="s">
        <v>37</v>
      </c>
      <c r="K695" s="20">
        <f>(SUM(F676:F679)-SUM(H652:H655))/10000</f>
        <v>0</v>
      </c>
    </row>
    <row r="696" ht="12.75" customHeight="1">
      <c r="A696" s="4"/>
      <c r="B696" s="5"/>
      <c r="C696" s="5"/>
      <c r="D696" s="5"/>
      <c r="E696" s="5"/>
      <c r="J696" s="26" t="s">
        <v>38</v>
      </c>
      <c r="K696" s="17">
        <f>K670-K695</f>
        <v>205.2</v>
      </c>
    </row>
    <row r="697" ht="12.75" customHeight="1">
      <c r="B697" s="30"/>
      <c r="C697" s="30"/>
      <c r="D697" s="30"/>
      <c r="E697" s="31"/>
      <c r="F697" s="32" t="s">
        <v>6</v>
      </c>
      <c r="G697" s="33"/>
      <c r="H697" s="34"/>
    </row>
    <row r="698" ht="12.75" customHeight="1"/>
    <row r="699" ht="12.75" customHeight="1">
      <c r="B699" s="23"/>
      <c r="E699" s="14"/>
      <c r="G699" s="14"/>
      <c r="H699" s="14"/>
      <c r="J699" s="35"/>
      <c r="K699" s="26"/>
      <c r="L699" s="26"/>
      <c r="M699" s="26"/>
    </row>
    <row r="700" ht="12.75" customHeight="1">
      <c r="B700" s="23"/>
      <c r="E700" s="14"/>
      <c r="G700" s="14"/>
      <c r="H700" s="14"/>
      <c r="M700" s="18"/>
    </row>
    <row r="701" ht="12.75" customHeight="1">
      <c r="B701" s="23"/>
      <c r="E701" s="14"/>
      <c r="G701" s="14"/>
      <c r="H701" s="14"/>
      <c r="M701" s="18"/>
    </row>
    <row r="702" ht="12.75" customHeight="1">
      <c r="B702" s="23"/>
      <c r="E702" s="14"/>
      <c r="G702" s="14"/>
      <c r="H702" s="14"/>
      <c r="M702" s="18"/>
    </row>
    <row r="703" ht="12.75" customHeight="1">
      <c r="B703" s="23"/>
      <c r="E703" s="14"/>
      <c r="G703" s="14"/>
      <c r="H703" s="14"/>
      <c r="M703" s="18"/>
    </row>
    <row r="704" ht="12.75" customHeight="1">
      <c r="B704" s="23"/>
      <c r="E704" s="14"/>
      <c r="G704" s="14"/>
      <c r="H704" s="14"/>
      <c r="M704" s="18"/>
    </row>
    <row r="705" ht="12.75" customHeight="1">
      <c r="M705" s="18"/>
    </row>
    <row r="706" ht="12.75" customHeight="1">
      <c r="M706" s="18"/>
    </row>
    <row r="707" ht="12.75" customHeight="1">
      <c r="A707" s="21"/>
      <c r="B707" s="5"/>
      <c r="C707" s="5"/>
      <c r="D707" s="5"/>
      <c r="E707" s="5"/>
      <c r="M707" s="18"/>
    </row>
    <row r="708" ht="12.75" customHeight="1">
      <c r="B708" s="22"/>
      <c r="C708" s="22"/>
      <c r="D708" s="22"/>
      <c r="E708" s="22"/>
      <c r="F708" s="23"/>
      <c r="G708" s="23"/>
    </row>
    <row r="709" ht="12.75" customHeight="1"/>
    <row r="710" ht="12.75" customHeight="1">
      <c r="B710" s="23"/>
    </row>
    <row r="711" ht="12.75" customHeight="1">
      <c r="B711" s="23"/>
    </row>
    <row r="712" ht="12.75" customHeight="1">
      <c r="B712" s="23"/>
    </row>
    <row r="713" ht="12.75" customHeight="1">
      <c r="A713" s="21"/>
      <c r="B713" s="5"/>
      <c r="C713" s="5"/>
      <c r="D713" s="5"/>
      <c r="E713" s="5"/>
    </row>
    <row r="714" ht="12.75" customHeight="1">
      <c r="B714" s="22"/>
      <c r="C714" s="22"/>
      <c r="D714" s="22"/>
      <c r="E714" s="22"/>
      <c r="F714" s="23"/>
      <c r="G714" s="23"/>
      <c r="H714" s="23"/>
    </row>
    <row r="715" ht="12.75" customHeight="1">
      <c r="J715" s="26"/>
      <c r="K715" s="18"/>
    </row>
    <row r="716" ht="12.75" customHeight="1">
      <c r="B716" s="23"/>
      <c r="J716" s="26"/>
    </row>
    <row r="717" ht="12.75" customHeight="1">
      <c r="B717" s="23"/>
      <c r="J717" s="26"/>
    </row>
    <row r="718" ht="12.75" customHeight="1"/>
    <row r="719" ht="12.75" customHeight="1">
      <c r="A719" s="4"/>
      <c r="B719" s="5"/>
      <c r="C719" s="5"/>
      <c r="D719" s="5"/>
      <c r="E719" s="5"/>
    </row>
    <row r="720" ht="12.75" customHeight="1">
      <c r="B720" s="36"/>
      <c r="C720" s="30"/>
      <c r="D720" s="30"/>
      <c r="E720" s="31"/>
      <c r="F720" s="32"/>
      <c r="G720" s="33"/>
      <c r="H720" s="34"/>
      <c r="J720" s="35"/>
    </row>
    <row r="721" ht="12.75" customHeight="1"/>
    <row r="722" ht="12.75" customHeight="1">
      <c r="B722" s="23"/>
      <c r="E722" s="14"/>
      <c r="G722" s="14"/>
      <c r="H722" s="14"/>
      <c r="J722" s="35"/>
      <c r="K722" s="26"/>
      <c r="L722" s="26"/>
      <c r="M722" s="26"/>
    </row>
    <row r="723" ht="12.75" customHeight="1">
      <c r="B723" s="23"/>
      <c r="E723" s="14"/>
      <c r="G723" s="14"/>
      <c r="H723" s="14"/>
      <c r="M723" s="18"/>
    </row>
    <row r="724" ht="12.75" customHeight="1">
      <c r="B724" s="23"/>
      <c r="E724" s="14"/>
      <c r="G724" s="14"/>
      <c r="H724" s="14"/>
      <c r="M724" s="18"/>
    </row>
    <row r="725" ht="12.75" customHeight="1">
      <c r="B725" s="23"/>
      <c r="E725" s="14"/>
      <c r="G725" s="14"/>
      <c r="H725" s="14"/>
      <c r="M725" s="18"/>
    </row>
    <row r="726" ht="12.75" customHeight="1">
      <c r="B726" s="23"/>
      <c r="E726" s="14"/>
      <c r="G726" s="14"/>
      <c r="H726" s="14"/>
      <c r="M726" s="18"/>
    </row>
    <row r="727" ht="12.75" customHeight="1">
      <c r="B727" s="23"/>
      <c r="E727" s="14"/>
      <c r="G727" s="14"/>
      <c r="H727" s="14"/>
      <c r="M727" s="18"/>
    </row>
    <row r="728" ht="12.75" customHeight="1">
      <c r="M728" s="18"/>
    </row>
    <row r="729" ht="12.75" customHeight="1">
      <c r="M729" s="18"/>
    </row>
    <row r="730" ht="12.75" customHeight="1">
      <c r="A730" s="21"/>
      <c r="B730" s="5"/>
      <c r="C730" s="5"/>
      <c r="D730" s="5"/>
      <c r="E730" s="5"/>
      <c r="M730" s="18"/>
    </row>
    <row r="731" ht="12.75" customHeight="1">
      <c r="B731" s="22"/>
      <c r="C731" s="22"/>
      <c r="D731" s="22"/>
      <c r="E731" s="22"/>
      <c r="F731" s="23"/>
      <c r="G731" s="23"/>
    </row>
    <row r="732" ht="12.75" customHeight="1"/>
    <row r="733" ht="12.75" customHeight="1">
      <c r="B733" s="23"/>
    </row>
    <row r="734" ht="12.75" customHeight="1">
      <c r="B734" s="23"/>
    </row>
    <row r="735" ht="12.75" customHeight="1">
      <c r="B735" s="23"/>
    </row>
    <row r="736" ht="12.75" customHeight="1">
      <c r="A736" s="21"/>
      <c r="B736" s="5"/>
      <c r="C736" s="5"/>
      <c r="D736" s="5"/>
      <c r="E736" s="5"/>
    </row>
    <row r="737" ht="12.75" customHeight="1">
      <c r="B737" s="22"/>
      <c r="C737" s="22"/>
      <c r="D737" s="22"/>
      <c r="E737" s="22"/>
      <c r="F737" s="23"/>
      <c r="G737" s="23"/>
      <c r="H737" s="23"/>
    </row>
    <row r="738" ht="12.75" customHeight="1">
      <c r="J738" s="26"/>
      <c r="K738" s="18"/>
    </row>
    <row r="739" ht="12.75" customHeight="1">
      <c r="B739" s="23"/>
      <c r="J739" s="26"/>
    </row>
    <row r="740" ht="12.75" customHeight="1">
      <c r="B740" s="23"/>
      <c r="J740" s="26"/>
    </row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</sheetData>
  <mergeCells count="61">
    <mergeCell ref="J511:M511"/>
    <mergeCell ref="J534:M534"/>
    <mergeCell ref="J350:M350"/>
    <mergeCell ref="J373:M373"/>
    <mergeCell ref="J396:M396"/>
    <mergeCell ref="J419:M419"/>
    <mergeCell ref="J441:M441"/>
    <mergeCell ref="J464:M464"/>
    <mergeCell ref="J488:M488"/>
    <mergeCell ref="A649:A657"/>
    <mergeCell ref="A673:A681"/>
    <mergeCell ref="A487:A495"/>
    <mergeCell ref="A510:A518"/>
    <mergeCell ref="A533:A541"/>
    <mergeCell ref="A556:A564"/>
    <mergeCell ref="A580:A588"/>
    <mergeCell ref="A604:A612"/>
    <mergeCell ref="A626:A634"/>
    <mergeCell ref="J52:M52"/>
    <mergeCell ref="J74:M74"/>
    <mergeCell ref="A1:S1"/>
    <mergeCell ref="A5:A13"/>
    <mergeCell ref="J6:M6"/>
    <mergeCell ref="A27:A35"/>
    <mergeCell ref="J28:M28"/>
    <mergeCell ref="A51:A59"/>
    <mergeCell ref="A73:A81"/>
    <mergeCell ref="A96:A104"/>
    <mergeCell ref="J97:M97"/>
    <mergeCell ref="A120:A128"/>
    <mergeCell ref="J121:M121"/>
    <mergeCell ref="A143:A151"/>
    <mergeCell ref="J144:M144"/>
    <mergeCell ref="J167:M167"/>
    <mergeCell ref="A166:A174"/>
    <mergeCell ref="A189:A197"/>
    <mergeCell ref="A213:A221"/>
    <mergeCell ref="A235:A243"/>
    <mergeCell ref="A257:A265"/>
    <mergeCell ref="A280:A288"/>
    <mergeCell ref="A303:A311"/>
    <mergeCell ref="A326:A334"/>
    <mergeCell ref="A349:A357"/>
    <mergeCell ref="A372:A380"/>
    <mergeCell ref="A395:A403"/>
    <mergeCell ref="A418:A426"/>
    <mergeCell ref="A440:A448"/>
    <mergeCell ref="A463:A471"/>
    <mergeCell ref="J557:M557"/>
    <mergeCell ref="J581:M581"/>
    <mergeCell ref="J605:M605"/>
    <mergeCell ref="J627:M627"/>
    <mergeCell ref="J650:M650"/>
    <mergeCell ref="J674:M674"/>
    <mergeCell ref="J190:M190"/>
    <mergeCell ref="J214:M214"/>
    <mergeCell ref="J236:M236"/>
    <mergeCell ref="J258:M258"/>
    <mergeCell ref="J281:M281"/>
    <mergeCell ref="J304:M304"/>
    <mergeCell ref="J327:M327"/>
  </mergeCells>
  <printOptions/>
  <pageMargins bottom="0.3937007874015748" footer="0.0" header="0.0" left="0.0" right="0.0" top="0.3937007874015748"/>
  <pageSetup orientation="landscape"/>
  <headerFooter>
    <oddHeader>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43"/>
    <col customWidth="1" min="2" max="2" width="25.86"/>
    <col customWidth="1" min="3" max="3" width="17.71"/>
    <col customWidth="1" min="4" max="4" width="18.57"/>
    <col customWidth="1" min="5" max="5" width="42.0"/>
    <col customWidth="1" min="6" max="6" width="47.86"/>
    <col customWidth="1" min="7" max="7" width="37.57"/>
    <col customWidth="1" min="8" max="8" width="40.29"/>
    <col customWidth="1" min="9" max="9" width="18.0"/>
    <col customWidth="1" min="10" max="10" width="40.0"/>
    <col customWidth="1" min="11" max="11" width="25.29"/>
    <col customWidth="1" min="12" max="12" width="23.71"/>
    <col customWidth="1" min="13" max="13" width="36.57"/>
    <col customWidth="1" min="14" max="19" width="12.14"/>
    <col customWidth="1" min="20" max="26" width="8.71"/>
  </cols>
  <sheetData>
    <row r="1" ht="28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ht="12.75" customHeight="1"/>
    <row r="3" ht="12.75" customHeight="1"/>
    <row r="4" ht="12.75" customHeight="1"/>
    <row r="5" ht="12.75" customHeight="1">
      <c r="A5" s="4" t="s">
        <v>1</v>
      </c>
      <c r="B5" s="5"/>
      <c r="C5" s="5"/>
      <c r="D5" s="5"/>
      <c r="E5" s="5"/>
    </row>
    <row r="6" ht="18.0" customHeight="1">
      <c r="B6" s="6" t="s">
        <v>2</v>
      </c>
      <c r="C6" s="6" t="s">
        <v>3</v>
      </c>
      <c r="D6" s="6" t="s">
        <v>4</v>
      </c>
      <c r="E6" s="7" t="s">
        <v>5</v>
      </c>
      <c r="F6" s="8" t="s">
        <v>6</v>
      </c>
      <c r="G6" s="9" t="s">
        <v>7</v>
      </c>
      <c r="H6" s="10" t="s">
        <v>8</v>
      </c>
      <c r="J6" s="11" t="s">
        <v>9</v>
      </c>
      <c r="K6" s="2"/>
      <c r="L6" s="2"/>
      <c r="M6" s="3"/>
    </row>
    <row r="7" ht="12.75" customHeight="1"/>
    <row r="8">
      <c r="B8" s="12" t="s">
        <v>111</v>
      </c>
      <c r="C8" s="13">
        <v>400.0</v>
      </c>
      <c r="D8" s="13">
        <v>30000.0</v>
      </c>
      <c r="E8" s="14">
        <f t="shared" ref="E8:E16" si="1">D8/(C8*20)</f>
        <v>3.75</v>
      </c>
      <c r="F8" s="19">
        <f>1400 + 10000 + 4600</f>
        <v>16000</v>
      </c>
      <c r="G8" s="14">
        <f t="shared" ref="G8:G16" si="2">F8/(C8*20)</f>
        <v>2</v>
      </c>
      <c r="H8" s="14">
        <f t="shared" ref="H8:H16" si="3">F8-(20*C8)</f>
        <v>8000</v>
      </c>
      <c r="J8" s="16" t="s">
        <v>11</v>
      </c>
      <c r="K8" s="16" t="s">
        <v>12</v>
      </c>
      <c r="L8" s="16" t="s">
        <v>13</v>
      </c>
      <c r="M8" s="16" t="s">
        <v>14</v>
      </c>
    </row>
    <row r="9">
      <c r="B9" s="12" t="s">
        <v>112</v>
      </c>
      <c r="C9" s="13">
        <v>250.0</v>
      </c>
      <c r="D9" s="13">
        <v>25000.0</v>
      </c>
      <c r="E9" s="14">
        <f t="shared" si="1"/>
        <v>5</v>
      </c>
      <c r="F9" s="19">
        <f>10000</f>
        <v>10000</v>
      </c>
      <c r="G9" s="14">
        <f t="shared" si="2"/>
        <v>2</v>
      </c>
      <c r="H9" s="14">
        <f t="shared" si="3"/>
        <v>5000</v>
      </c>
      <c r="J9" s="19" t="s">
        <v>113</v>
      </c>
      <c r="K9" s="19">
        <v>21.0</v>
      </c>
      <c r="L9" s="17">
        <f>5.45-(K9/60) - 0.3</f>
        <v>4.8</v>
      </c>
      <c r="M9" s="18">
        <f t="shared" ref="M9:M29" si="4">7.5*K9</f>
        <v>157.5</v>
      </c>
    </row>
    <row r="10">
      <c r="B10" s="12" t="s">
        <v>114</v>
      </c>
      <c r="C10" s="13">
        <v>180.0</v>
      </c>
      <c r="D10" s="13">
        <v>15000.0</v>
      </c>
      <c r="E10" s="14">
        <f t="shared" si="1"/>
        <v>4.166666667</v>
      </c>
      <c r="F10" s="19">
        <f>1200 + 5400 + 600</f>
        <v>7200</v>
      </c>
      <c r="G10" s="14">
        <f t="shared" si="2"/>
        <v>2</v>
      </c>
      <c r="H10" s="14">
        <f t="shared" si="3"/>
        <v>3600</v>
      </c>
      <c r="J10" s="19" t="s">
        <v>115</v>
      </c>
      <c r="K10" s="19">
        <v>3.0</v>
      </c>
      <c r="L10" s="17">
        <f>L9-(K10/60) - 0.3</f>
        <v>4.45</v>
      </c>
      <c r="M10" s="18">
        <f t="shared" si="4"/>
        <v>22.5</v>
      </c>
      <c r="P10" s="13" t="s">
        <v>17</v>
      </c>
    </row>
    <row r="11">
      <c r="B11" s="12" t="s">
        <v>116</v>
      </c>
      <c r="C11" s="13">
        <v>220.0</v>
      </c>
      <c r="D11" s="13">
        <v>20000.0</v>
      </c>
      <c r="E11" s="14">
        <f t="shared" si="1"/>
        <v>4.545454545</v>
      </c>
      <c r="F11" s="19">
        <f>8800</f>
        <v>8800</v>
      </c>
      <c r="G11" s="14">
        <f t="shared" si="2"/>
        <v>2</v>
      </c>
      <c r="H11" s="14">
        <f t="shared" si="3"/>
        <v>4400</v>
      </c>
      <c r="J11" s="19" t="s">
        <v>117</v>
      </c>
      <c r="K11" s="19">
        <v>24.0</v>
      </c>
      <c r="L11" s="24">
        <f>L10-(K11/60) </f>
        <v>4.05</v>
      </c>
      <c r="M11" s="18">
        <f t="shared" si="4"/>
        <v>180</v>
      </c>
      <c r="P11" s="13" t="s">
        <v>20</v>
      </c>
    </row>
    <row r="12">
      <c r="B12" s="12" t="s">
        <v>118</v>
      </c>
      <c r="C12" s="13">
        <v>80.0</v>
      </c>
      <c r="D12" s="13">
        <v>5000.0</v>
      </c>
      <c r="E12" s="14">
        <f t="shared" si="1"/>
        <v>3.125</v>
      </c>
      <c r="F12" s="19">
        <f>3200</f>
        <v>3200</v>
      </c>
      <c r="G12" s="14">
        <f t="shared" si="2"/>
        <v>2</v>
      </c>
      <c r="H12" s="14">
        <f t="shared" si="3"/>
        <v>1600</v>
      </c>
      <c r="J12" s="19" t="s">
        <v>119</v>
      </c>
      <c r="K12" s="19">
        <v>30.0</v>
      </c>
      <c r="L12" s="17">
        <f>11-(K12/60) - 0.3 - 0.16</f>
        <v>10.04</v>
      </c>
      <c r="M12" s="18">
        <f t="shared" si="4"/>
        <v>225</v>
      </c>
    </row>
    <row r="13">
      <c r="B13" s="12" t="s">
        <v>120</v>
      </c>
      <c r="C13" s="13">
        <v>125.0</v>
      </c>
      <c r="D13" s="13">
        <v>10000.0</v>
      </c>
      <c r="E13" s="14">
        <f t="shared" si="1"/>
        <v>4</v>
      </c>
      <c r="F13" s="19">
        <f>5000</f>
        <v>5000</v>
      </c>
      <c r="G13" s="14">
        <f t="shared" si="2"/>
        <v>2</v>
      </c>
      <c r="H13" s="14">
        <f t="shared" si="3"/>
        <v>2500</v>
      </c>
      <c r="J13" s="19" t="s">
        <v>121</v>
      </c>
      <c r="K13" s="19">
        <v>4.0</v>
      </c>
      <c r="L13" s="17">
        <f t="shared" ref="L13:L14" si="5">L12-(K13/60) - 0.16</f>
        <v>9.813333333</v>
      </c>
      <c r="M13" s="18">
        <f t="shared" si="4"/>
        <v>30</v>
      </c>
    </row>
    <row r="14">
      <c r="B14" s="12" t="s">
        <v>122</v>
      </c>
      <c r="C14" s="13">
        <v>90.0</v>
      </c>
      <c r="D14" s="13">
        <v>10000.0</v>
      </c>
      <c r="E14" s="14">
        <f t="shared" si="1"/>
        <v>5.555555556</v>
      </c>
      <c r="F14" s="19">
        <f>3600</f>
        <v>3600</v>
      </c>
      <c r="G14" s="14">
        <f t="shared" si="2"/>
        <v>2</v>
      </c>
      <c r="H14" s="14">
        <f t="shared" si="3"/>
        <v>1800</v>
      </c>
      <c r="J14" s="19" t="s">
        <v>123</v>
      </c>
      <c r="K14" s="19">
        <v>12.0</v>
      </c>
      <c r="L14" s="17">
        <f t="shared" si="5"/>
        <v>9.453333333</v>
      </c>
      <c r="M14" s="18">
        <f t="shared" si="4"/>
        <v>90</v>
      </c>
      <c r="O14" s="13"/>
    </row>
    <row r="15">
      <c r="B15" s="12" t="s">
        <v>124</v>
      </c>
      <c r="C15" s="13">
        <v>200.0</v>
      </c>
      <c r="D15" s="13">
        <v>20000.0</v>
      </c>
      <c r="E15" s="14">
        <f t="shared" si="1"/>
        <v>5</v>
      </c>
      <c r="F15" s="19">
        <f>8000</f>
        <v>8000</v>
      </c>
      <c r="G15" s="14">
        <f t="shared" si="2"/>
        <v>2</v>
      </c>
      <c r="H15" s="14">
        <f t="shared" si="3"/>
        <v>4000</v>
      </c>
      <c r="J15" s="19" t="s">
        <v>125</v>
      </c>
      <c r="K15" s="19">
        <v>26.0</v>
      </c>
      <c r="L15" s="17">
        <f>L14-(K15/60) </f>
        <v>9.02</v>
      </c>
      <c r="M15" s="18">
        <f t="shared" si="4"/>
        <v>195</v>
      </c>
    </row>
    <row r="16">
      <c r="A16" s="21"/>
      <c r="B16" s="12" t="s">
        <v>126</v>
      </c>
      <c r="C16" s="13">
        <v>90.0</v>
      </c>
      <c r="D16" s="13">
        <v>5000.0</v>
      </c>
      <c r="E16" s="14">
        <f t="shared" si="1"/>
        <v>2.777777778</v>
      </c>
      <c r="F16" s="19">
        <f>3600</f>
        <v>3600</v>
      </c>
      <c r="G16" s="14">
        <f t="shared" si="2"/>
        <v>2</v>
      </c>
      <c r="H16" s="14">
        <f t="shared" si="3"/>
        <v>1800</v>
      </c>
      <c r="J16" s="19" t="s">
        <v>127</v>
      </c>
      <c r="K16" s="19">
        <v>24.0</v>
      </c>
      <c r="L16" s="17">
        <f t="shared" ref="L16:L17" si="6">L15-(K16/60) - 0.3 - 0.16</f>
        <v>8.16</v>
      </c>
      <c r="M16" s="18">
        <f t="shared" si="4"/>
        <v>180</v>
      </c>
    </row>
    <row r="17">
      <c r="B17" s="12"/>
      <c r="C17" s="13"/>
      <c r="D17" s="22"/>
      <c r="E17" s="22"/>
      <c r="F17" s="23"/>
      <c r="G17" s="23"/>
      <c r="J17" s="19" t="s">
        <v>128</v>
      </c>
      <c r="K17" s="19">
        <v>24.0</v>
      </c>
      <c r="L17" s="17">
        <f t="shared" si="6"/>
        <v>7.3</v>
      </c>
      <c r="M17" s="18">
        <f t="shared" si="4"/>
        <v>180</v>
      </c>
    </row>
    <row r="18">
      <c r="B18" s="12"/>
      <c r="J18" s="19" t="s">
        <v>129</v>
      </c>
      <c r="K18" s="19">
        <v>28.0</v>
      </c>
      <c r="L18" s="17">
        <f t="shared" ref="L18:L19" si="7">L17-(K18/60) - 0.16</f>
        <v>6.673333333</v>
      </c>
      <c r="M18" s="18">
        <f t="shared" si="4"/>
        <v>210</v>
      </c>
    </row>
    <row r="19">
      <c r="B19" s="12"/>
      <c r="J19" s="19" t="s">
        <v>130</v>
      </c>
      <c r="K19" s="19">
        <v>11.0</v>
      </c>
      <c r="L19" s="17">
        <f t="shared" si="7"/>
        <v>6.33</v>
      </c>
      <c r="M19" s="18">
        <f t="shared" si="4"/>
        <v>82.5</v>
      </c>
    </row>
    <row r="20">
      <c r="B20" s="23"/>
      <c r="J20" s="19" t="s">
        <v>131</v>
      </c>
      <c r="K20" s="19">
        <v>31.0</v>
      </c>
      <c r="L20" s="17">
        <f>L19-(K20/60) </f>
        <v>5.813333333</v>
      </c>
      <c r="M20" s="18">
        <f t="shared" si="4"/>
        <v>232.5</v>
      </c>
    </row>
    <row r="21">
      <c r="B21" s="23"/>
      <c r="J21" s="19" t="s">
        <v>132</v>
      </c>
      <c r="K21" s="19">
        <v>26.0</v>
      </c>
      <c r="L21" s="17">
        <f>L20-(K21/60) - 0.3 - 0.16</f>
        <v>4.92</v>
      </c>
      <c r="M21" s="18">
        <f t="shared" si="4"/>
        <v>195</v>
      </c>
    </row>
    <row r="22">
      <c r="A22" s="21"/>
      <c r="B22" s="5"/>
      <c r="C22" s="5"/>
      <c r="D22" s="5"/>
      <c r="E22" s="5"/>
      <c r="J22" s="19" t="s">
        <v>125</v>
      </c>
      <c r="K22" s="19">
        <v>26.0</v>
      </c>
      <c r="L22" s="17">
        <f>L21-(K22/60) </f>
        <v>4.486666667</v>
      </c>
      <c r="M22" s="18">
        <f t="shared" si="4"/>
        <v>195</v>
      </c>
    </row>
    <row r="23">
      <c r="A23" s="21"/>
      <c r="B23" s="5"/>
      <c r="C23" s="5"/>
      <c r="D23" s="5"/>
      <c r="E23" s="5"/>
      <c r="J23" s="19" t="s">
        <v>132</v>
      </c>
      <c r="K23" s="19">
        <v>26.0</v>
      </c>
      <c r="L23" s="17">
        <f>L22-(K23/60) - 0.3 - 0.16</f>
        <v>3.593333333</v>
      </c>
      <c r="M23" s="18">
        <f t="shared" si="4"/>
        <v>195</v>
      </c>
    </row>
    <row r="24">
      <c r="A24" s="21"/>
      <c r="B24" s="5"/>
      <c r="C24" s="5"/>
      <c r="D24" s="5"/>
      <c r="E24" s="5"/>
      <c r="J24" s="19" t="s">
        <v>133</v>
      </c>
      <c r="K24" s="19">
        <v>9.0</v>
      </c>
      <c r="L24" s="17">
        <f t="shared" ref="L24:L25" si="8">L23-(K24/60) </f>
        <v>3.443333333</v>
      </c>
      <c r="M24" s="18">
        <f t="shared" si="4"/>
        <v>67.5</v>
      </c>
    </row>
    <row r="25">
      <c r="A25" s="21"/>
      <c r="B25" s="5"/>
      <c r="C25" s="5"/>
      <c r="D25" s="5"/>
      <c r="E25" s="5"/>
      <c r="J25" s="19" t="s">
        <v>131</v>
      </c>
      <c r="K25" s="19">
        <v>31.0</v>
      </c>
      <c r="L25" s="17">
        <f t="shared" si="8"/>
        <v>2.926666667</v>
      </c>
      <c r="M25" s="18">
        <f t="shared" si="4"/>
        <v>232.5</v>
      </c>
    </row>
    <row r="26">
      <c r="A26" s="21"/>
      <c r="B26" s="5"/>
      <c r="C26" s="5"/>
      <c r="D26" s="5"/>
      <c r="E26" s="5"/>
      <c r="J26" s="19" t="s">
        <v>134</v>
      </c>
      <c r="K26" s="19">
        <v>31.0</v>
      </c>
      <c r="L26" s="17">
        <f>L25-(K26/60) - 0.3 - 0.16</f>
        <v>1.95</v>
      </c>
      <c r="M26" s="18">
        <f t="shared" si="4"/>
        <v>232.5</v>
      </c>
    </row>
    <row r="27">
      <c r="B27" s="22"/>
      <c r="C27" s="22"/>
      <c r="D27" s="22"/>
      <c r="E27" s="22"/>
      <c r="F27" s="23"/>
      <c r="G27" s="23"/>
      <c r="H27" s="23"/>
      <c r="J27" s="19" t="s">
        <v>135</v>
      </c>
      <c r="K27" s="19">
        <v>27.0</v>
      </c>
      <c r="L27" s="17">
        <f>L26-(K27/60) - 0.16</f>
        <v>1.34</v>
      </c>
      <c r="M27" s="18">
        <f t="shared" si="4"/>
        <v>202.5</v>
      </c>
    </row>
    <row r="28">
      <c r="B28" s="22"/>
      <c r="C28" s="22"/>
      <c r="D28" s="22"/>
      <c r="E28" s="22"/>
      <c r="F28" s="23"/>
      <c r="G28" s="23"/>
      <c r="H28" s="23"/>
      <c r="J28" s="19" t="s">
        <v>136</v>
      </c>
      <c r="K28" s="19">
        <v>52.0</v>
      </c>
      <c r="L28" s="24">
        <f>L27-(K28/60) </f>
        <v>0.4733333333</v>
      </c>
      <c r="M28" s="18">
        <f t="shared" si="4"/>
        <v>390</v>
      </c>
    </row>
    <row r="29">
      <c r="B29" s="22"/>
      <c r="C29" s="22"/>
      <c r="D29" s="22"/>
      <c r="E29" s="22"/>
      <c r="F29" s="23"/>
      <c r="G29" s="23"/>
      <c r="H29" s="23"/>
      <c r="J29" s="19"/>
      <c r="K29" s="19"/>
      <c r="L29" s="17"/>
      <c r="M29" s="18">
        <f t="shared" si="4"/>
        <v>0</v>
      </c>
    </row>
    <row r="30">
      <c r="B30" s="22"/>
      <c r="C30" s="22"/>
      <c r="D30" s="22"/>
      <c r="E30" s="22"/>
      <c r="F30" s="23"/>
      <c r="G30" s="23"/>
      <c r="H30" s="23"/>
      <c r="J30" s="39"/>
      <c r="K30" s="19"/>
      <c r="L30" s="17"/>
      <c r="M30" s="18"/>
    </row>
    <row r="31">
      <c r="B31" s="22"/>
      <c r="C31" s="22"/>
      <c r="D31" s="22"/>
      <c r="E31" s="22"/>
      <c r="F31" s="23"/>
      <c r="G31" s="23"/>
      <c r="H31" s="23"/>
      <c r="J31" s="39"/>
      <c r="K31" s="19"/>
      <c r="L31" s="17"/>
      <c r="M31" s="18"/>
    </row>
    <row r="32">
      <c r="B32" s="22"/>
      <c r="C32" s="22"/>
      <c r="D32" s="22"/>
      <c r="E32" s="22"/>
      <c r="F32" s="23"/>
      <c r="G32" s="23"/>
      <c r="H32" s="23"/>
      <c r="K32" s="39"/>
      <c r="L32" s="17"/>
      <c r="M32" s="18"/>
    </row>
    <row r="33">
      <c r="B33" s="22"/>
      <c r="C33" s="22"/>
      <c r="D33" s="22"/>
      <c r="E33" s="22"/>
      <c r="F33" s="23"/>
      <c r="G33" s="23"/>
      <c r="H33" s="23"/>
      <c r="L33" s="17"/>
      <c r="M33" s="18"/>
    </row>
    <row r="34">
      <c r="B34" s="22"/>
      <c r="C34" s="22"/>
      <c r="D34" s="22"/>
      <c r="E34" s="22"/>
      <c r="F34" s="23"/>
      <c r="G34" s="23"/>
      <c r="H34" s="23"/>
    </row>
    <row r="35">
      <c r="J35" s="26" t="s">
        <v>36</v>
      </c>
      <c r="K35" s="18">
        <f>SUM(M9:M33)</f>
        <v>3495</v>
      </c>
    </row>
    <row r="36">
      <c r="B36" s="23"/>
      <c r="J36" s="26" t="s">
        <v>37</v>
      </c>
      <c r="K36" s="20">
        <f>SUM(F8:F16)/10000</f>
        <v>6.54</v>
      </c>
    </row>
    <row r="37">
      <c r="B37" s="23"/>
      <c r="J37" s="26" t="s">
        <v>38</v>
      </c>
      <c r="K37" s="20">
        <f>240-K36</f>
        <v>233.46</v>
      </c>
    </row>
    <row r="38">
      <c r="A38" s="4" t="s">
        <v>39</v>
      </c>
      <c r="B38" s="5"/>
      <c r="C38" s="5"/>
      <c r="D38" s="5"/>
      <c r="E38" s="5"/>
    </row>
    <row r="39">
      <c r="B39" s="6" t="s">
        <v>2</v>
      </c>
      <c r="C39" s="6" t="s">
        <v>3</v>
      </c>
      <c r="D39" s="6" t="s">
        <v>4</v>
      </c>
      <c r="E39" s="7" t="s">
        <v>5</v>
      </c>
      <c r="F39" s="8" t="s">
        <v>6</v>
      </c>
      <c r="G39" s="9" t="s">
        <v>7</v>
      </c>
      <c r="H39" s="10" t="s">
        <v>8</v>
      </c>
      <c r="J39" s="11" t="s">
        <v>9</v>
      </c>
      <c r="K39" s="2"/>
      <c r="L39" s="2"/>
      <c r="M39" s="3"/>
    </row>
    <row r="41">
      <c r="B41" s="12" t="s">
        <v>111</v>
      </c>
      <c r="C41" s="13">
        <v>400.0</v>
      </c>
      <c r="D41" s="13">
        <v>30000.0</v>
      </c>
      <c r="E41" s="14">
        <f t="shared" ref="E41:E49" si="9">D41/(C41*20)</f>
        <v>3.75</v>
      </c>
      <c r="F41" s="14">
        <f t="shared" ref="F41:F49" si="10">H8</f>
        <v>8000</v>
      </c>
      <c r="G41" s="14">
        <f t="shared" ref="G41:G49" si="11">F41/(C41*20)</f>
        <v>1</v>
      </c>
      <c r="H41" s="14">
        <f t="shared" ref="H41:H49" si="12">F41-(20*C41)</f>
        <v>0</v>
      </c>
      <c r="J41" s="16" t="s">
        <v>11</v>
      </c>
      <c r="K41" s="16" t="s">
        <v>12</v>
      </c>
      <c r="L41" s="16" t="s">
        <v>13</v>
      </c>
      <c r="M41" s="16" t="s">
        <v>14</v>
      </c>
    </row>
    <row r="42">
      <c r="B42" s="12" t="s">
        <v>112</v>
      </c>
      <c r="C42" s="13">
        <v>250.0</v>
      </c>
      <c r="D42" s="13">
        <v>25000.0</v>
      </c>
      <c r="E42" s="14">
        <f t="shared" si="9"/>
        <v>5</v>
      </c>
      <c r="F42" s="14">
        <f t="shared" si="10"/>
        <v>5000</v>
      </c>
      <c r="G42" s="14">
        <f t="shared" si="11"/>
        <v>1</v>
      </c>
      <c r="H42" s="14">
        <f t="shared" si="12"/>
        <v>0</v>
      </c>
      <c r="J42" s="19"/>
      <c r="K42" s="19"/>
      <c r="L42" s="17">
        <f>11-(K42/60) </f>
        <v>11</v>
      </c>
      <c r="M42" s="18">
        <f t="shared" ref="M42:M50" si="13">7.5*K42</f>
        <v>0</v>
      </c>
    </row>
    <row r="43">
      <c r="B43" s="12" t="s">
        <v>114</v>
      </c>
      <c r="C43" s="13">
        <v>180.0</v>
      </c>
      <c r="D43" s="13">
        <v>15000.0</v>
      </c>
      <c r="E43" s="14">
        <f t="shared" si="9"/>
        <v>4.166666667</v>
      </c>
      <c r="F43" s="14">
        <f t="shared" si="10"/>
        <v>3600</v>
      </c>
      <c r="G43" s="14">
        <f t="shared" si="11"/>
        <v>1</v>
      </c>
      <c r="H43" s="14">
        <f t="shared" si="12"/>
        <v>0</v>
      </c>
      <c r="J43" s="19"/>
      <c r="K43" s="19"/>
      <c r="L43" s="17"/>
      <c r="M43" s="18">
        <f t="shared" si="13"/>
        <v>0</v>
      </c>
    </row>
    <row r="44">
      <c r="B44" s="12" t="s">
        <v>116</v>
      </c>
      <c r="C44" s="13">
        <v>220.0</v>
      </c>
      <c r="D44" s="13">
        <v>20000.0</v>
      </c>
      <c r="E44" s="14">
        <f t="shared" si="9"/>
        <v>4.545454545</v>
      </c>
      <c r="F44" s="14">
        <f t="shared" si="10"/>
        <v>4400</v>
      </c>
      <c r="G44" s="14">
        <f t="shared" si="11"/>
        <v>1</v>
      </c>
      <c r="H44" s="14">
        <f t="shared" si="12"/>
        <v>0</v>
      </c>
      <c r="J44" s="19"/>
      <c r="K44" s="19"/>
      <c r="L44" s="24"/>
      <c r="M44" s="18">
        <f t="shared" si="13"/>
        <v>0</v>
      </c>
    </row>
    <row r="45">
      <c r="B45" s="12" t="s">
        <v>118</v>
      </c>
      <c r="C45" s="13">
        <v>80.0</v>
      </c>
      <c r="D45" s="13">
        <v>5000.0</v>
      </c>
      <c r="E45" s="14">
        <f t="shared" si="9"/>
        <v>3.125</v>
      </c>
      <c r="F45" s="14">
        <f t="shared" si="10"/>
        <v>1600</v>
      </c>
      <c r="G45" s="14">
        <f t="shared" si="11"/>
        <v>1</v>
      </c>
      <c r="H45" s="14">
        <f t="shared" si="12"/>
        <v>0</v>
      </c>
      <c r="J45" s="19"/>
      <c r="K45" s="19"/>
      <c r="L45" s="17"/>
      <c r="M45" s="18">
        <f t="shared" si="13"/>
        <v>0</v>
      </c>
    </row>
    <row r="46">
      <c r="B46" s="12" t="s">
        <v>120</v>
      </c>
      <c r="C46" s="13">
        <v>125.0</v>
      </c>
      <c r="D46" s="13">
        <v>10000.0</v>
      </c>
      <c r="E46" s="14">
        <f t="shared" si="9"/>
        <v>4</v>
      </c>
      <c r="F46" s="14">
        <f t="shared" si="10"/>
        <v>2500</v>
      </c>
      <c r="G46" s="14">
        <f t="shared" si="11"/>
        <v>1</v>
      </c>
      <c r="H46" s="14">
        <f t="shared" si="12"/>
        <v>0</v>
      </c>
      <c r="J46" s="19"/>
      <c r="K46" s="19"/>
      <c r="L46" s="17"/>
      <c r="M46" s="18">
        <f t="shared" si="13"/>
        <v>0</v>
      </c>
    </row>
    <row r="47">
      <c r="B47" s="12" t="s">
        <v>122</v>
      </c>
      <c r="C47" s="13">
        <v>90.0</v>
      </c>
      <c r="D47" s="13">
        <v>10000.0</v>
      </c>
      <c r="E47" s="14">
        <f t="shared" si="9"/>
        <v>5.555555556</v>
      </c>
      <c r="F47" s="14">
        <f t="shared" si="10"/>
        <v>1800</v>
      </c>
      <c r="G47" s="14">
        <f t="shared" si="11"/>
        <v>1</v>
      </c>
      <c r="H47" s="14">
        <f t="shared" si="12"/>
        <v>0</v>
      </c>
      <c r="J47" s="19"/>
      <c r="K47" s="19"/>
      <c r="L47" s="17"/>
      <c r="M47" s="18">
        <f t="shared" si="13"/>
        <v>0</v>
      </c>
    </row>
    <row r="48">
      <c r="B48" s="12" t="s">
        <v>124</v>
      </c>
      <c r="C48" s="13">
        <v>200.0</v>
      </c>
      <c r="D48" s="13">
        <v>20000.0</v>
      </c>
      <c r="E48" s="14">
        <f t="shared" si="9"/>
        <v>5</v>
      </c>
      <c r="F48" s="14">
        <f t="shared" si="10"/>
        <v>4000</v>
      </c>
      <c r="G48" s="14">
        <f t="shared" si="11"/>
        <v>1</v>
      </c>
      <c r="H48" s="14">
        <f t="shared" si="12"/>
        <v>0</v>
      </c>
      <c r="J48" s="19"/>
      <c r="K48" s="19"/>
      <c r="L48" s="17"/>
      <c r="M48" s="18">
        <f t="shared" si="13"/>
        <v>0</v>
      </c>
    </row>
    <row r="49">
      <c r="A49" s="21"/>
      <c r="B49" s="12" t="s">
        <v>126</v>
      </c>
      <c r="C49" s="13">
        <v>90.0</v>
      </c>
      <c r="D49" s="13">
        <v>5000.0</v>
      </c>
      <c r="E49" s="14">
        <f t="shared" si="9"/>
        <v>2.777777778</v>
      </c>
      <c r="F49" s="14">
        <f t="shared" si="10"/>
        <v>1800</v>
      </c>
      <c r="G49" s="14">
        <f t="shared" si="11"/>
        <v>1</v>
      </c>
      <c r="H49" s="14">
        <f t="shared" si="12"/>
        <v>0</v>
      </c>
      <c r="J49" s="19"/>
      <c r="K49" s="19"/>
      <c r="L49" s="17"/>
      <c r="M49" s="18">
        <f t="shared" si="13"/>
        <v>0</v>
      </c>
    </row>
    <row r="50">
      <c r="B50" s="22"/>
      <c r="C50" s="22"/>
      <c r="D50" s="22"/>
      <c r="E50" s="22"/>
      <c r="F50" s="23"/>
      <c r="G50" s="23"/>
      <c r="J50" s="19"/>
      <c r="K50" s="19"/>
      <c r="L50" s="17"/>
      <c r="M50" s="18">
        <f t="shared" si="13"/>
        <v>0</v>
      </c>
    </row>
    <row r="51">
      <c r="B51" s="22"/>
      <c r="C51" s="22"/>
      <c r="D51" s="22"/>
      <c r="E51" s="22"/>
      <c r="F51" s="23"/>
      <c r="G51" s="23"/>
      <c r="H51" s="23"/>
      <c r="J51" s="19"/>
      <c r="K51" s="19"/>
      <c r="L51" s="17"/>
      <c r="M51" s="18"/>
    </row>
    <row r="52">
      <c r="B52" s="22"/>
      <c r="C52" s="22"/>
      <c r="D52" s="22"/>
      <c r="E52" s="22"/>
      <c r="F52" s="23"/>
      <c r="G52" s="23"/>
      <c r="H52" s="23"/>
      <c r="J52" s="19"/>
      <c r="K52" s="19"/>
      <c r="L52" s="17"/>
      <c r="M52" s="18"/>
    </row>
    <row r="53">
      <c r="B53" s="22"/>
      <c r="C53" s="22"/>
      <c r="D53" s="22"/>
      <c r="E53" s="22"/>
      <c r="F53" s="23"/>
      <c r="G53" s="23"/>
      <c r="H53" s="23"/>
      <c r="J53" s="19"/>
      <c r="K53" s="19"/>
      <c r="L53" s="17"/>
      <c r="M53" s="18"/>
    </row>
    <row r="54">
      <c r="B54" s="22"/>
      <c r="C54" s="22"/>
      <c r="D54" s="22"/>
      <c r="E54" s="22"/>
      <c r="F54" s="23"/>
      <c r="G54" s="23"/>
      <c r="H54" s="23"/>
      <c r="J54" s="19"/>
      <c r="K54" s="19"/>
      <c r="L54" s="17"/>
      <c r="M54" s="18"/>
    </row>
    <row r="55">
      <c r="B55" s="22"/>
      <c r="C55" s="22"/>
      <c r="D55" s="22"/>
      <c r="E55" s="22"/>
      <c r="F55" s="23"/>
      <c r="G55" s="23"/>
      <c r="H55" s="23"/>
      <c r="J55" s="19"/>
      <c r="K55" s="19"/>
      <c r="L55" s="17"/>
      <c r="M55" s="18"/>
    </row>
    <row r="56">
      <c r="B56" s="22"/>
      <c r="C56" s="22"/>
      <c r="D56" s="22"/>
      <c r="E56" s="22"/>
      <c r="F56" s="23"/>
      <c r="G56" s="23"/>
      <c r="H56" s="23"/>
      <c r="J56" s="39"/>
      <c r="K56" s="19"/>
      <c r="L56" s="17"/>
      <c r="M56" s="18"/>
    </row>
    <row r="57">
      <c r="B57" s="22"/>
      <c r="C57" s="22"/>
      <c r="D57" s="22"/>
      <c r="E57" s="22"/>
      <c r="F57" s="23"/>
      <c r="G57" s="23"/>
      <c r="H57" s="23"/>
      <c r="K57" s="19"/>
      <c r="L57" s="17"/>
      <c r="M57" s="18"/>
    </row>
    <row r="58">
      <c r="B58" s="22"/>
      <c r="C58" s="22"/>
      <c r="D58" s="22"/>
      <c r="E58" s="22"/>
      <c r="F58" s="23"/>
      <c r="G58" s="23"/>
      <c r="H58" s="23"/>
      <c r="K58" s="19"/>
      <c r="L58" s="17"/>
      <c r="M58" s="18"/>
    </row>
    <row r="59">
      <c r="B59" s="22"/>
      <c r="C59" s="22"/>
      <c r="D59" s="22"/>
      <c r="E59" s="22"/>
      <c r="F59" s="23"/>
      <c r="G59" s="23"/>
      <c r="H59" s="23"/>
      <c r="K59" s="19"/>
      <c r="L59" s="17"/>
      <c r="M59" s="18"/>
    </row>
    <row r="60">
      <c r="B60" s="22"/>
      <c r="C60" s="22"/>
      <c r="D60" s="22"/>
      <c r="E60" s="22"/>
      <c r="F60" s="23"/>
      <c r="G60" s="23"/>
      <c r="H60" s="23"/>
      <c r="K60" s="19"/>
      <c r="L60" s="17"/>
      <c r="M60" s="18"/>
    </row>
    <row r="61">
      <c r="B61" s="22"/>
      <c r="C61" s="22"/>
      <c r="D61" s="22"/>
      <c r="E61" s="22"/>
      <c r="F61" s="23"/>
      <c r="G61" s="23"/>
      <c r="H61" s="23"/>
      <c r="K61" s="19"/>
      <c r="L61" s="17"/>
      <c r="M61" s="18"/>
    </row>
    <row r="62">
      <c r="B62" s="22"/>
      <c r="C62" s="22"/>
      <c r="D62" s="22"/>
      <c r="E62" s="22"/>
      <c r="F62" s="23"/>
      <c r="G62" s="23"/>
      <c r="H62" s="23"/>
      <c r="K62" s="19"/>
      <c r="L62" s="17"/>
      <c r="M62" s="18"/>
    </row>
    <row r="63">
      <c r="J63" s="26" t="s">
        <v>36</v>
      </c>
      <c r="K63" s="18">
        <f>SUM(M42:M61)</f>
        <v>0</v>
      </c>
    </row>
    <row r="64">
      <c r="B64" s="23"/>
      <c r="J64" s="26" t="s">
        <v>37</v>
      </c>
      <c r="K64" s="20">
        <f>(SUM(F41:F49)-SUM(H8:H16))/10000</f>
        <v>0</v>
      </c>
    </row>
    <row r="65">
      <c r="B65" s="23"/>
      <c r="J65" s="26" t="s">
        <v>38</v>
      </c>
      <c r="K65" s="20">
        <f>K37-K64</f>
        <v>233.46</v>
      </c>
    </row>
    <row r="66">
      <c r="A66" s="4" t="s">
        <v>40</v>
      </c>
      <c r="B66" s="5"/>
      <c r="C66" s="5"/>
      <c r="D66" s="5"/>
      <c r="E66" s="5"/>
    </row>
    <row r="67">
      <c r="B67" s="6" t="s">
        <v>2</v>
      </c>
      <c r="C67" s="6" t="s">
        <v>3</v>
      </c>
      <c r="D67" s="6" t="s">
        <v>4</v>
      </c>
      <c r="E67" s="7" t="s">
        <v>5</v>
      </c>
      <c r="F67" s="8" t="s">
        <v>6</v>
      </c>
      <c r="G67" s="9" t="s">
        <v>7</v>
      </c>
      <c r="H67" s="10" t="s">
        <v>8</v>
      </c>
      <c r="J67" s="11" t="s">
        <v>9</v>
      </c>
      <c r="K67" s="2"/>
      <c r="L67" s="2"/>
      <c r="M67" s="3"/>
    </row>
    <row r="69">
      <c r="B69" s="12" t="s">
        <v>111</v>
      </c>
      <c r="C69" s="13">
        <v>400.0</v>
      </c>
      <c r="D69" s="13">
        <v>30000.0</v>
      </c>
      <c r="E69" s="14">
        <f t="shared" ref="E69:E77" si="14">D69/(C69*20)</f>
        <v>3.75</v>
      </c>
      <c r="F69" s="14">
        <f t="shared" ref="F69:F77" si="15">H41 + F8</f>
        <v>16000</v>
      </c>
      <c r="G69" s="14">
        <f t="shared" ref="G69:G77" si="16">F69/(C69*20)</f>
        <v>2</v>
      </c>
      <c r="H69" s="14">
        <f t="shared" ref="H69:H77" si="17">F69-(20*C69)</f>
        <v>8000</v>
      </c>
      <c r="J69" s="16" t="s">
        <v>11</v>
      </c>
      <c r="K69" s="16" t="s">
        <v>12</v>
      </c>
      <c r="L69" s="16" t="s">
        <v>13</v>
      </c>
      <c r="M69" s="16" t="s">
        <v>14</v>
      </c>
    </row>
    <row r="70">
      <c r="B70" s="12" t="s">
        <v>112</v>
      </c>
      <c r="C70" s="13">
        <v>250.0</v>
      </c>
      <c r="D70" s="13">
        <v>25000.0</v>
      </c>
      <c r="E70" s="14">
        <f t="shared" si="14"/>
        <v>5</v>
      </c>
      <c r="F70" s="14">
        <f t="shared" si="15"/>
        <v>10000</v>
      </c>
      <c r="G70" s="14">
        <f t="shared" si="16"/>
        <v>2</v>
      </c>
      <c r="H70" s="14">
        <f t="shared" si="17"/>
        <v>5000</v>
      </c>
      <c r="J70" s="19" t="s">
        <v>113</v>
      </c>
      <c r="K70" s="19">
        <v>21.0</v>
      </c>
      <c r="L70" s="17">
        <f>5.45-(K70/60) - 0.3</f>
        <v>4.8</v>
      </c>
      <c r="M70" s="18">
        <f t="shared" ref="M70:M89" si="18">7.5*K70</f>
        <v>157.5</v>
      </c>
    </row>
    <row r="71">
      <c r="B71" s="12" t="s">
        <v>114</v>
      </c>
      <c r="C71" s="13">
        <v>180.0</v>
      </c>
      <c r="D71" s="13">
        <v>15000.0</v>
      </c>
      <c r="E71" s="14">
        <f t="shared" si="14"/>
        <v>4.166666667</v>
      </c>
      <c r="F71" s="14">
        <f t="shared" si="15"/>
        <v>7200</v>
      </c>
      <c r="G71" s="14">
        <f t="shared" si="16"/>
        <v>2</v>
      </c>
      <c r="H71" s="14">
        <f t="shared" si="17"/>
        <v>3600</v>
      </c>
      <c r="J71" s="19" t="s">
        <v>115</v>
      </c>
      <c r="K71" s="19">
        <v>3.0</v>
      </c>
      <c r="L71" s="17">
        <f>L70-(K71/60) - 0.3</f>
        <v>4.45</v>
      </c>
      <c r="M71" s="18">
        <f t="shared" si="18"/>
        <v>22.5</v>
      </c>
    </row>
    <row r="72">
      <c r="B72" s="12" t="s">
        <v>116</v>
      </c>
      <c r="C72" s="13">
        <v>220.0</v>
      </c>
      <c r="D72" s="13">
        <v>20000.0</v>
      </c>
      <c r="E72" s="14">
        <f t="shared" si="14"/>
        <v>4.545454545</v>
      </c>
      <c r="F72" s="14">
        <f t="shared" si="15"/>
        <v>8800</v>
      </c>
      <c r="G72" s="14">
        <f t="shared" si="16"/>
        <v>2</v>
      </c>
      <c r="H72" s="14">
        <f t="shared" si="17"/>
        <v>4400</v>
      </c>
      <c r="J72" s="19" t="s">
        <v>117</v>
      </c>
      <c r="K72" s="19">
        <v>24.0</v>
      </c>
      <c r="L72" s="24">
        <f>L71-(K72/60) </f>
        <v>4.05</v>
      </c>
      <c r="M72" s="18">
        <f t="shared" si="18"/>
        <v>180</v>
      </c>
    </row>
    <row r="73">
      <c r="B73" s="12" t="s">
        <v>118</v>
      </c>
      <c r="C73" s="13">
        <v>80.0</v>
      </c>
      <c r="D73" s="13">
        <v>5000.0</v>
      </c>
      <c r="E73" s="14">
        <f t="shared" si="14"/>
        <v>3.125</v>
      </c>
      <c r="F73" s="14">
        <f t="shared" si="15"/>
        <v>3200</v>
      </c>
      <c r="G73" s="14">
        <f t="shared" si="16"/>
        <v>2</v>
      </c>
      <c r="H73" s="14">
        <f t="shared" si="17"/>
        <v>1600</v>
      </c>
      <c r="J73" s="19" t="s">
        <v>119</v>
      </c>
      <c r="K73" s="19">
        <v>30.0</v>
      </c>
      <c r="L73" s="17">
        <f>11-(K73/60) - 0.3 - 0.16</f>
        <v>10.04</v>
      </c>
      <c r="M73" s="18">
        <f t="shared" si="18"/>
        <v>225</v>
      </c>
    </row>
    <row r="74">
      <c r="B74" s="12" t="s">
        <v>120</v>
      </c>
      <c r="C74" s="13">
        <v>125.0</v>
      </c>
      <c r="D74" s="13">
        <v>10000.0</v>
      </c>
      <c r="E74" s="14">
        <f t="shared" si="14"/>
        <v>4</v>
      </c>
      <c r="F74" s="14">
        <f t="shared" si="15"/>
        <v>5000</v>
      </c>
      <c r="G74" s="14">
        <f t="shared" si="16"/>
        <v>2</v>
      </c>
      <c r="H74" s="14">
        <f t="shared" si="17"/>
        <v>2500</v>
      </c>
      <c r="J74" s="19" t="s">
        <v>121</v>
      </c>
      <c r="K74" s="19">
        <v>4.0</v>
      </c>
      <c r="L74" s="17">
        <f t="shared" ref="L74:L75" si="19">L73-(K74/60) - 0.16</f>
        <v>9.813333333</v>
      </c>
      <c r="M74" s="18">
        <f t="shared" si="18"/>
        <v>30</v>
      </c>
    </row>
    <row r="75">
      <c r="B75" s="12" t="s">
        <v>122</v>
      </c>
      <c r="C75" s="13">
        <v>90.0</v>
      </c>
      <c r="D75" s="13">
        <v>10000.0</v>
      </c>
      <c r="E75" s="14">
        <f t="shared" si="14"/>
        <v>5.555555556</v>
      </c>
      <c r="F75" s="14">
        <f t="shared" si="15"/>
        <v>3600</v>
      </c>
      <c r="G75" s="14">
        <f t="shared" si="16"/>
        <v>2</v>
      </c>
      <c r="H75" s="14">
        <f t="shared" si="17"/>
        <v>1800</v>
      </c>
      <c r="J75" s="19" t="s">
        <v>123</v>
      </c>
      <c r="K75" s="19">
        <v>12.0</v>
      </c>
      <c r="L75" s="17">
        <f t="shared" si="19"/>
        <v>9.453333333</v>
      </c>
      <c r="M75" s="18">
        <f t="shared" si="18"/>
        <v>90</v>
      </c>
    </row>
    <row r="76">
      <c r="B76" s="12" t="s">
        <v>124</v>
      </c>
      <c r="C76" s="13">
        <v>200.0</v>
      </c>
      <c r="D76" s="13">
        <v>20000.0</v>
      </c>
      <c r="E76" s="14">
        <f t="shared" si="14"/>
        <v>5</v>
      </c>
      <c r="F76" s="14">
        <f t="shared" si="15"/>
        <v>8000</v>
      </c>
      <c r="G76" s="14">
        <f t="shared" si="16"/>
        <v>2</v>
      </c>
      <c r="H76" s="14">
        <f t="shared" si="17"/>
        <v>4000</v>
      </c>
      <c r="J76" s="19" t="s">
        <v>125</v>
      </c>
      <c r="K76" s="19">
        <v>26.0</v>
      </c>
      <c r="L76" s="17">
        <f>L75-(K76/60) </f>
        <v>9.02</v>
      </c>
      <c r="M76" s="18">
        <f t="shared" si="18"/>
        <v>195</v>
      </c>
    </row>
    <row r="77">
      <c r="A77" s="21"/>
      <c r="B77" s="12" t="s">
        <v>126</v>
      </c>
      <c r="C77" s="13">
        <v>90.0</v>
      </c>
      <c r="D77" s="13">
        <v>5000.0</v>
      </c>
      <c r="E77" s="14">
        <f t="shared" si="14"/>
        <v>2.777777778</v>
      </c>
      <c r="F77" s="14">
        <f t="shared" si="15"/>
        <v>3600</v>
      </c>
      <c r="G77" s="14">
        <f t="shared" si="16"/>
        <v>2</v>
      </c>
      <c r="H77" s="14">
        <f t="shared" si="17"/>
        <v>1800</v>
      </c>
      <c r="J77" s="19" t="s">
        <v>127</v>
      </c>
      <c r="K77" s="19">
        <v>24.0</v>
      </c>
      <c r="L77" s="17">
        <f t="shared" ref="L77:L78" si="20">L76-(K77/60) - 0.3 - 0.16</f>
        <v>8.16</v>
      </c>
      <c r="M77" s="18">
        <f t="shared" si="18"/>
        <v>180</v>
      </c>
    </row>
    <row r="78">
      <c r="B78" s="22"/>
      <c r="C78" s="22"/>
      <c r="D78" s="22"/>
      <c r="E78" s="22"/>
      <c r="F78" s="14"/>
      <c r="G78" s="23"/>
      <c r="J78" s="19" t="s">
        <v>128</v>
      </c>
      <c r="K78" s="19">
        <v>24.0</v>
      </c>
      <c r="L78" s="17">
        <f t="shared" si="20"/>
        <v>7.3</v>
      </c>
      <c r="M78" s="18">
        <f t="shared" si="18"/>
        <v>180</v>
      </c>
    </row>
    <row r="79">
      <c r="J79" s="19" t="s">
        <v>129</v>
      </c>
      <c r="K79" s="19">
        <v>28.0</v>
      </c>
      <c r="L79" s="17">
        <f t="shared" ref="L79:L80" si="21">L78-(K79/60) - 0.16</f>
        <v>6.673333333</v>
      </c>
      <c r="M79" s="18">
        <f t="shared" si="18"/>
        <v>210</v>
      </c>
    </row>
    <row r="80">
      <c r="B80" s="23"/>
      <c r="J80" s="19" t="s">
        <v>130</v>
      </c>
      <c r="K80" s="19">
        <v>11.0</v>
      </c>
      <c r="L80" s="17">
        <f t="shared" si="21"/>
        <v>6.33</v>
      </c>
      <c r="M80" s="18">
        <f t="shared" si="18"/>
        <v>82.5</v>
      </c>
    </row>
    <row r="81">
      <c r="B81" s="23"/>
      <c r="J81" s="19" t="s">
        <v>131</v>
      </c>
      <c r="K81" s="19">
        <v>31.0</v>
      </c>
      <c r="L81" s="17">
        <f>L80-(K81/60) </f>
        <v>5.813333333</v>
      </c>
      <c r="M81" s="18">
        <f t="shared" si="18"/>
        <v>232.5</v>
      </c>
    </row>
    <row r="82">
      <c r="B82" s="23"/>
      <c r="J82" s="19" t="s">
        <v>132</v>
      </c>
      <c r="K82" s="19">
        <v>26.0</v>
      </c>
      <c r="L82" s="17">
        <f>L81-(K82/60) - 0.3 - 0.16</f>
        <v>4.92</v>
      </c>
      <c r="M82" s="18">
        <f t="shared" si="18"/>
        <v>195</v>
      </c>
    </row>
    <row r="83">
      <c r="B83" s="23"/>
      <c r="J83" s="19" t="s">
        <v>125</v>
      </c>
      <c r="K83" s="19">
        <v>26.0</v>
      </c>
      <c r="L83" s="17">
        <f>L82-(K83/60) </f>
        <v>4.486666667</v>
      </c>
      <c r="M83" s="18">
        <f t="shared" si="18"/>
        <v>195</v>
      </c>
    </row>
    <row r="84">
      <c r="B84" s="23"/>
      <c r="J84" s="19" t="s">
        <v>132</v>
      </c>
      <c r="K84" s="19">
        <v>26.0</v>
      </c>
      <c r="L84" s="17">
        <f>L83-(K84/60) - 0.3 - 0.16</f>
        <v>3.593333333</v>
      </c>
      <c r="M84" s="18">
        <f t="shared" si="18"/>
        <v>195</v>
      </c>
    </row>
    <row r="85">
      <c r="B85" s="23"/>
      <c r="J85" s="19" t="s">
        <v>133</v>
      </c>
      <c r="K85" s="19">
        <v>9.0</v>
      </c>
      <c r="L85" s="17">
        <f t="shared" ref="L85:L86" si="22">L84-(K85/60) </f>
        <v>3.443333333</v>
      </c>
      <c r="M85" s="18">
        <f t="shared" si="18"/>
        <v>67.5</v>
      </c>
    </row>
    <row r="86">
      <c r="B86" s="23"/>
      <c r="J86" s="19" t="s">
        <v>131</v>
      </c>
      <c r="K86" s="19">
        <v>31.0</v>
      </c>
      <c r="L86" s="17">
        <f t="shared" si="22"/>
        <v>2.926666667</v>
      </c>
      <c r="M86" s="18">
        <f t="shared" si="18"/>
        <v>232.5</v>
      </c>
    </row>
    <row r="87">
      <c r="B87" s="23"/>
      <c r="J87" s="19" t="s">
        <v>134</v>
      </c>
      <c r="K87" s="19">
        <v>31.0</v>
      </c>
      <c r="L87" s="17">
        <f>L86-(K87/60) - 0.3 - 0.16</f>
        <v>1.95</v>
      </c>
      <c r="M87" s="18">
        <f t="shared" si="18"/>
        <v>232.5</v>
      </c>
    </row>
    <row r="88">
      <c r="B88" s="23"/>
      <c r="J88" s="19" t="s">
        <v>135</v>
      </c>
      <c r="K88" s="19">
        <v>27.0</v>
      </c>
      <c r="L88" s="17">
        <f>L87-(K88/60) - 0.16</f>
        <v>1.34</v>
      </c>
      <c r="M88" s="18">
        <f t="shared" si="18"/>
        <v>202.5</v>
      </c>
    </row>
    <row r="89">
      <c r="B89" s="23"/>
      <c r="J89" s="19" t="s">
        <v>136</v>
      </c>
      <c r="K89" s="19">
        <v>52.0</v>
      </c>
      <c r="L89" s="24">
        <f>L88-(K89/60) </f>
        <v>0.4733333333</v>
      </c>
      <c r="M89" s="18">
        <f t="shared" si="18"/>
        <v>390</v>
      </c>
    </row>
    <row r="90">
      <c r="A90" s="21"/>
      <c r="B90" s="5"/>
      <c r="C90" s="5"/>
      <c r="D90" s="5"/>
      <c r="E90" s="5"/>
      <c r="J90" s="19"/>
      <c r="K90" s="19"/>
      <c r="L90" s="17"/>
      <c r="M90" s="18"/>
    </row>
    <row r="91">
      <c r="B91" s="22"/>
      <c r="C91" s="22"/>
      <c r="D91" s="22"/>
      <c r="E91" s="22"/>
      <c r="F91" s="23"/>
      <c r="G91" s="23"/>
      <c r="H91" s="23"/>
    </row>
    <row r="92">
      <c r="J92" s="26" t="s">
        <v>36</v>
      </c>
      <c r="K92" s="18">
        <f>SUM(M70:M90)</f>
        <v>3495</v>
      </c>
    </row>
    <row r="93">
      <c r="B93" s="23"/>
      <c r="J93" s="26" t="s">
        <v>37</v>
      </c>
      <c r="K93" s="20">
        <f>(SUM(F69:F77)-SUM(H41:H49))/10000</f>
        <v>6.54</v>
      </c>
    </row>
    <row r="94">
      <c r="B94" s="23"/>
      <c r="J94" s="26" t="s">
        <v>38</v>
      </c>
      <c r="K94" s="20">
        <f>K65-K93</f>
        <v>226.92</v>
      </c>
    </row>
    <row r="95">
      <c r="A95" s="4" t="s">
        <v>41</v>
      </c>
      <c r="B95" s="5"/>
      <c r="C95" s="5"/>
      <c r="D95" s="5"/>
      <c r="E95" s="5"/>
    </row>
    <row r="96">
      <c r="B96" s="6" t="s">
        <v>2</v>
      </c>
      <c r="C96" s="6" t="s">
        <v>3</v>
      </c>
      <c r="D96" s="6" t="s">
        <v>4</v>
      </c>
      <c r="E96" s="7" t="s">
        <v>5</v>
      </c>
      <c r="F96" s="8" t="s">
        <v>6</v>
      </c>
      <c r="G96" s="9" t="s">
        <v>7</v>
      </c>
      <c r="H96" s="10" t="s">
        <v>8</v>
      </c>
      <c r="J96" s="11" t="s">
        <v>9</v>
      </c>
      <c r="K96" s="2"/>
      <c r="L96" s="2"/>
      <c r="M96" s="3"/>
    </row>
    <row r="98">
      <c r="B98" s="12" t="s">
        <v>111</v>
      </c>
      <c r="C98" s="13">
        <v>400.0</v>
      </c>
      <c r="D98" s="13">
        <v>30000.0</v>
      </c>
      <c r="E98" s="14">
        <f t="shared" ref="E98:E106" si="23">D98/(C98*20)</f>
        <v>3.75</v>
      </c>
      <c r="F98" s="14">
        <f t="shared" ref="F98:F106" si="24">H69</f>
        <v>8000</v>
      </c>
      <c r="G98" s="14">
        <f t="shared" ref="G98:G106" si="25">F98/(C98*20)</f>
        <v>1</v>
      </c>
      <c r="H98" s="14">
        <f t="shared" ref="H98:H106" si="26">F98-(20*C98)</f>
        <v>0</v>
      </c>
      <c r="J98" s="16" t="s">
        <v>11</v>
      </c>
      <c r="K98" s="16" t="s">
        <v>12</v>
      </c>
      <c r="L98" s="16" t="s">
        <v>13</v>
      </c>
      <c r="M98" s="16" t="s">
        <v>14</v>
      </c>
    </row>
    <row r="99">
      <c r="B99" s="12" t="s">
        <v>112</v>
      </c>
      <c r="C99" s="13">
        <v>250.0</v>
      </c>
      <c r="D99" s="13">
        <v>25000.0</v>
      </c>
      <c r="E99" s="14">
        <f t="shared" si="23"/>
        <v>5</v>
      </c>
      <c r="F99" s="14">
        <f t="shared" si="24"/>
        <v>5000</v>
      </c>
      <c r="G99" s="14">
        <f t="shared" si="25"/>
        <v>1</v>
      </c>
      <c r="H99" s="14">
        <f t="shared" si="26"/>
        <v>0</v>
      </c>
      <c r="J99" s="13"/>
      <c r="L99" s="20">
        <f t="shared" ref="L99:L106" si="27">11-(K99/60)</f>
        <v>11</v>
      </c>
      <c r="M99" s="18">
        <f t="shared" ref="M99:M106" si="28">7.5*K99</f>
        <v>0</v>
      </c>
    </row>
    <row r="100">
      <c r="B100" s="12" t="s">
        <v>114</v>
      </c>
      <c r="C100" s="13">
        <v>180.0</v>
      </c>
      <c r="D100" s="13">
        <v>15000.0</v>
      </c>
      <c r="E100" s="14">
        <f t="shared" si="23"/>
        <v>4.166666667</v>
      </c>
      <c r="F100" s="14">
        <f t="shared" si="24"/>
        <v>3600</v>
      </c>
      <c r="G100" s="14">
        <f t="shared" si="25"/>
        <v>1</v>
      </c>
      <c r="H100" s="14">
        <f t="shared" si="26"/>
        <v>0</v>
      </c>
      <c r="J100" s="13"/>
      <c r="L100" s="20">
        <f t="shared" si="27"/>
        <v>11</v>
      </c>
      <c r="M100" s="18">
        <f t="shared" si="28"/>
        <v>0</v>
      </c>
    </row>
    <row r="101">
      <c r="B101" s="12" t="s">
        <v>116</v>
      </c>
      <c r="C101" s="13">
        <v>220.0</v>
      </c>
      <c r="D101" s="13">
        <v>20000.0</v>
      </c>
      <c r="E101" s="14">
        <f t="shared" si="23"/>
        <v>4.545454545</v>
      </c>
      <c r="F101" s="14">
        <f t="shared" si="24"/>
        <v>4400</v>
      </c>
      <c r="G101" s="14">
        <f t="shared" si="25"/>
        <v>1</v>
      </c>
      <c r="H101" s="14">
        <f t="shared" si="26"/>
        <v>0</v>
      </c>
      <c r="J101" s="13"/>
      <c r="L101" s="20">
        <f t="shared" si="27"/>
        <v>11</v>
      </c>
      <c r="M101" s="18">
        <f t="shared" si="28"/>
        <v>0</v>
      </c>
    </row>
    <row r="102">
      <c r="B102" s="12" t="s">
        <v>118</v>
      </c>
      <c r="C102" s="13">
        <v>80.0</v>
      </c>
      <c r="D102" s="13">
        <v>5000.0</v>
      </c>
      <c r="E102" s="14">
        <f t="shared" si="23"/>
        <v>3.125</v>
      </c>
      <c r="F102" s="14">
        <f t="shared" si="24"/>
        <v>1600</v>
      </c>
      <c r="G102" s="14">
        <f t="shared" si="25"/>
        <v>1</v>
      </c>
      <c r="H102" s="14">
        <f t="shared" si="26"/>
        <v>0</v>
      </c>
      <c r="J102" s="13"/>
      <c r="L102" s="20">
        <f t="shared" si="27"/>
        <v>11</v>
      </c>
      <c r="M102" s="18">
        <f t="shared" si="28"/>
        <v>0</v>
      </c>
    </row>
    <row r="103">
      <c r="B103" s="12" t="s">
        <v>120</v>
      </c>
      <c r="C103" s="13">
        <v>125.0</v>
      </c>
      <c r="D103" s="13">
        <v>10000.0</v>
      </c>
      <c r="E103" s="14">
        <f t="shared" si="23"/>
        <v>4</v>
      </c>
      <c r="F103" s="14">
        <f t="shared" si="24"/>
        <v>2500</v>
      </c>
      <c r="G103" s="14">
        <f t="shared" si="25"/>
        <v>1</v>
      </c>
      <c r="H103" s="14">
        <f t="shared" si="26"/>
        <v>0</v>
      </c>
      <c r="J103" s="13"/>
      <c r="L103" s="20">
        <f t="shared" si="27"/>
        <v>11</v>
      </c>
      <c r="M103" s="18">
        <f t="shared" si="28"/>
        <v>0</v>
      </c>
    </row>
    <row r="104">
      <c r="B104" s="12" t="s">
        <v>122</v>
      </c>
      <c r="C104" s="13">
        <v>90.0</v>
      </c>
      <c r="D104" s="13">
        <v>10000.0</v>
      </c>
      <c r="E104" s="14">
        <f t="shared" si="23"/>
        <v>5.555555556</v>
      </c>
      <c r="F104" s="14">
        <f t="shared" si="24"/>
        <v>1800</v>
      </c>
      <c r="G104" s="14">
        <f t="shared" si="25"/>
        <v>1</v>
      </c>
      <c r="H104" s="14">
        <f t="shared" si="26"/>
        <v>0</v>
      </c>
      <c r="J104" s="13"/>
      <c r="L104" s="20">
        <f t="shared" si="27"/>
        <v>11</v>
      </c>
      <c r="M104" s="18">
        <f t="shared" si="28"/>
        <v>0</v>
      </c>
    </row>
    <row r="105">
      <c r="B105" s="12" t="s">
        <v>124</v>
      </c>
      <c r="C105" s="13">
        <v>200.0</v>
      </c>
      <c r="D105" s="13">
        <v>20000.0</v>
      </c>
      <c r="E105" s="14">
        <f t="shared" si="23"/>
        <v>5</v>
      </c>
      <c r="F105" s="14">
        <f t="shared" si="24"/>
        <v>4000</v>
      </c>
      <c r="G105" s="14">
        <f t="shared" si="25"/>
        <v>1</v>
      </c>
      <c r="H105" s="14">
        <f t="shared" si="26"/>
        <v>0</v>
      </c>
      <c r="J105" s="13"/>
      <c r="L105" s="20">
        <f t="shared" si="27"/>
        <v>11</v>
      </c>
      <c r="M105" s="18">
        <f t="shared" si="28"/>
        <v>0</v>
      </c>
    </row>
    <row r="106">
      <c r="A106" s="21"/>
      <c r="B106" s="12" t="s">
        <v>126</v>
      </c>
      <c r="C106" s="13">
        <v>90.0</v>
      </c>
      <c r="D106" s="13">
        <v>5000.0</v>
      </c>
      <c r="E106" s="14">
        <f t="shared" si="23"/>
        <v>2.777777778</v>
      </c>
      <c r="F106" s="14">
        <f t="shared" si="24"/>
        <v>1800</v>
      </c>
      <c r="G106" s="14">
        <f t="shared" si="25"/>
        <v>1</v>
      </c>
      <c r="H106" s="14">
        <f t="shared" si="26"/>
        <v>0</v>
      </c>
      <c r="J106" s="13"/>
      <c r="L106" s="20">
        <f t="shared" si="27"/>
        <v>11</v>
      </c>
      <c r="M106" s="18">
        <f t="shared" si="28"/>
        <v>0</v>
      </c>
    </row>
    <row r="107">
      <c r="B107" s="22"/>
      <c r="C107" s="22"/>
      <c r="D107" s="22"/>
      <c r="E107" s="22"/>
      <c r="F107" s="23"/>
      <c r="G107" s="23"/>
      <c r="J107" s="13"/>
    </row>
    <row r="108">
      <c r="J108" s="13"/>
    </row>
    <row r="109">
      <c r="B109" s="23"/>
      <c r="J109" s="13"/>
    </row>
    <row r="110">
      <c r="B110" s="23"/>
      <c r="J110" s="13"/>
    </row>
    <row r="111">
      <c r="B111" s="23"/>
      <c r="J111" s="13"/>
    </row>
    <row r="112">
      <c r="B112" s="23"/>
      <c r="J112" s="13"/>
    </row>
    <row r="113">
      <c r="B113" s="23"/>
      <c r="J113" s="13"/>
    </row>
    <row r="114">
      <c r="B114" s="23"/>
      <c r="J114" s="13"/>
    </row>
    <row r="115">
      <c r="B115" s="23"/>
      <c r="J115" s="13"/>
    </row>
    <row r="116">
      <c r="A116" s="21"/>
      <c r="B116" s="5"/>
      <c r="C116" s="5"/>
      <c r="D116" s="5"/>
      <c r="E116" s="5"/>
      <c r="J116" s="13"/>
    </row>
    <row r="117">
      <c r="B117" s="22"/>
      <c r="C117" s="22"/>
      <c r="D117" s="22"/>
      <c r="E117" s="22"/>
      <c r="F117" s="23"/>
      <c r="G117" s="23"/>
      <c r="H117" s="23"/>
    </row>
    <row r="118">
      <c r="J118" s="26" t="s">
        <v>36</v>
      </c>
      <c r="K118" s="18">
        <f>SUM(M99:M116)</f>
        <v>0</v>
      </c>
    </row>
    <row r="119">
      <c r="B119" s="23"/>
      <c r="J119" s="26" t="s">
        <v>37</v>
      </c>
      <c r="K119" s="20">
        <f>(SUM(F98:F106)-SUM(H69:H77))/10000</f>
        <v>0</v>
      </c>
    </row>
    <row r="120">
      <c r="B120" s="23"/>
      <c r="J120" s="26" t="s">
        <v>38</v>
      </c>
      <c r="K120" s="20">
        <f>K94-K119</f>
        <v>226.92</v>
      </c>
    </row>
    <row r="122">
      <c r="A122" s="4" t="s">
        <v>42</v>
      </c>
      <c r="B122" s="5"/>
      <c r="C122" s="5"/>
      <c r="D122" s="5"/>
      <c r="E122" s="5"/>
    </row>
    <row r="123">
      <c r="B123" s="6" t="s">
        <v>2</v>
      </c>
      <c r="C123" s="6" t="s">
        <v>3</v>
      </c>
      <c r="D123" s="6" t="s">
        <v>4</v>
      </c>
      <c r="E123" s="7" t="s">
        <v>5</v>
      </c>
      <c r="F123" s="8" t="s">
        <v>6</v>
      </c>
      <c r="G123" s="9" t="s">
        <v>7</v>
      </c>
      <c r="H123" s="10" t="s">
        <v>8</v>
      </c>
      <c r="J123" s="11" t="s">
        <v>9</v>
      </c>
      <c r="K123" s="2"/>
      <c r="L123" s="2"/>
      <c r="M123" s="3"/>
    </row>
    <row r="125">
      <c r="B125" s="12" t="s">
        <v>111</v>
      </c>
      <c r="C125" s="13">
        <v>400.0</v>
      </c>
      <c r="D125" s="13">
        <v>30000.0</v>
      </c>
      <c r="E125" s="14">
        <f t="shared" ref="E125:E133" si="29">D125/(C125*20)</f>
        <v>3.75</v>
      </c>
      <c r="F125" s="14">
        <f t="shared" ref="F125:F133" si="30">H98 + F8</f>
        <v>16000</v>
      </c>
      <c r="G125" s="14">
        <f t="shared" ref="G125:G133" si="31">F125/(C125*20)</f>
        <v>2</v>
      </c>
      <c r="H125" s="14">
        <f t="shared" ref="H125:H133" si="32">F125-(20*C125)</f>
        <v>8000</v>
      </c>
      <c r="J125" s="16" t="s">
        <v>11</v>
      </c>
      <c r="K125" s="16" t="s">
        <v>12</v>
      </c>
      <c r="L125" s="16" t="s">
        <v>13</v>
      </c>
      <c r="M125" s="16" t="s">
        <v>14</v>
      </c>
    </row>
    <row r="126">
      <c r="B126" s="12" t="s">
        <v>112</v>
      </c>
      <c r="C126" s="13">
        <v>250.0</v>
      </c>
      <c r="D126" s="13">
        <v>25000.0</v>
      </c>
      <c r="E126" s="14">
        <f t="shared" si="29"/>
        <v>5</v>
      </c>
      <c r="F126" s="14">
        <f t="shared" si="30"/>
        <v>10000</v>
      </c>
      <c r="G126" s="14">
        <f t="shared" si="31"/>
        <v>2</v>
      </c>
      <c r="H126" s="14">
        <f t="shared" si="32"/>
        <v>5000</v>
      </c>
      <c r="J126" s="19" t="s">
        <v>113</v>
      </c>
      <c r="K126" s="19">
        <v>21.0</v>
      </c>
      <c r="L126" s="17">
        <f>5.45-(K126/60) - 0.3</f>
        <v>4.8</v>
      </c>
      <c r="M126" s="18">
        <f t="shared" ref="M126:M145" si="33">7.5*K126</f>
        <v>157.5</v>
      </c>
    </row>
    <row r="127">
      <c r="B127" s="12" t="s">
        <v>114</v>
      </c>
      <c r="C127" s="13">
        <v>180.0</v>
      </c>
      <c r="D127" s="13">
        <v>15000.0</v>
      </c>
      <c r="E127" s="14">
        <f t="shared" si="29"/>
        <v>4.166666667</v>
      </c>
      <c r="F127" s="14">
        <f t="shared" si="30"/>
        <v>7200</v>
      </c>
      <c r="G127" s="14">
        <f t="shared" si="31"/>
        <v>2</v>
      </c>
      <c r="H127" s="14">
        <f t="shared" si="32"/>
        <v>3600</v>
      </c>
      <c r="J127" s="19" t="s">
        <v>115</v>
      </c>
      <c r="K127" s="19">
        <v>3.0</v>
      </c>
      <c r="L127" s="17">
        <f>L126-(K127/60) - 0.3</f>
        <v>4.45</v>
      </c>
      <c r="M127" s="18">
        <f t="shared" si="33"/>
        <v>22.5</v>
      </c>
    </row>
    <row r="128">
      <c r="B128" s="12" t="s">
        <v>116</v>
      </c>
      <c r="C128" s="13">
        <v>220.0</v>
      </c>
      <c r="D128" s="13">
        <v>20000.0</v>
      </c>
      <c r="E128" s="14">
        <f t="shared" si="29"/>
        <v>4.545454545</v>
      </c>
      <c r="F128" s="14">
        <f t="shared" si="30"/>
        <v>8800</v>
      </c>
      <c r="G128" s="14">
        <f t="shared" si="31"/>
        <v>2</v>
      </c>
      <c r="H128" s="14">
        <f t="shared" si="32"/>
        <v>4400</v>
      </c>
      <c r="J128" s="19" t="s">
        <v>117</v>
      </c>
      <c r="K128" s="19">
        <v>24.0</v>
      </c>
      <c r="L128" s="24">
        <f>L127-(K128/60) </f>
        <v>4.05</v>
      </c>
      <c r="M128" s="18">
        <f t="shared" si="33"/>
        <v>180</v>
      </c>
    </row>
    <row r="129">
      <c r="B129" s="12" t="s">
        <v>118</v>
      </c>
      <c r="C129" s="13">
        <v>80.0</v>
      </c>
      <c r="D129" s="13">
        <v>5000.0</v>
      </c>
      <c r="E129" s="14">
        <f t="shared" si="29"/>
        <v>3.125</v>
      </c>
      <c r="F129" s="14">
        <f t="shared" si="30"/>
        <v>3200</v>
      </c>
      <c r="G129" s="14">
        <f t="shared" si="31"/>
        <v>2</v>
      </c>
      <c r="H129" s="14">
        <f t="shared" si="32"/>
        <v>1600</v>
      </c>
      <c r="J129" s="19" t="s">
        <v>119</v>
      </c>
      <c r="K129" s="19">
        <v>30.0</v>
      </c>
      <c r="L129" s="17">
        <f>11-(K129/60) - 0.3 - 0.16</f>
        <v>10.04</v>
      </c>
      <c r="M129" s="18">
        <f t="shared" si="33"/>
        <v>225</v>
      </c>
    </row>
    <row r="130">
      <c r="B130" s="12" t="s">
        <v>120</v>
      </c>
      <c r="C130" s="13">
        <v>125.0</v>
      </c>
      <c r="D130" s="13">
        <v>10000.0</v>
      </c>
      <c r="E130" s="14">
        <f t="shared" si="29"/>
        <v>4</v>
      </c>
      <c r="F130" s="14">
        <f t="shared" si="30"/>
        <v>5000</v>
      </c>
      <c r="G130" s="14">
        <f t="shared" si="31"/>
        <v>2</v>
      </c>
      <c r="H130" s="14">
        <f t="shared" si="32"/>
        <v>2500</v>
      </c>
      <c r="J130" s="19" t="s">
        <v>121</v>
      </c>
      <c r="K130" s="19">
        <v>4.0</v>
      </c>
      <c r="L130" s="17">
        <f t="shared" ref="L130:L131" si="34">L129-(K130/60) - 0.16</f>
        <v>9.813333333</v>
      </c>
      <c r="M130" s="18">
        <f t="shared" si="33"/>
        <v>30</v>
      </c>
    </row>
    <row r="131">
      <c r="B131" s="12" t="s">
        <v>122</v>
      </c>
      <c r="C131" s="13">
        <v>90.0</v>
      </c>
      <c r="D131" s="13">
        <v>10000.0</v>
      </c>
      <c r="E131" s="14">
        <f t="shared" si="29"/>
        <v>5.555555556</v>
      </c>
      <c r="F131" s="14">
        <f t="shared" si="30"/>
        <v>3600</v>
      </c>
      <c r="G131" s="14">
        <f t="shared" si="31"/>
        <v>2</v>
      </c>
      <c r="H131" s="14">
        <f t="shared" si="32"/>
        <v>1800</v>
      </c>
      <c r="J131" s="19" t="s">
        <v>123</v>
      </c>
      <c r="K131" s="19">
        <v>12.0</v>
      </c>
      <c r="L131" s="17">
        <f t="shared" si="34"/>
        <v>9.453333333</v>
      </c>
      <c r="M131" s="18">
        <f t="shared" si="33"/>
        <v>90</v>
      </c>
    </row>
    <row r="132">
      <c r="B132" s="12" t="s">
        <v>124</v>
      </c>
      <c r="C132" s="13">
        <v>200.0</v>
      </c>
      <c r="D132" s="13">
        <v>20000.0</v>
      </c>
      <c r="E132" s="14">
        <f t="shared" si="29"/>
        <v>5</v>
      </c>
      <c r="F132" s="14">
        <f t="shared" si="30"/>
        <v>8000</v>
      </c>
      <c r="G132" s="14">
        <f t="shared" si="31"/>
        <v>2</v>
      </c>
      <c r="H132" s="14">
        <f t="shared" si="32"/>
        <v>4000</v>
      </c>
      <c r="J132" s="19" t="s">
        <v>125</v>
      </c>
      <c r="K132" s="19">
        <v>26.0</v>
      </c>
      <c r="L132" s="17">
        <f>L131-(K132/60) </f>
        <v>9.02</v>
      </c>
      <c r="M132" s="18">
        <f t="shared" si="33"/>
        <v>195</v>
      </c>
    </row>
    <row r="133">
      <c r="A133" s="21"/>
      <c r="B133" s="12" t="s">
        <v>126</v>
      </c>
      <c r="C133" s="13">
        <v>90.0</v>
      </c>
      <c r="D133" s="13">
        <v>5000.0</v>
      </c>
      <c r="E133" s="14">
        <f t="shared" si="29"/>
        <v>2.777777778</v>
      </c>
      <c r="F133" s="14">
        <f t="shared" si="30"/>
        <v>3600</v>
      </c>
      <c r="G133" s="14">
        <f t="shared" si="31"/>
        <v>2</v>
      </c>
      <c r="H133" s="14">
        <f t="shared" si="32"/>
        <v>1800</v>
      </c>
      <c r="J133" s="19" t="s">
        <v>127</v>
      </c>
      <c r="K133" s="19">
        <v>24.0</v>
      </c>
      <c r="L133" s="17">
        <f t="shared" ref="L133:L134" si="35">L132-(K133/60) - 0.3 - 0.16</f>
        <v>8.16</v>
      </c>
      <c r="M133" s="18">
        <f t="shared" si="33"/>
        <v>180</v>
      </c>
    </row>
    <row r="134">
      <c r="B134" s="22"/>
      <c r="C134" s="22"/>
      <c r="D134" s="22"/>
      <c r="E134" s="22"/>
      <c r="F134" s="23"/>
      <c r="G134" s="23"/>
      <c r="J134" s="19" t="s">
        <v>128</v>
      </c>
      <c r="K134" s="19">
        <v>24.0</v>
      </c>
      <c r="L134" s="17">
        <f t="shared" si="35"/>
        <v>7.3</v>
      </c>
      <c r="M134" s="18">
        <f t="shared" si="33"/>
        <v>180</v>
      </c>
    </row>
    <row r="135">
      <c r="J135" s="19" t="s">
        <v>129</v>
      </c>
      <c r="K135" s="19">
        <v>28.0</v>
      </c>
      <c r="L135" s="17">
        <f t="shared" ref="L135:L136" si="36">L134-(K135/60) - 0.16</f>
        <v>6.673333333</v>
      </c>
      <c r="M135" s="18">
        <f t="shared" si="33"/>
        <v>210</v>
      </c>
    </row>
    <row r="136">
      <c r="J136" s="19" t="s">
        <v>130</v>
      </c>
      <c r="K136" s="19">
        <v>11.0</v>
      </c>
      <c r="L136" s="17">
        <f t="shared" si="36"/>
        <v>6.33</v>
      </c>
      <c r="M136" s="18">
        <f t="shared" si="33"/>
        <v>82.5</v>
      </c>
    </row>
    <row r="137">
      <c r="J137" s="19" t="s">
        <v>131</v>
      </c>
      <c r="K137" s="19">
        <v>31.0</v>
      </c>
      <c r="L137" s="17">
        <f>L136-(K137/60) </f>
        <v>5.813333333</v>
      </c>
      <c r="M137" s="18">
        <f t="shared" si="33"/>
        <v>232.5</v>
      </c>
    </row>
    <row r="138">
      <c r="J138" s="19" t="s">
        <v>132</v>
      </c>
      <c r="K138" s="19">
        <v>26.0</v>
      </c>
      <c r="L138" s="17">
        <f>L137-(K138/60) - 0.3 - 0.16</f>
        <v>4.92</v>
      </c>
      <c r="M138" s="18">
        <f t="shared" si="33"/>
        <v>195</v>
      </c>
    </row>
    <row r="139">
      <c r="J139" s="19" t="s">
        <v>125</v>
      </c>
      <c r="K139" s="19">
        <v>26.0</v>
      </c>
      <c r="L139" s="17">
        <f>L138-(K139/60) </f>
        <v>4.486666667</v>
      </c>
      <c r="M139" s="18">
        <f t="shared" si="33"/>
        <v>195</v>
      </c>
    </row>
    <row r="140">
      <c r="B140" s="23"/>
      <c r="J140" s="19" t="s">
        <v>132</v>
      </c>
      <c r="K140" s="19">
        <v>26.0</v>
      </c>
      <c r="L140" s="17">
        <f>L139-(K140/60) - 0.3 - 0.16</f>
        <v>3.593333333</v>
      </c>
      <c r="M140" s="18">
        <f t="shared" si="33"/>
        <v>195</v>
      </c>
    </row>
    <row r="141">
      <c r="B141" s="23"/>
      <c r="J141" s="19" t="s">
        <v>133</v>
      </c>
      <c r="K141" s="19">
        <v>9.0</v>
      </c>
      <c r="L141" s="17">
        <f t="shared" ref="L141:L142" si="37">L140-(K141/60) </f>
        <v>3.443333333</v>
      </c>
      <c r="M141" s="18">
        <f t="shared" si="33"/>
        <v>67.5</v>
      </c>
    </row>
    <row r="142">
      <c r="B142" s="23"/>
      <c r="J142" s="19" t="s">
        <v>131</v>
      </c>
      <c r="K142" s="19">
        <v>31.0</v>
      </c>
      <c r="L142" s="17">
        <f t="shared" si="37"/>
        <v>2.926666667</v>
      </c>
      <c r="M142" s="18">
        <f t="shared" si="33"/>
        <v>232.5</v>
      </c>
    </row>
    <row r="143">
      <c r="A143" s="21"/>
      <c r="B143" s="5"/>
      <c r="C143" s="5"/>
      <c r="D143" s="5"/>
      <c r="E143" s="5"/>
      <c r="J143" s="19" t="s">
        <v>134</v>
      </c>
      <c r="K143" s="19">
        <v>31.0</v>
      </c>
      <c r="L143" s="17">
        <f>L142-(K143/60) - 0.3 - 0.16</f>
        <v>1.95</v>
      </c>
      <c r="M143" s="18">
        <f t="shared" si="33"/>
        <v>232.5</v>
      </c>
    </row>
    <row r="144">
      <c r="A144" s="21"/>
      <c r="B144" s="5"/>
      <c r="C144" s="5"/>
      <c r="D144" s="5"/>
      <c r="E144" s="5"/>
      <c r="J144" s="19" t="s">
        <v>135</v>
      </c>
      <c r="K144" s="19">
        <v>27.0</v>
      </c>
      <c r="L144" s="17">
        <f>L143-(K144/60) - 0.16</f>
        <v>1.34</v>
      </c>
      <c r="M144" s="18">
        <f t="shared" si="33"/>
        <v>202.5</v>
      </c>
    </row>
    <row r="145">
      <c r="A145" s="21"/>
      <c r="B145" s="5"/>
      <c r="C145" s="5"/>
      <c r="D145" s="5"/>
      <c r="E145" s="5"/>
      <c r="J145" s="19" t="s">
        <v>136</v>
      </c>
      <c r="K145" s="19">
        <v>52.0</v>
      </c>
      <c r="L145" s="24">
        <f>L144-(K145/60) </f>
        <v>0.4733333333</v>
      </c>
      <c r="M145" s="18">
        <f t="shared" si="33"/>
        <v>390</v>
      </c>
    </row>
    <row r="146">
      <c r="B146" s="22"/>
      <c r="C146" s="22"/>
      <c r="D146" s="22"/>
      <c r="E146" s="22"/>
      <c r="F146" s="23"/>
      <c r="G146" s="23"/>
      <c r="H146" s="23"/>
    </row>
    <row r="147">
      <c r="J147" s="26" t="s">
        <v>36</v>
      </c>
      <c r="K147" s="18">
        <f>SUM(M126:M145)</f>
        <v>3495</v>
      </c>
    </row>
    <row r="148">
      <c r="B148" s="23"/>
      <c r="J148" s="26" t="s">
        <v>37</v>
      </c>
      <c r="K148" s="20">
        <f>(SUM(F125:F133)-SUM(H98:H106))/10000</f>
        <v>6.54</v>
      </c>
    </row>
    <row r="149">
      <c r="B149" s="23"/>
      <c r="J149" s="26" t="s">
        <v>38</v>
      </c>
      <c r="K149" s="20">
        <f>K120-K148</f>
        <v>220.38</v>
      </c>
    </row>
    <row r="151">
      <c r="A151" s="4" t="s">
        <v>43</v>
      </c>
      <c r="B151" s="5"/>
      <c r="C151" s="5"/>
      <c r="D151" s="5"/>
      <c r="E151" s="5"/>
    </row>
    <row r="152">
      <c r="B152" s="6" t="s">
        <v>2</v>
      </c>
      <c r="C152" s="6" t="s">
        <v>3</v>
      </c>
      <c r="D152" s="6" t="s">
        <v>4</v>
      </c>
      <c r="E152" s="7" t="s">
        <v>5</v>
      </c>
      <c r="F152" s="8" t="s">
        <v>6</v>
      </c>
      <c r="G152" s="9" t="s">
        <v>7</v>
      </c>
      <c r="H152" s="10" t="s">
        <v>8</v>
      </c>
      <c r="J152" s="11" t="s">
        <v>9</v>
      </c>
      <c r="K152" s="2"/>
      <c r="L152" s="2"/>
      <c r="M152" s="3"/>
    </row>
    <row r="154">
      <c r="B154" s="12" t="s">
        <v>111</v>
      </c>
      <c r="C154" s="13">
        <v>400.0</v>
      </c>
      <c r="D154" s="13">
        <v>30000.0</v>
      </c>
      <c r="E154" s="14">
        <f t="shared" ref="E154:E162" si="38">D154/(C154*20)</f>
        <v>3.75</v>
      </c>
      <c r="F154" s="14">
        <f t="shared" ref="F154:F162" si="39">H125 + F8</f>
        <v>24000</v>
      </c>
      <c r="G154" s="14">
        <f t="shared" ref="G154:G162" si="40">F154/(C154*20)</f>
        <v>3</v>
      </c>
      <c r="H154" s="14">
        <f t="shared" ref="H154:H162" si="41">F154-(20*C154)</f>
        <v>16000</v>
      </c>
      <c r="J154" s="16" t="s">
        <v>11</v>
      </c>
      <c r="K154" s="16" t="s">
        <v>12</v>
      </c>
      <c r="L154" s="16" t="s">
        <v>13</v>
      </c>
      <c r="M154" s="16" t="s">
        <v>14</v>
      </c>
    </row>
    <row r="155">
      <c r="B155" s="12" t="s">
        <v>112</v>
      </c>
      <c r="C155" s="13">
        <v>250.0</v>
      </c>
      <c r="D155" s="13">
        <v>25000.0</v>
      </c>
      <c r="E155" s="14">
        <f t="shared" si="38"/>
        <v>5</v>
      </c>
      <c r="F155" s="14">
        <f t="shared" si="39"/>
        <v>15000</v>
      </c>
      <c r="G155" s="14">
        <f t="shared" si="40"/>
        <v>3</v>
      </c>
      <c r="H155" s="14">
        <f t="shared" si="41"/>
        <v>10000</v>
      </c>
      <c r="J155" s="19" t="s">
        <v>113</v>
      </c>
      <c r="K155" s="19">
        <v>21.0</v>
      </c>
      <c r="L155" s="17">
        <f>5.45-(K155/60) - 0.3</f>
        <v>4.8</v>
      </c>
      <c r="M155" s="18">
        <f t="shared" ref="M155:M174" si="42">7.5*K155</f>
        <v>157.5</v>
      </c>
    </row>
    <row r="156">
      <c r="B156" s="12" t="s">
        <v>114</v>
      </c>
      <c r="C156" s="13">
        <v>180.0</v>
      </c>
      <c r="D156" s="13">
        <v>15000.0</v>
      </c>
      <c r="E156" s="14">
        <f t="shared" si="38"/>
        <v>4.166666667</v>
      </c>
      <c r="F156" s="14">
        <f t="shared" si="39"/>
        <v>10800</v>
      </c>
      <c r="G156" s="14">
        <f t="shared" si="40"/>
        <v>3</v>
      </c>
      <c r="H156" s="14">
        <f t="shared" si="41"/>
        <v>7200</v>
      </c>
      <c r="J156" s="19" t="s">
        <v>115</v>
      </c>
      <c r="K156" s="19">
        <v>3.0</v>
      </c>
      <c r="L156" s="17">
        <f>L155-(K156/60) - 0.3</f>
        <v>4.45</v>
      </c>
      <c r="M156" s="18">
        <f t="shared" si="42"/>
        <v>22.5</v>
      </c>
    </row>
    <row r="157">
      <c r="B157" s="12" t="s">
        <v>116</v>
      </c>
      <c r="C157" s="13">
        <v>220.0</v>
      </c>
      <c r="D157" s="13">
        <v>20000.0</v>
      </c>
      <c r="E157" s="14">
        <f t="shared" si="38"/>
        <v>4.545454545</v>
      </c>
      <c r="F157" s="14">
        <f t="shared" si="39"/>
        <v>13200</v>
      </c>
      <c r="G157" s="14">
        <f t="shared" si="40"/>
        <v>3</v>
      </c>
      <c r="H157" s="14">
        <f t="shared" si="41"/>
        <v>8800</v>
      </c>
      <c r="J157" s="19" t="s">
        <v>117</v>
      </c>
      <c r="K157" s="19">
        <v>24.0</v>
      </c>
      <c r="L157" s="24">
        <f>L156-(K157/60) </f>
        <v>4.05</v>
      </c>
      <c r="M157" s="18">
        <f t="shared" si="42"/>
        <v>180</v>
      </c>
    </row>
    <row r="158">
      <c r="B158" s="12" t="s">
        <v>118</v>
      </c>
      <c r="C158" s="13">
        <v>80.0</v>
      </c>
      <c r="D158" s="13">
        <v>5000.0</v>
      </c>
      <c r="E158" s="14">
        <f t="shared" si="38"/>
        <v>3.125</v>
      </c>
      <c r="F158" s="14">
        <f t="shared" si="39"/>
        <v>4800</v>
      </c>
      <c r="G158" s="14">
        <f t="shared" si="40"/>
        <v>3</v>
      </c>
      <c r="H158" s="14">
        <f t="shared" si="41"/>
        <v>3200</v>
      </c>
      <c r="J158" s="19" t="s">
        <v>119</v>
      </c>
      <c r="K158" s="19">
        <v>30.0</v>
      </c>
      <c r="L158" s="17">
        <f>11-(K158/60) - 0.3 - 0.16</f>
        <v>10.04</v>
      </c>
      <c r="M158" s="18">
        <f t="shared" si="42"/>
        <v>225</v>
      </c>
    </row>
    <row r="159">
      <c r="B159" s="12" t="s">
        <v>120</v>
      </c>
      <c r="C159" s="13">
        <v>125.0</v>
      </c>
      <c r="D159" s="13">
        <v>10000.0</v>
      </c>
      <c r="E159" s="14">
        <f t="shared" si="38"/>
        <v>4</v>
      </c>
      <c r="F159" s="14">
        <f t="shared" si="39"/>
        <v>7500</v>
      </c>
      <c r="G159" s="14">
        <f t="shared" si="40"/>
        <v>3</v>
      </c>
      <c r="H159" s="14">
        <f t="shared" si="41"/>
        <v>5000</v>
      </c>
      <c r="J159" s="19" t="s">
        <v>121</v>
      </c>
      <c r="K159" s="19">
        <v>4.0</v>
      </c>
      <c r="L159" s="17">
        <f t="shared" ref="L159:L160" si="43">L158-(K159/60) - 0.16</f>
        <v>9.813333333</v>
      </c>
      <c r="M159" s="18">
        <f t="shared" si="42"/>
        <v>30</v>
      </c>
    </row>
    <row r="160">
      <c r="B160" s="12" t="s">
        <v>122</v>
      </c>
      <c r="C160" s="13">
        <v>90.0</v>
      </c>
      <c r="D160" s="13">
        <v>10000.0</v>
      </c>
      <c r="E160" s="14">
        <f t="shared" si="38"/>
        <v>5.555555556</v>
      </c>
      <c r="F160" s="14">
        <f t="shared" si="39"/>
        <v>5400</v>
      </c>
      <c r="G160" s="14">
        <f t="shared" si="40"/>
        <v>3</v>
      </c>
      <c r="H160" s="14">
        <f t="shared" si="41"/>
        <v>3600</v>
      </c>
      <c r="J160" s="19" t="s">
        <v>123</v>
      </c>
      <c r="K160" s="19">
        <v>12.0</v>
      </c>
      <c r="L160" s="17">
        <f t="shared" si="43"/>
        <v>9.453333333</v>
      </c>
      <c r="M160" s="18">
        <f t="shared" si="42"/>
        <v>90</v>
      </c>
    </row>
    <row r="161">
      <c r="B161" s="12" t="s">
        <v>124</v>
      </c>
      <c r="C161" s="13">
        <v>200.0</v>
      </c>
      <c r="D161" s="13">
        <v>20000.0</v>
      </c>
      <c r="E161" s="14">
        <f t="shared" si="38"/>
        <v>5</v>
      </c>
      <c r="F161" s="14">
        <f t="shared" si="39"/>
        <v>12000</v>
      </c>
      <c r="G161" s="14">
        <f t="shared" si="40"/>
        <v>3</v>
      </c>
      <c r="H161" s="14">
        <f t="shared" si="41"/>
        <v>8000</v>
      </c>
      <c r="J161" s="19" t="s">
        <v>125</v>
      </c>
      <c r="K161" s="19">
        <v>26.0</v>
      </c>
      <c r="L161" s="17">
        <f>L160-(K161/60) </f>
        <v>9.02</v>
      </c>
      <c r="M161" s="18">
        <f t="shared" si="42"/>
        <v>195</v>
      </c>
    </row>
    <row r="162">
      <c r="A162" s="21"/>
      <c r="B162" s="12" t="s">
        <v>126</v>
      </c>
      <c r="C162" s="13">
        <v>90.0</v>
      </c>
      <c r="D162" s="13">
        <v>5000.0</v>
      </c>
      <c r="E162" s="14">
        <f t="shared" si="38"/>
        <v>2.777777778</v>
      </c>
      <c r="F162" s="14">
        <f t="shared" si="39"/>
        <v>5400</v>
      </c>
      <c r="G162" s="14">
        <f t="shared" si="40"/>
        <v>3</v>
      </c>
      <c r="H162" s="14">
        <f t="shared" si="41"/>
        <v>3600</v>
      </c>
      <c r="J162" s="19" t="s">
        <v>127</v>
      </c>
      <c r="K162" s="19">
        <v>24.0</v>
      </c>
      <c r="L162" s="17">
        <f t="shared" ref="L162:L163" si="44">L161-(K162/60) - 0.3 - 0.16</f>
        <v>8.16</v>
      </c>
      <c r="M162" s="18">
        <f t="shared" si="42"/>
        <v>180</v>
      </c>
    </row>
    <row r="163">
      <c r="A163" s="21"/>
      <c r="B163" s="12"/>
      <c r="C163" s="13"/>
      <c r="D163" s="13"/>
      <c r="E163" s="14"/>
      <c r="F163" s="14"/>
      <c r="G163" s="14"/>
      <c r="H163" s="14"/>
      <c r="J163" s="19" t="s">
        <v>128</v>
      </c>
      <c r="K163" s="19">
        <v>24.0</v>
      </c>
      <c r="L163" s="17">
        <f t="shared" si="44"/>
        <v>7.3</v>
      </c>
      <c r="M163" s="18">
        <f t="shared" si="42"/>
        <v>180</v>
      </c>
    </row>
    <row r="164">
      <c r="B164" s="22"/>
      <c r="C164" s="22"/>
      <c r="D164" s="22"/>
      <c r="E164" s="22"/>
      <c r="F164" s="23"/>
      <c r="G164" s="23"/>
      <c r="J164" s="19" t="s">
        <v>129</v>
      </c>
      <c r="K164" s="19">
        <v>28.0</v>
      </c>
      <c r="L164" s="17">
        <f t="shared" ref="L164:L165" si="45">L163-(K164/60) - 0.16</f>
        <v>6.673333333</v>
      </c>
      <c r="M164" s="18">
        <f t="shared" si="42"/>
        <v>210</v>
      </c>
    </row>
    <row r="165">
      <c r="B165" s="22"/>
      <c r="C165" s="22"/>
      <c r="D165" s="22"/>
      <c r="E165" s="22"/>
      <c r="F165" s="23"/>
      <c r="G165" s="23"/>
      <c r="J165" s="19" t="s">
        <v>130</v>
      </c>
      <c r="K165" s="19">
        <v>11.0</v>
      </c>
      <c r="L165" s="17">
        <f t="shared" si="45"/>
        <v>6.33</v>
      </c>
      <c r="M165" s="18">
        <f t="shared" si="42"/>
        <v>82.5</v>
      </c>
    </row>
    <row r="166">
      <c r="B166" s="22"/>
      <c r="C166" s="22"/>
      <c r="D166" s="22"/>
      <c r="E166" s="22"/>
      <c r="F166" s="23"/>
      <c r="G166" s="23"/>
      <c r="J166" s="19" t="s">
        <v>131</v>
      </c>
      <c r="K166" s="19">
        <v>31.0</v>
      </c>
      <c r="L166" s="17">
        <f>L165-(K166/60) </f>
        <v>5.813333333</v>
      </c>
      <c r="M166" s="18">
        <f t="shared" si="42"/>
        <v>232.5</v>
      </c>
    </row>
    <row r="167">
      <c r="B167" s="22"/>
      <c r="C167" s="22"/>
      <c r="D167" s="22"/>
      <c r="E167" s="22"/>
      <c r="F167" s="23"/>
      <c r="G167" s="23"/>
      <c r="J167" s="19" t="s">
        <v>132</v>
      </c>
      <c r="K167" s="19">
        <v>26.0</v>
      </c>
      <c r="L167" s="17">
        <f>L166-(K167/60) - 0.3 - 0.16</f>
        <v>4.92</v>
      </c>
      <c r="M167" s="18">
        <f t="shared" si="42"/>
        <v>195</v>
      </c>
    </row>
    <row r="168">
      <c r="B168" s="22"/>
      <c r="C168" s="22"/>
      <c r="D168" s="22"/>
      <c r="E168" s="22"/>
      <c r="F168" s="23"/>
      <c r="G168" s="23"/>
      <c r="J168" s="19" t="s">
        <v>125</v>
      </c>
      <c r="K168" s="19">
        <v>26.0</v>
      </c>
      <c r="L168" s="17">
        <f>L167-(K168/60) </f>
        <v>4.486666667</v>
      </c>
      <c r="M168" s="18">
        <f t="shared" si="42"/>
        <v>195</v>
      </c>
    </row>
    <row r="169">
      <c r="B169" s="22"/>
      <c r="C169" s="22"/>
      <c r="D169" s="22"/>
      <c r="E169" s="22"/>
      <c r="F169" s="23"/>
      <c r="G169" s="23"/>
      <c r="J169" s="19" t="s">
        <v>132</v>
      </c>
      <c r="K169" s="19">
        <v>26.0</v>
      </c>
      <c r="L169" s="17">
        <f>L168-(K169/60) - 0.3 - 0.16</f>
        <v>3.593333333</v>
      </c>
      <c r="M169" s="18">
        <f t="shared" si="42"/>
        <v>195</v>
      </c>
    </row>
    <row r="170">
      <c r="J170" s="19" t="s">
        <v>133</v>
      </c>
      <c r="K170" s="19">
        <v>9.0</v>
      </c>
      <c r="L170" s="17">
        <f t="shared" ref="L170:L171" si="46">L169-(K170/60) </f>
        <v>3.443333333</v>
      </c>
      <c r="M170" s="18">
        <f t="shared" si="42"/>
        <v>67.5</v>
      </c>
    </row>
    <row r="171">
      <c r="B171" s="23"/>
      <c r="J171" s="19" t="s">
        <v>131</v>
      </c>
      <c r="K171" s="19">
        <v>31.0</v>
      </c>
      <c r="L171" s="17">
        <f t="shared" si="46"/>
        <v>2.926666667</v>
      </c>
      <c r="M171" s="18">
        <f t="shared" si="42"/>
        <v>232.5</v>
      </c>
    </row>
    <row r="172">
      <c r="B172" s="23"/>
      <c r="J172" s="19" t="s">
        <v>134</v>
      </c>
      <c r="K172" s="19">
        <v>31.0</v>
      </c>
      <c r="L172" s="17">
        <f>L171-(K172/60) - 0.3 - 0.16</f>
        <v>1.95</v>
      </c>
      <c r="M172" s="18">
        <f t="shared" si="42"/>
        <v>232.5</v>
      </c>
    </row>
    <row r="173">
      <c r="B173" s="23"/>
      <c r="J173" s="19" t="s">
        <v>135</v>
      </c>
      <c r="K173" s="19">
        <v>27.0</v>
      </c>
      <c r="L173" s="17">
        <f>L172-(K173/60) - 0.16</f>
        <v>1.34</v>
      </c>
      <c r="M173" s="18">
        <f t="shared" si="42"/>
        <v>202.5</v>
      </c>
    </row>
    <row r="174">
      <c r="A174" s="21"/>
      <c r="B174" s="5"/>
      <c r="C174" s="5"/>
      <c r="D174" s="5"/>
      <c r="E174" s="5"/>
      <c r="J174" s="19" t="s">
        <v>136</v>
      </c>
      <c r="K174" s="19">
        <v>52.0</v>
      </c>
      <c r="L174" s="24">
        <f>L173-(K174/60) </f>
        <v>0.4733333333</v>
      </c>
      <c r="M174" s="18">
        <f t="shared" si="42"/>
        <v>390</v>
      </c>
    </row>
    <row r="175">
      <c r="A175" s="21"/>
      <c r="B175" s="5"/>
      <c r="C175" s="5"/>
      <c r="D175" s="5"/>
      <c r="E175" s="5"/>
      <c r="J175" s="13"/>
      <c r="L175" s="20"/>
    </row>
    <row r="176">
      <c r="A176" s="21"/>
      <c r="B176" s="5"/>
      <c r="C176" s="5"/>
      <c r="D176" s="5"/>
      <c r="E176" s="5"/>
      <c r="J176" s="13"/>
      <c r="L176" s="20"/>
    </row>
    <row r="177">
      <c r="B177" s="22"/>
      <c r="C177" s="22"/>
      <c r="D177" s="22"/>
      <c r="E177" s="22"/>
      <c r="F177" s="23"/>
      <c r="G177" s="23"/>
      <c r="H177" s="23"/>
    </row>
    <row r="178">
      <c r="J178" s="26" t="s">
        <v>36</v>
      </c>
      <c r="K178" s="18">
        <f>SUM(M155:M174)</f>
        <v>3495</v>
      </c>
    </row>
    <row r="179">
      <c r="B179" s="23"/>
      <c r="J179" s="26" t="s">
        <v>37</v>
      </c>
      <c r="K179" s="20">
        <f>(SUM(F154:F162)-SUM(H125:H133))/10000</f>
        <v>6.54</v>
      </c>
    </row>
    <row r="180">
      <c r="B180" s="23"/>
      <c r="J180" s="26" t="s">
        <v>38</v>
      </c>
      <c r="K180" s="20">
        <f>K149-K179</f>
        <v>213.84</v>
      </c>
    </row>
    <row r="182">
      <c r="A182" s="4" t="s">
        <v>44</v>
      </c>
      <c r="B182" s="5"/>
      <c r="C182" s="5"/>
      <c r="D182" s="5"/>
      <c r="E182" s="5"/>
    </row>
    <row r="183">
      <c r="B183" s="6" t="s">
        <v>2</v>
      </c>
      <c r="C183" s="6" t="s">
        <v>3</v>
      </c>
      <c r="D183" s="6" t="s">
        <v>4</v>
      </c>
      <c r="E183" s="7" t="s">
        <v>5</v>
      </c>
      <c r="F183" s="8" t="s">
        <v>6</v>
      </c>
      <c r="G183" s="9" t="s">
        <v>7</v>
      </c>
      <c r="H183" s="10" t="s">
        <v>8</v>
      </c>
      <c r="J183" s="11" t="s">
        <v>9</v>
      </c>
      <c r="K183" s="2"/>
      <c r="L183" s="2"/>
      <c r="M183" s="3"/>
    </row>
    <row r="185">
      <c r="B185" s="12" t="s">
        <v>111</v>
      </c>
      <c r="C185" s="13">
        <v>400.0</v>
      </c>
      <c r="D185" s="13">
        <v>30000.0</v>
      </c>
      <c r="E185" s="14">
        <f t="shared" ref="E185:E193" si="47">D185/(C185*20)</f>
        <v>3.75</v>
      </c>
      <c r="F185" s="14">
        <f t="shared" ref="F185:F193" si="48">H154</f>
        <v>16000</v>
      </c>
      <c r="G185" s="14">
        <f t="shared" ref="G185:G193" si="49">F185/(C185*20)</f>
        <v>2</v>
      </c>
      <c r="H185" s="14">
        <f t="shared" ref="H185:H193" si="50">F185-(20*C185)</f>
        <v>8000</v>
      </c>
      <c r="J185" s="16" t="s">
        <v>11</v>
      </c>
      <c r="K185" s="16" t="s">
        <v>12</v>
      </c>
      <c r="L185" s="16" t="s">
        <v>13</v>
      </c>
      <c r="M185" s="16" t="s">
        <v>14</v>
      </c>
    </row>
    <row r="186">
      <c r="B186" s="12" t="s">
        <v>112</v>
      </c>
      <c r="C186" s="13">
        <v>250.0</v>
      </c>
      <c r="D186" s="13">
        <v>25000.0</v>
      </c>
      <c r="E186" s="14">
        <f t="shared" si="47"/>
        <v>5</v>
      </c>
      <c r="F186" s="14">
        <f t="shared" si="48"/>
        <v>10000</v>
      </c>
      <c r="G186" s="14">
        <f t="shared" si="49"/>
        <v>2</v>
      </c>
      <c r="H186" s="14">
        <f t="shared" si="50"/>
        <v>5000</v>
      </c>
      <c r="L186" s="20">
        <f t="shared" ref="L186:L193" si="51">11-(K186/60)</f>
        <v>11</v>
      </c>
      <c r="M186" s="18">
        <f t="shared" ref="M186:M193" si="52">7.5*K186</f>
        <v>0</v>
      </c>
    </row>
    <row r="187">
      <c r="B187" s="12" t="s">
        <v>114</v>
      </c>
      <c r="C187" s="13">
        <v>180.0</v>
      </c>
      <c r="D187" s="13">
        <v>15000.0</v>
      </c>
      <c r="E187" s="14">
        <f t="shared" si="47"/>
        <v>4.166666667</v>
      </c>
      <c r="F187" s="14">
        <f t="shared" si="48"/>
        <v>7200</v>
      </c>
      <c r="G187" s="14">
        <f t="shared" si="49"/>
        <v>2</v>
      </c>
      <c r="H187" s="14">
        <f t="shared" si="50"/>
        <v>3600</v>
      </c>
      <c r="L187" s="20">
        <f t="shared" si="51"/>
        <v>11</v>
      </c>
      <c r="M187" s="18">
        <f t="shared" si="52"/>
        <v>0</v>
      </c>
    </row>
    <row r="188">
      <c r="B188" s="12" t="s">
        <v>116</v>
      </c>
      <c r="C188" s="13">
        <v>220.0</v>
      </c>
      <c r="D188" s="13">
        <v>20000.0</v>
      </c>
      <c r="E188" s="14">
        <f t="shared" si="47"/>
        <v>4.545454545</v>
      </c>
      <c r="F188" s="14">
        <f t="shared" si="48"/>
        <v>8800</v>
      </c>
      <c r="G188" s="14">
        <f t="shared" si="49"/>
        <v>2</v>
      </c>
      <c r="H188" s="14">
        <f t="shared" si="50"/>
        <v>4400</v>
      </c>
      <c r="L188" s="20">
        <f t="shared" si="51"/>
        <v>11</v>
      </c>
      <c r="M188" s="18">
        <f t="shared" si="52"/>
        <v>0</v>
      </c>
    </row>
    <row r="189">
      <c r="B189" s="12" t="s">
        <v>118</v>
      </c>
      <c r="C189" s="13">
        <v>80.0</v>
      </c>
      <c r="D189" s="13">
        <v>5000.0</v>
      </c>
      <c r="E189" s="14">
        <f t="shared" si="47"/>
        <v>3.125</v>
      </c>
      <c r="F189" s="14">
        <f t="shared" si="48"/>
        <v>3200</v>
      </c>
      <c r="G189" s="14">
        <f t="shared" si="49"/>
        <v>2</v>
      </c>
      <c r="H189" s="14">
        <f t="shared" si="50"/>
        <v>1600</v>
      </c>
      <c r="L189" s="20">
        <f t="shared" si="51"/>
        <v>11</v>
      </c>
      <c r="M189" s="18">
        <f t="shared" si="52"/>
        <v>0</v>
      </c>
    </row>
    <row r="190">
      <c r="B190" s="12" t="s">
        <v>120</v>
      </c>
      <c r="C190" s="13">
        <v>125.0</v>
      </c>
      <c r="D190" s="13">
        <v>10000.0</v>
      </c>
      <c r="E190" s="14">
        <f t="shared" si="47"/>
        <v>4</v>
      </c>
      <c r="F190" s="14">
        <f t="shared" si="48"/>
        <v>5000</v>
      </c>
      <c r="G190" s="14">
        <f t="shared" si="49"/>
        <v>2</v>
      </c>
      <c r="H190" s="14">
        <f t="shared" si="50"/>
        <v>2500</v>
      </c>
      <c r="L190" s="20">
        <f t="shared" si="51"/>
        <v>11</v>
      </c>
      <c r="M190" s="18">
        <f t="shared" si="52"/>
        <v>0</v>
      </c>
    </row>
    <row r="191">
      <c r="B191" s="12" t="s">
        <v>122</v>
      </c>
      <c r="C191" s="13">
        <v>90.0</v>
      </c>
      <c r="D191" s="13">
        <v>10000.0</v>
      </c>
      <c r="E191" s="14">
        <f t="shared" si="47"/>
        <v>5.555555556</v>
      </c>
      <c r="F191" s="14">
        <f t="shared" si="48"/>
        <v>3600</v>
      </c>
      <c r="G191" s="14">
        <f t="shared" si="49"/>
        <v>2</v>
      </c>
      <c r="H191" s="14">
        <f t="shared" si="50"/>
        <v>1800</v>
      </c>
      <c r="L191" s="20">
        <f t="shared" si="51"/>
        <v>11</v>
      </c>
      <c r="M191" s="18">
        <f t="shared" si="52"/>
        <v>0</v>
      </c>
    </row>
    <row r="192">
      <c r="B192" s="12" t="s">
        <v>124</v>
      </c>
      <c r="C192" s="13">
        <v>200.0</v>
      </c>
      <c r="D192" s="13">
        <v>20000.0</v>
      </c>
      <c r="E192" s="14">
        <f t="shared" si="47"/>
        <v>5</v>
      </c>
      <c r="F192" s="14">
        <f t="shared" si="48"/>
        <v>8000</v>
      </c>
      <c r="G192" s="14">
        <f t="shared" si="49"/>
        <v>2</v>
      </c>
      <c r="H192" s="14">
        <f t="shared" si="50"/>
        <v>4000</v>
      </c>
      <c r="L192" s="20">
        <f t="shared" si="51"/>
        <v>11</v>
      </c>
      <c r="M192" s="18">
        <f t="shared" si="52"/>
        <v>0</v>
      </c>
    </row>
    <row r="193">
      <c r="A193" s="21"/>
      <c r="B193" s="12" t="s">
        <v>126</v>
      </c>
      <c r="C193" s="13">
        <v>90.0</v>
      </c>
      <c r="D193" s="13">
        <v>5000.0</v>
      </c>
      <c r="E193" s="14">
        <f t="shared" si="47"/>
        <v>2.777777778</v>
      </c>
      <c r="F193" s="14">
        <f t="shared" si="48"/>
        <v>3600</v>
      </c>
      <c r="G193" s="14">
        <f t="shared" si="49"/>
        <v>2</v>
      </c>
      <c r="H193" s="14">
        <f t="shared" si="50"/>
        <v>1800</v>
      </c>
      <c r="L193" s="20">
        <f t="shared" si="51"/>
        <v>11</v>
      </c>
      <c r="M193" s="18">
        <f t="shared" si="52"/>
        <v>0</v>
      </c>
    </row>
    <row r="194">
      <c r="B194" s="22"/>
      <c r="C194" s="22"/>
      <c r="D194" s="22"/>
      <c r="E194" s="22"/>
      <c r="F194" s="23"/>
      <c r="G194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A205" s="21"/>
      <c r="B205" s="5"/>
      <c r="C205" s="5"/>
      <c r="D205" s="5"/>
      <c r="E205" s="5"/>
    </row>
    <row r="206">
      <c r="B206" s="22"/>
      <c r="C206" s="22"/>
      <c r="D206" s="22"/>
      <c r="E206" s="22"/>
      <c r="F206" s="23"/>
      <c r="G206" s="23"/>
      <c r="H206" s="23"/>
    </row>
    <row r="207">
      <c r="J207" s="26" t="s">
        <v>36</v>
      </c>
      <c r="K207" s="18">
        <f>SUM(M186:M205)</f>
        <v>0</v>
      </c>
    </row>
    <row r="208">
      <c r="B208" s="23"/>
      <c r="J208" s="26" t="s">
        <v>37</v>
      </c>
      <c r="K208" s="20">
        <f>(SUM(F185:F193)-SUM(H154:H162))/10000</f>
        <v>0</v>
      </c>
    </row>
    <row r="209">
      <c r="B209" s="23"/>
      <c r="J209" s="26" t="s">
        <v>38</v>
      </c>
      <c r="K209" s="20">
        <f>K180-K208</f>
        <v>213.84</v>
      </c>
    </row>
    <row r="211">
      <c r="A211" s="4" t="s">
        <v>45</v>
      </c>
      <c r="B211" s="5"/>
      <c r="C211" s="5"/>
      <c r="D211" s="5"/>
      <c r="E211" s="5"/>
    </row>
    <row r="212">
      <c r="B212" s="6" t="s">
        <v>2</v>
      </c>
      <c r="C212" s="6" t="s">
        <v>3</v>
      </c>
      <c r="D212" s="6" t="s">
        <v>4</v>
      </c>
      <c r="E212" s="7" t="s">
        <v>5</v>
      </c>
      <c r="F212" s="8" t="s">
        <v>6</v>
      </c>
      <c r="G212" s="9" t="s">
        <v>7</v>
      </c>
      <c r="H212" s="10" t="s">
        <v>8</v>
      </c>
      <c r="J212" s="11" t="s">
        <v>9</v>
      </c>
      <c r="K212" s="2"/>
      <c r="L212" s="2"/>
      <c r="M212" s="3"/>
    </row>
    <row r="214">
      <c r="B214" s="12" t="s">
        <v>111</v>
      </c>
      <c r="C214" s="13">
        <v>400.0</v>
      </c>
      <c r="D214" s="13">
        <v>30000.0</v>
      </c>
      <c r="E214" s="14">
        <f t="shared" ref="E214:E222" si="53">D214/(C214*20)</f>
        <v>3.75</v>
      </c>
      <c r="F214" s="14">
        <f t="shared" ref="F214:F222" si="54">H185</f>
        <v>8000</v>
      </c>
      <c r="G214" s="14">
        <f t="shared" ref="G214:G222" si="55">F214/(C214*20)</f>
        <v>1</v>
      </c>
      <c r="H214" s="14">
        <f t="shared" ref="H214:H222" si="56">F214-(20*C214)</f>
        <v>0</v>
      </c>
      <c r="J214" s="16" t="s">
        <v>11</v>
      </c>
      <c r="K214" s="16" t="s">
        <v>12</v>
      </c>
      <c r="L214" s="16" t="s">
        <v>13</v>
      </c>
      <c r="M214" s="16" t="s">
        <v>14</v>
      </c>
    </row>
    <row r="215">
      <c r="B215" s="12" t="s">
        <v>112</v>
      </c>
      <c r="C215" s="13">
        <v>250.0</v>
      </c>
      <c r="D215" s="13">
        <v>25000.0</v>
      </c>
      <c r="E215" s="14">
        <f t="shared" si="53"/>
        <v>5</v>
      </c>
      <c r="F215" s="14">
        <f t="shared" si="54"/>
        <v>5000</v>
      </c>
      <c r="G215" s="14">
        <f t="shared" si="55"/>
        <v>1</v>
      </c>
      <c r="H215" s="14">
        <f t="shared" si="56"/>
        <v>0</v>
      </c>
      <c r="L215" s="20">
        <f t="shared" ref="L215:L222" si="57">11-(K215/60)</f>
        <v>11</v>
      </c>
      <c r="M215" s="18">
        <f t="shared" ref="M215:M222" si="58">7.5*K215</f>
        <v>0</v>
      </c>
    </row>
    <row r="216">
      <c r="B216" s="12" t="s">
        <v>114</v>
      </c>
      <c r="C216" s="13">
        <v>180.0</v>
      </c>
      <c r="D216" s="13">
        <v>15000.0</v>
      </c>
      <c r="E216" s="14">
        <f t="shared" si="53"/>
        <v>4.166666667</v>
      </c>
      <c r="F216" s="14">
        <f t="shared" si="54"/>
        <v>3600</v>
      </c>
      <c r="G216" s="14">
        <f t="shared" si="55"/>
        <v>1</v>
      </c>
      <c r="H216" s="14">
        <f t="shared" si="56"/>
        <v>0</v>
      </c>
      <c r="L216" s="20">
        <f t="shared" si="57"/>
        <v>11</v>
      </c>
      <c r="M216" s="18">
        <f t="shared" si="58"/>
        <v>0</v>
      </c>
    </row>
    <row r="217">
      <c r="B217" s="12" t="s">
        <v>116</v>
      </c>
      <c r="C217" s="13">
        <v>220.0</v>
      </c>
      <c r="D217" s="13">
        <v>20000.0</v>
      </c>
      <c r="E217" s="14">
        <f t="shared" si="53"/>
        <v>4.545454545</v>
      </c>
      <c r="F217" s="14">
        <f t="shared" si="54"/>
        <v>4400</v>
      </c>
      <c r="G217" s="14">
        <f t="shared" si="55"/>
        <v>1</v>
      </c>
      <c r="H217" s="14">
        <f t="shared" si="56"/>
        <v>0</v>
      </c>
      <c r="L217" s="20">
        <f t="shared" si="57"/>
        <v>11</v>
      </c>
      <c r="M217" s="18">
        <f t="shared" si="58"/>
        <v>0</v>
      </c>
    </row>
    <row r="218">
      <c r="B218" s="12" t="s">
        <v>118</v>
      </c>
      <c r="C218" s="13">
        <v>80.0</v>
      </c>
      <c r="D218" s="13">
        <v>5000.0</v>
      </c>
      <c r="E218" s="14">
        <f t="shared" si="53"/>
        <v>3.125</v>
      </c>
      <c r="F218" s="14">
        <f t="shared" si="54"/>
        <v>1600</v>
      </c>
      <c r="G218" s="14">
        <f t="shared" si="55"/>
        <v>1</v>
      </c>
      <c r="H218" s="14">
        <f t="shared" si="56"/>
        <v>0</v>
      </c>
      <c r="L218" s="20">
        <f t="shared" si="57"/>
        <v>11</v>
      </c>
      <c r="M218" s="18">
        <f t="shared" si="58"/>
        <v>0</v>
      </c>
    </row>
    <row r="219">
      <c r="B219" s="12" t="s">
        <v>120</v>
      </c>
      <c r="C219" s="13">
        <v>125.0</v>
      </c>
      <c r="D219" s="13">
        <v>10000.0</v>
      </c>
      <c r="E219" s="14">
        <f t="shared" si="53"/>
        <v>4</v>
      </c>
      <c r="F219" s="14">
        <f t="shared" si="54"/>
        <v>2500</v>
      </c>
      <c r="G219" s="14">
        <f t="shared" si="55"/>
        <v>1</v>
      </c>
      <c r="H219" s="14">
        <f t="shared" si="56"/>
        <v>0</v>
      </c>
      <c r="L219" s="20">
        <f t="shared" si="57"/>
        <v>11</v>
      </c>
      <c r="M219" s="18">
        <f t="shared" si="58"/>
        <v>0</v>
      </c>
    </row>
    <row r="220">
      <c r="B220" s="12" t="s">
        <v>122</v>
      </c>
      <c r="C220" s="13">
        <v>90.0</v>
      </c>
      <c r="D220" s="13">
        <v>10000.0</v>
      </c>
      <c r="E220" s="14">
        <f t="shared" si="53"/>
        <v>5.555555556</v>
      </c>
      <c r="F220" s="14">
        <f t="shared" si="54"/>
        <v>1800</v>
      </c>
      <c r="G220" s="14">
        <f t="shared" si="55"/>
        <v>1</v>
      </c>
      <c r="H220" s="14">
        <f t="shared" si="56"/>
        <v>0</v>
      </c>
      <c r="L220" s="20">
        <f t="shared" si="57"/>
        <v>11</v>
      </c>
      <c r="M220" s="18">
        <f t="shared" si="58"/>
        <v>0</v>
      </c>
    </row>
    <row r="221">
      <c r="B221" s="12" t="s">
        <v>124</v>
      </c>
      <c r="C221" s="13">
        <v>200.0</v>
      </c>
      <c r="D221" s="13">
        <v>20000.0</v>
      </c>
      <c r="E221" s="14">
        <f t="shared" si="53"/>
        <v>5</v>
      </c>
      <c r="F221" s="14">
        <f t="shared" si="54"/>
        <v>4000</v>
      </c>
      <c r="G221" s="14">
        <f t="shared" si="55"/>
        <v>1</v>
      </c>
      <c r="H221" s="14">
        <f t="shared" si="56"/>
        <v>0</v>
      </c>
      <c r="L221" s="20">
        <f t="shared" si="57"/>
        <v>11</v>
      </c>
      <c r="M221" s="18">
        <f t="shared" si="58"/>
        <v>0</v>
      </c>
    </row>
    <row r="222">
      <c r="A222" s="21"/>
      <c r="B222" s="12" t="s">
        <v>126</v>
      </c>
      <c r="C222" s="13">
        <v>90.0</v>
      </c>
      <c r="D222" s="13">
        <v>5000.0</v>
      </c>
      <c r="E222" s="14">
        <f t="shared" si="53"/>
        <v>2.777777778</v>
      </c>
      <c r="F222" s="14">
        <f t="shared" si="54"/>
        <v>1800</v>
      </c>
      <c r="G222" s="14">
        <f t="shared" si="55"/>
        <v>1</v>
      </c>
      <c r="H222" s="14">
        <f t="shared" si="56"/>
        <v>0</v>
      </c>
      <c r="L222" s="20">
        <f t="shared" si="57"/>
        <v>11</v>
      </c>
      <c r="M222" s="18">
        <f t="shared" si="58"/>
        <v>0</v>
      </c>
    </row>
    <row r="223">
      <c r="A223" s="21"/>
      <c r="B223" s="12"/>
      <c r="C223" s="13"/>
      <c r="D223" s="13"/>
      <c r="E223" s="14"/>
      <c r="F223" s="14"/>
      <c r="G223" s="14"/>
      <c r="H223" s="14"/>
      <c r="L223" s="20"/>
      <c r="M223" s="18"/>
    </row>
    <row r="224">
      <c r="B224" s="22"/>
      <c r="C224" s="22"/>
      <c r="D224" s="22"/>
      <c r="E224" s="22"/>
      <c r="F224" s="23"/>
      <c r="G224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A234" s="21"/>
      <c r="B234" s="5"/>
      <c r="C234" s="5"/>
      <c r="D234" s="5"/>
      <c r="E234" s="5"/>
    </row>
    <row r="235">
      <c r="B235" s="22"/>
      <c r="C235" s="22"/>
      <c r="D235" s="22"/>
      <c r="E235" s="22"/>
      <c r="F235" s="23"/>
      <c r="G235" s="23"/>
      <c r="H235" s="23"/>
    </row>
    <row r="236">
      <c r="J236" s="26" t="s">
        <v>36</v>
      </c>
      <c r="K236" s="18">
        <f>SUM(M215:M234)</f>
        <v>0</v>
      </c>
    </row>
    <row r="237">
      <c r="B237" s="23"/>
      <c r="J237" s="26" t="s">
        <v>37</v>
      </c>
      <c r="K237" s="20">
        <f>(SUM(F214:F222)-SUM(H185:H193))/10000</f>
        <v>0</v>
      </c>
    </row>
    <row r="238">
      <c r="B238" s="23"/>
      <c r="J238" s="26" t="s">
        <v>38</v>
      </c>
      <c r="K238" s="20">
        <f>K209-K237</f>
        <v>213.84</v>
      </c>
    </row>
    <row r="240">
      <c r="A240" s="4" t="s">
        <v>46</v>
      </c>
      <c r="B240" s="5"/>
      <c r="C240" s="5"/>
      <c r="D240" s="5"/>
      <c r="E240" s="5"/>
    </row>
    <row r="241">
      <c r="B241" s="6" t="s">
        <v>2</v>
      </c>
      <c r="C241" s="6" t="s">
        <v>3</v>
      </c>
      <c r="D241" s="6" t="s">
        <v>4</v>
      </c>
      <c r="E241" s="7" t="s">
        <v>5</v>
      </c>
      <c r="F241" s="8" t="s">
        <v>6</v>
      </c>
      <c r="G241" s="9" t="s">
        <v>7</v>
      </c>
      <c r="H241" s="10" t="s">
        <v>8</v>
      </c>
      <c r="J241" s="11" t="s">
        <v>9</v>
      </c>
      <c r="K241" s="2"/>
      <c r="L241" s="2"/>
      <c r="M241" s="3"/>
    </row>
    <row r="243">
      <c r="B243" s="12" t="s">
        <v>111</v>
      </c>
      <c r="C243" s="13">
        <v>400.0</v>
      </c>
      <c r="D243" s="13">
        <v>30000.0</v>
      </c>
      <c r="E243" s="14">
        <f t="shared" ref="E243:E251" si="59">D243/(C243*20)</f>
        <v>3.75</v>
      </c>
      <c r="F243" s="14">
        <f t="shared" ref="F243:F251" si="60">H214 + F8</f>
        <v>16000</v>
      </c>
      <c r="G243" s="14">
        <f t="shared" ref="G243:G251" si="61">F243/(C243*20)</f>
        <v>2</v>
      </c>
      <c r="H243" s="14">
        <f t="shared" ref="H243:H251" si="62">F243-(20*C243)</f>
        <v>8000</v>
      </c>
      <c r="J243" s="16" t="s">
        <v>11</v>
      </c>
      <c r="K243" s="16" t="s">
        <v>12</v>
      </c>
      <c r="L243" s="16" t="s">
        <v>13</v>
      </c>
      <c r="M243" s="16" t="s">
        <v>14</v>
      </c>
    </row>
    <row r="244">
      <c r="B244" s="12" t="s">
        <v>112</v>
      </c>
      <c r="C244" s="13">
        <v>250.0</v>
      </c>
      <c r="D244" s="13">
        <v>25000.0</v>
      </c>
      <c r="E244" s="14">
        <f t="shared" si="59"/>
        <v>5</v>
      </c>
      <c r="F244" s="14">
        <f t="shared" si="60"/>
        <v>10000</v>
      </c>
      <c r="G244" s="14">
        <f t="shared" si="61"/>
        <v>2</v>
      </c>
      <c r="H244" s="14">
        <f t="shared" si="62"/>
        <v>5000</v>
      </c>
      <c r="J244" s="19" t="s">
        <v>113</v>
      </c>
      <c r="K244" s="19">
        <v>21.0</v>
      </c>
      <c r="L244" s="17">
        <f>5.45-(K244/60) - 0.3</f>
        <v>4.8</v>
      </c>
      <c r="M244" s="18">
        <f t="shared" ref="M244:M263" si="63">7.5*K244</f>
        <v>157.5</v>
      </c>
    </row>
    <row r="245">
      <c r="B245" s="12" t="s">
        <v>114</v>
      </c>
      <c r="C245" s="13">
        <v>180.0</v>
      </c>
      <c r="D245" s="13">
        <v>15000.0</v>
      </c>
      <c r="E245" s="14">
        <f t="shared" si="59"/>
        <v>4.166666667</v>
      </c>
      <c r="F245" s="14">
        <f t="shared" si="60"/>
        <v>7200</v>
      </c>
      <c r="G245" s="14">
        <f t="shared" si="61"/>
        <v>2</v>
      </c>
      <c r="H245" s="14">
        <f t="shared" si="62"/>
        <v>3600</v>
      </c>
      <c r="J245" s="19" t="s">
        <v>115</v>
      </c>
      <c r="K245" s="19">
        <v>3.0</v>
      </c>
      <c r="L245" s="17">
        <f>L244-(K245/60) - 0.3</f>
        <v>4.45</v>
      </c>
      <c r="M245" s="18">
        <f t="shared" si="63"/>
        <v>22.5</v>
      </c>
    </row>
    <row r="246">
      <c r="B246" s="12" t="s">
        <v>116</v>
      </c>
      <c r="C246" s="13">
        <v>220.0</v>
      </c>
      <c r="D246" s="13">
        <v>20000.0</v>
      </c>
      <c r="E246" s="14">
        <f t="shared" si="59"/>
        <v>4.545454545</v>
      </c>
      <c r="F246" s="14">
        <f t="shared" si="60"/>
        <v>8800</v>
      </c>
      <c r="G246" s="14">
        <f t="shared" si="61"/>
        <v>2</v>
      </c>
      <c r="H246" s="14">
        <f t="shared" si="62"/>
        <v>4400</v>
      </c>
      <c r="J246" s="19" t="s">
        <v>117</v>
      </c>
      <c r="K246" s="19">
        <v>24.0</v>
      </c>
      <c r="L246" s="24">
        <f>L245-(K246/60) </f>
        <v>4.05</v>
      </c>
      <c r="M246" s="18">
        <f t="shared" si="63"/>
        <v>180</v>
      </c>
    </row>
    <row r="247">
      <c r="B247" s="12" t="s">
        <v>118</v>
      </c>
      <c r="C247" s="13">
        <v>80.0</v>
      </c>
      <c r="D247" s="13">
        <v>5000.0</v>
      </c>
      <c r="E247" s="14">
        <f t="shared" si="59"/>
        <v>3.125</v>
      </c>
      <c r="F247" s="14">
        <f t="shared" si="60"/>
        <v>3200</v>
      </c>
      <c r="G247" s="14">
        <f t="shared" si="61"/>
        <v>2</v>
      </c>
      <c r="H247" s="14">
        <f t="shared" si="62"/>
        <v>1600</v>
      </c>
      <c r="J247" s="19" t="s">
        <v>119</v>
      </c>
      <c r="K247" s="19">
        <v>30.0</v>
      </c>
      <c r="L247" s="17">
        <f>11-(K247/60) - 0.3 - 0.16</f>
        <v>10.04</v>
      </c>
      <c r="M247" s="18">
        <f t="shared" si="63"/>
        <v>225</v>
      </c>
    </row>
    <row r="248">
      <c r="B248" s="12" t="s">
        <v>120</v>
      </c>
      <c r="C248" s="13">
        <v>125.0</v>
      </c>
      <c r="D248" s="13">
        <v>10000.0</v>
      </c>
      <c r="E248" s="14">
        <f t="shared" si="59"/>
        <v>4</v>
      </c>
      <c r="F248" s="14">
        <f t="shared" si="60"/>
        <v>5000</v>
      </c>
      <c r="G248" s="14">
        <f t="shared" si="61"/>
        <v>2</v>
      </c>
      <c r="H248" s="14">
        <f t="shared" si="62"/>
        <v>2500</v>
      </c>
      <c r="J248" s="19" t="s">
        <v>121</v>
      </c>
      <c r="K248" s="19">
        <v>4.0</v>
      </c>
      <c r="L248" s="17">
        <f t="shared" ref="L248:L249" si="64">L247-(K248/60) - 0.16</f>
        <v>9.813333333</v>
      </c>
      <c r="M248" s="18">
        <f t="shared" si="63"/>
        <v>30</v>
      </c>
    </row>
    <row r="249">
      <c r="B249" s="12" t="s">
        <v>122</v>
      </c>
      <c r="C249" s="13">
        <v>90.0</v>
      </c>
      <c r="D249" s="13">
        <v>10000.0</v>
      </c>
      <c r="E249" s="14">
        <f t="shared" si="59"/>
        <v>5.555555556</v>
      </c>
      <c r="F249" s="14">
        <f t="shared" si="60"/>
        <v>3600</v>
      </c>
      <c r="G249" s="14">
        <f t="shared" si="61"/>
        <v>2</v>
      </c>
      <c r="H249" s="14">
        <f t="shared" si="62"/>
        <v>1800</v>
      </c>
      <c r="J249" s="19" t="s">
        <v>123</v>
      </c>
      <c r="K249" s="19">
        <v>12.0</v>
      </c>
      <c r="L249" s="17">
        <f t="shared" si="64"/>
        <v>9.453333333</v>
      </c>
      <c r="M249" s="18">
        <f t="shared" si="63"/>
        <v>90</v>
      </c>
    </row>
    <row r="250">
      <c r="B250" s="12" t="s">
        <v>124</v>
      </c>
      <c r="C250" s="13">
        <v>200.0</v>
      </c>
      <c r="D250" s="13">
        <v>20000.0</v>
      </c>
      <c r="E250" s="14">
        <f t="shared" si="59"/>
        <v>5</v>
      </c>
      <c r="F250" s="14">
        <f t="shared" si="60"/>
        <v>8000</v>
      </c>
      <c r="G250" s="14">
        <f t="shared" si="61"/>
        <v>2</v>
      </c>
      <c r="H250" s="14">
        <f t="shared" si="62"/>
        <v>4000</v>
      </c>
      <c r="J250" s="19" t="s">
        <v>125</v>
      </c>
      <c r="K250" s="19">
        <v>26.0</v>
      </c>
      <c r="L250" s="17">
        <f>L249-(K250/60) </f>
        <v>9.02</v>
      </c>
      <c r="M250" s="18">
        <f t="shared" si="63"/>
        <v>195</v>
      </c>
    </row>
    <row r="251">
      <c r="A251" s="21"/>
      <c r="B251" s="12" t="s">
        <v>126</v>
      </c>
      <c r="C251" s="13">
        <v>90.0</v>
      </c>
      <c r="D251" s="13">
        <v>5000.0</v>
      </c>
      <c r="E251" s="14">
        <f t="shared" si="59"/>
        <v>2.777777778</v>
      </c>
      <c r="F251" s="14">
        <f t="shared" si="60"/>
        <v>3600</v>
      </c>
      <c r="G251" s="14">
        <f t="shared" si="61"/>
        <v>2</v>
      </c>
      <c r="H251" s="14">
        <f t="shared" si="62"/>
        <v>1800</v>
      </c>
      <c r="J251" s="19" t="s">
        <v>127</v>
      </c>
      <c r="K251" s="19">
        <v>24.0</v>
      </c>
      <c r="L251" s="17">
        <f t="shared" ref="L251:L252" si="65">L250-(K251/60) - 0.3 - 0.16</f>
        <v>8.16</v>
      </c>
      <c r="M251" s="18">
        <f t="shared" si="63"/>
        <v>180</v>
      </c>
    </row>
    <row r="252">
      <c r="B252" s="22"/>
      <c r="C252" s="22"/>
      <c r="D252" s="22"/>
      <c r="E252" s="22"/>
      <c r="F252" s="23"/>
      <c r="G252" s="23"/>
      <c r="J252" s="19" t="s">
        <v>128</v>
      </c>
      <c r="K252" s="19">
        <v>24.0</v>
      </c>
      <c r="L252" s="17">
        <f t="shared" si="65"/>
        <v>7.3</v>
      </c>
      <c r="M252" s="18">
        <f t="shared" si="63"/>
        <v>180</v>
      </c>
    </row>
    <row r="253">
      <c r="J253" s="19" t="s">
        <v>129</v>
      </c>
      <c r="K253" s="19">
        <v>28.0</v>
      </c>
      <c r="L253" s="17">
        <f t="shared" ref="L253:L254" si="66">L252-(K253/60) - 0.16</f>
        <v>6.673333333</v>
      </c>
      <c r="M253" s="18">
        <f t="shared" si="63"/>
        <v>210</v>
      </c>
    </row>
    <row r="254">
      <c r="J254" s="19" t="s">
        <v>130</v>
      </c>
      <c r="K254" s="19">
        <v>11.0</v>
      </c>
      <c r="L254" s="17">
        <f t="shared" si="66"/>
        <v>6.33</v>
      </c>
      <c r="M254" s="18">
        <f t="shared" si="63"/>
        <v>82.5</v>
      </c>
    </row>
    <row r="255">
      <c r="J255" s="19" t="s">
        <v>131</v>
      </c>
      <c r="K255" s="19">
        <v>31.0</v>
      </c>
      <c r="L255" s="17">
        <f>L254-(K255/60) </f>
        <v>5.813333333</v>
      </c>
      <c r="M255" s="18">
        <f t="shared" si="63"/>
        <v>232.5</v>
      </c>
    </row>
    <row r="256">
      <c r="J256" s="19" t="s">
        <v>132</v>
      </c>
      <c r="K256" s="19">
        <v>26.0</v>
      </c>
      <c r="L256" s="17">
        <f>L255-(K256/60) - 0.3 - 0.16</f>
        <v>4.92</v>
      </c>
      <c r="M256" s="18">
        <f t="shared" si="63"/>
        <v>195</v>
      </c>
    </row>
    <row r="257">
      <c r="J257" s="19" t="s">
        <v>125</v>
      </c>
      <c r="K257" s="19">
        <v>26.0</v>
      </c>
      <c r="L257" s="17">
        <f>L256-(K257/60) </f>
        <v>4.486666667</v>
      </c>
      <c r="M257" s="18">
        <f t="shared" si="63"/>
        <v>195</v>
      </c>
    </row>
    <row r="258">
      <c r="J258" s="19" t="s">
        <v>132</v>
      </c>
      <c r="K258" s="19">
        <v>26.0</v>
      </c>
      <c r="L258" s="17">
        <f>L257-(K258/60) - 0.3 - 0.16</f>
        <v>3.593333333</v>
      </c>
      <c r="M258" s="18">
        <f t="shared" si="63"/>
        <v>195</v>
      </c>
    </row>
    <row r="259">
      <c r="B259" s="23"/>
      <c r="J259" s="19" t="s">
        <v>133</v>
      </c>
      <c r="K259" s="19">
        <v>9.0</v>
      </c>
      <c r="L259" s="17">
        <f t="shared" ref="L259:L260" si="67">L258-(K259/60) </f>
        <v>3.443333333</v>
      </c>
      <c r="M259" s="18">
        <f t="shared" si="63"/>
        <v>67.5</v>
      </c>
    </row>
    <row r="260">
      <c r="B260" s="23"/>
      <c r="J260" s="19" t="s">
        <v>131</v>
      </c>
      <c r="K260" s="19">
        <v>31.0</v>
      </c>
      <c r="L260" s="17">
        <f t="shared" si="67"/>
        <v>2.926666667</v>
      </c>
      <c r="M260" s="18">
        <f t="shared" si="63"/>
        <v>232.5</v>
      </c>
    </row>
    <row r="261">
      <c r="B261" s="23"/>
      <c r="J261" s="19" t="s">
        <v>134</v>
      </c>
      <c r="K261" s="19">
        <v>31.0</v>
      </c>
      <c r="L261" s="17">
        <f>L260-(K261/60) - 0.3 - 0.16</f>
        <v>1.95</v>
      </c>
      <c r="M261" s="18">
        <f t="shared" si="63"/>
        <v>232.5</v>
      </c>
    </row>
    <row r="262">
      <c r="B262" s="23"/>
      <c r="J262" s="19" t="s">
        <v>135</v>
      </c>
      <c r="K262" s="19">
        <v>27.0</v>
      </c>
      <c r="L262" s="17">
        <f>L261-(K262/60) - 0.16</f>
        <v>1.34</v>
      </c>
      <c r="M262" s="18">
        <f t="shared" si="63"/>
        <v>202.5</v>
      </c>
    </row>
    <row r="263">
      <c r="A263" s="21"/>
      <c r="B263" s="5"/>
      <c r="C263" s="5"/>
      <c r="D263" s="5"/>
      <c r="E263" s="5"/>
      <c r="J263" s="19" t="s">
        <v>136</v>
      </c>
      <c r="K263" s="19">
        <v>52.0</v>
      </c>
      <c r="L263" s="24">
        <f>L262-(K263/60) </f>
        <v>0.4733333333</v>
      </c>
      <c r="M263" s="18">
        <f t="shared" si="63"/>
        <v>390</v>
      </c>
    </row>
    <row r="264">
      <c r="B264" s="22"/>
      <c r="C264" s="22"/>
      <c r="D264" s="22"/>
      <c r="E264" s="22"/>
      <c r="F264" s="23"/>
      <c r="G264" s="23"/>
      <c r="H264" s="23"/>
    </row>
    <row r="265">
      <c r="J265" s="26" t="s">
        <v>36</v>
      </c>
      <c r="K265" s="18">
        <f>SUM(M244:M263)</f>
        <v>3495</v>
      </c>
    </row>
    <row r="266">
      <c r="B266" s="23"/>
      <c r="J266" s="26" t="s">
        <v>37</v>
      </c>
      <c r="K266" s="20">
        <f>(SUM(F243:F251)-SUM(H214:H222))/10000</f>
        <v>6.54</v>
      </c>
    </row>
    <row r="267">
      <c r="B267" s="23"/>
      <c r="J267" s="26" t="s">
        <v>38</v>
      </c>
      <c r="K267" s="20">
        <f>K238-K266</f>
        <v>207.3</v>
      </c>
    </row>
    <row r="268">
      <c r="B268" s="23"/>
    </row>
    <row r="269">
      <c r="A269" s="4" t="s">
        <v>47</v>
      </c>
      <c r="B269" s="5"/>
      <c r="C269" s="5"/>
      <c r="D269" s="5"/>
      <c r="E269" s="5"/>
    </row>
    <row r="270">
      <c r="B270" s="6" t="s">
        <v>2</v>
      </c>
      <c r="C270" s="6" t="s">
        <v>3</v>
      </c>
      <c r="D270" s="6" t="s">
        <v>4</v>
      </c>
      <c r="E270" s="7" t="s">
        <v>5</v>
      </c>
      <c r="F270" s="8" t="s">
        <v>6</v>
      </c>
      <c r="G270" s="9" t="s">
        <v>7</v>
      </c>
      <c r="H270" s="10" t="s">
        <v>8</v>
      </c>
      <c r="J270" s="11" t="s">
        <v>9</v>
      </c>
      <c r="K270" s="2"/>
      <c r="L270" s="2"/>
      <c r="M270" s="3"/>
    </row>
    <row r="272">
      <c r="B272" s="12" t="s">
        <v>111</v>
      </c>
      <c r="C272" s="13">
        <v>400.0</v>
      </c>
      <c r="D272" s="13">
        <v>30000.0</v>
      </c>
      <c r="E272" s="14">
        <f t="shared" ref="E272:E280" si="68">D272/(C272*20)</f>
        <v>3.75</v>
      </c>
      <c r="F272" s="14">
        <f t="shared" ref="F272:F280" si="69">H243</f>
        <v>8000</v>
      </c>
      <c r="G272" s="14">
        <f t="shared" ref="G272:G280" si="70">F272/(C272*20)</f>
        <v>1</v>
      </c>
      <c r="H272" s="14">
        <f t="shared" ref="H272:H280" si="71">F272-(20*C272)</f>
        <v>0</v>
      </c>
      <c r="J272" s="16" t="s">
        <v>11</v>
      </c>
      <c r="K272" s="16" t="s">
        <v>12</v>
      </c>
      <c r="L272" s="16" t="s">
        <v>13</v>
      </c>
      <c r="M272" s="16" t="s">
        <v>14</v>
      </c>
    </row>
    <row r="273">
      <c r="B273" s="12" t="s">
        <v>112</v>
      </c>
      <c r="C273" s="13">
        <v>250.0</v>
      </c>
      <c r="D273" s="13">
        <v>25000.0</v>
      </c>
      <c r="E273" s="14">
        <f t="shared" si="68"/>
        <v>5</v>
      </c>
      <c r="F273" s="14">
        <f t="shared" si="69"/>
        <v>5000</v>
      </c>
      <c r="G273" s="14">
        <f t="shared" si="70"/>
        <v>1</v>
      </c>
      <c r="H273" s="14">
        <f t="shared" si="71"/>
        <v>0</v>
      </c>
      <c r="L273" s="20">
        <f t="shared" ref="L273:L280" si="72">11-(K273/60)</f>
        <v>11</v>
      </c>
      <c r="M273" s="18">
        <f t="shared" ref="M273:M280" si="73">7.5*K273</f>
        <v>0</v>
      </c>
    </row>
    <row r="274">
      <c r="B274" s="12" t="s">
        <v>114</v>
      </c>
      <c r="C274" s="13">
        <v>180.0</v>
      </c>
      <c r="D274" s="13">
        <v>15000.0</v>
      </c>
      <c r="E274" s="14">
        <f t="shared" si="68"/>
        <v>4.166666667</v>
      </c>
      <c r="F274" s="14">
        <f t="shared" si="69"/>
        <v>3600</v>
      </c>
      <c r="G274" s="14">
        <f t="shared" si="70"/>
        <v>1</v>
      </c>
      <c r="H274" s="14">
        <f t="shared" si="71"/>
        <v>0</v>
      </c>
      <c r="L274" s="20">
        <f t="shared" si="72"/>
        <v>11</v>
      </c>
      <c r="M274" s="18">
        <f t="shared" si="73"/>
        <v>0</v>
      </c>
    </row>
    <row r="275">
      <c r="B275" s="12" t="s">
        <v>116</v>
      </c>
      <c r="C275" s="13">
        <v>220.0</v>
      </c>
      <c r="D275" s="13">
        <v>20000.0</v>
      </c>
      <c r="E275" s="14">
        <f t="shared" si="68"/>
        <v>4.545454545</v>
      </c>
      <c r="F275" s="14">
        <f t="shared" si="69"/>
        <v>4400</v>
      </c>
      <c r="G275" s="14">
        <f t="shared" si="70"/>
        <v>1</v>
      </c>
      <c r="H275" s="14">
        <f t="shared" si="71"/>
        <v>0</v>
      </c>
      <c r="L275" s="20">
        <f t="shared" si="72"/>
        <v>11</v>
      </c>
      <c r="M275" s="18">
        <f t="shared" si="73"/>
        <v>0</v>
      </c>
    </row>
    <row r="276">
      <c r="B276" s="12" t="s">
        <v>118</v>
      </c>
      <c r="C276" s="13">
        <v>80.0</v>
      </c>
      <c r="D276" s="13">
        <v>5000.0</v>
      </c>
      <c r="E276" s="14">
        <f t="shared" si="68"/>
        <v>3.125</v>
      </c>
      <c r="F276" s="14">
        <f t="shared" si="69"/>
        <v>1600</v>
      </c>
      <c r="G276" s="14">
        <f t="shared" si="70"/>
        <v>1</v>
      </c>
      <c r="H276" s="14">
        <f t="shared" si="71"/>
        <v>0</v>
      </c>
      <c r="L276" s="20">
        <f t="shared" si="72"/>
        <v>11</v>
      </c>
      <c r="M276" s="18">
        <f t="shared" si="73"/>
        <v>0</v>
      </c>
    </row>
    <row r="277">
      <c r="B277" s="12" t="s">
        <v>120</v>
      </c>
      <c r="C277" s="13">
        <v>125.0</v>
      </c>
      <c r="D277" s="13">
        <v>10000.0</v>
      </c>
      <c r="E277" s="14">
        <f t="shared" si="68"/>
        <v>4</v>
      </c>
      <c r="F277" s="14">
        <f t="shared" si="69"/>
        <v>2500</v>
      </c>
      <c r="G277" s="14">
        <f t="shared" si="70"/>
        <v>1</v>
      </c>
      <c r="H277" s="14">
        <f t="shared" si="71"/>
        <v>0</v>
      </c>
      <c r="L277" s="20">
        <f t="shared" si="72"/>
        <v>11</v>
      </c>
      <c r="M277" s="18">
        <f t="shared" si="73"/>
        <v>0</v>
      </c>
    </row>
    <row r="278">
      <c r="B278" s="12" t="s">
        <v>122</v>
      </c>
      <c r="C278" s="13">
        <v>90.0</v>
      </c>
      <c r="D278" s="13">
        <v>10000.0</v>
      </c>
      <c r="E278" s="14">
        <f t="shared" si="68"/>
        <v>5.555555556</v>
      </c>
      <c r="F278" s="14">
        <f t="shared" si="69"/>
        <v>1800</v>
      </c>
      <c r="G278" s="14">
        <f t="shared" si="70"/>
        <v>1</v>
      </c>
      <c r="H278" s="14">
        <f t="shared" si="71"/>
        <v>0</v>
      </c>
      <c r="L278" s="20">
        <f t="shared" si="72"/>
        <v>11</v>
      </c>
      <c r="M278" s="18">
        <f t="shared" si="73"/>
        <v>0</v>
      </c>
    </row>
    <row r="279">
      <c r="B279" s="12" t="s">
        <v>124</v>
      </c>
      <c r="C279" s="13">
        <v>200.0</v>
      </c>
      <c r="D279" s="13">
        <v>20000.0</v>
      </c>
      <c r="E279" s="14">
        <f t="shared" si="68"/>
        <v>5</v>
      </c>
      <c r="F279" s="14">
        <f t="shared" si="69"/>
        <v>4000</v>
      </c>
      <c r="G279" s="14">
        <f t="shared" si="70"/>
        <v>1</v>
      </c>
      <c r="H279" s="14">
        <f t="shared" si="71"/>
        <v>0</v>
      </c>
      <c r="L279" s="20">
        <f t="shared" si="72"/>
        <v>11</v>
      </c>
      <c r="M279" s="18">
        <f t="shared" si="73"/>
        <v>0</v>
      </c>
    </row>
    <row r="280">
      <c r="A280" s="21"/>
      <c r="B280" s="12" t="s">
        <v>126</v>
      </c>
      <c r="C280" s="13">
        <v>90.0</v>
      </c>
      <c r="D280" s="13">
        <v>5000.0</v>
      </c>
      <c r="E280" s="14">
        <f t="shared" si="68"/>
        <v>2.777777778</v>
      </c>
      <c r="F280" s="14">
        <f t="shared" si="69"/>
        <v>1800</v>
      </c>
      <c r="G280" s="14">
        <f t="shared" si="70"/>
        <v>1</v>
      </c>
      <c r="H280" s="14">
        <f t="shared" si="71"/>
        <v>0</v>
      </c>
      <c r="L280" s="20">
        <f t="shared" si="72"/>
        <v>11</v>
      </c>
      <c r="M280" s="18">
        <f t="shared" si="73"/>
        <v>0</v>
      </c>
    </row>
    <row r="281">
      <c r="B281" s="22"/>
      <c r="C281" s="22"/>
      <c r="D281" s="22"/>
      <c r="E281" s="22"/>
      <c r="F281" s="23"/>
      <c r="G281" s="23"/>
    </row>
    <row r="287">
      <c r="B287" s="23"/>
    </row>
    <row r="288">
      <c r="B288" s="23"/>
    </row>
    <row r="289">
      <c r="B289" s="23"/>
    </row>
    <row r="290">
      <c r="A290" s="21"/>
      <c r="B290" s="5"/>
      <c r="C290" s="5"/>
      <c r="D290" s="5"/>
      <c r="E290" s="5"/>
    </row>
    <row r="291">
      <c r="B291" s="22"/>
      <c r="C291" s="22"/>
      <c r="D291" s="22"/>
      <c r="E291" s="22"/>
      <c r="F291" s="23"/>
      <c r="G291" s="23"/>
      <c r="H291" s="23"/>
    </row>
    <row r="292">
      <c r="J292" s="26" t="s">
        <v>36</v>
      </c>
      <c r="K292" s="18">
        <f>SUM(M273:M290)</f>
        <v>0</v>
      </c>
    </row>
    <row r="293">
      <c r="B293" s="23"/>
      <c r="J293" s="26" t="s">
        <v>37</v>
      </c>
      <c r="K293" s="20">
        <f>(SUM(F272:F280)-SUM(H243:H251))/10000</f>
        <v>0</v>
      </c>
    </row>
    <row r="294">
      <c r="B294" s="23"/>
      <c r="J294" s="26" t="s">
        <v>38</v>
      </c>
      <c r="K294" s="20">
        <f>K267-K293</f>
        <v>207.3</v>
      </c>
    </row>
    <row r="295">
      <c r="A295" s="4" t="s">
        <v>48</v>
      </c>
      <c r="B295" s="5"/>
      <c r="C295" s="5"/>
      <c r="D295" s="5"/>
      <c r="E295" s="5"/>
    </row>
    <row r="296">
      <c r="B296" s="6" t="s">
        <v>2</v>
      </c>
      <c r="C296" s="6" t="s">
        <v>3</v>
      </c>
      <c r="D296" s="6" t="s">
        <v>4</v>
      </c>
      <c r="E296" s="7" t="s">
        <v>5</v>
      </c>
      <c r="F296" s="8" t="s">
        <v>6</v>
      </c>
      <c r="G296" s="9" t="s">
        <v>7</v>
      </c>
      <c r="H296" s="10" t="s">
        <v>8</v>
      </c>
      <c r="J296" s="11" t="s">
        <v>9</v>
      </c>
      <c r="K296" s="2"/>
      <c r="L296" s="2"/>
      <c r="M296" s="3"/>
    </row>
    <row r="298">
      <c r="B298" s="12" t="s">
        <v>111</v>
      </c>
      <c r="C298" s="13">
        <v>400.0</v>
      </c>
      <c r="D298" s="13">
        <v>30000.0</v>
      </c>
      <c r="E298" s="14">
        <f t="shared" ref="E298:E306" si="74">D298/(C298*20)</f>
        <v>3.75</v>
      </c>
      <c r="F298" s="14">
        <f t="shared" ref="F298:F306" si="75">H272 + F8</f>
        <v>16000</v>
      </c>
      <c r="G298" s="14">
        <f t="shared" ref="G298:G306" si="76">F298/(C298*20)</f>
        <v>2</v>
      </c>
      <c r="H298" s="14">
        <f t="shared" ref="H298:H306" si="77">F298-(20*C298)</f>
        <v>8000</v>
      </c>
      <c r="J298" s="16" t="s">
        <v>11</v>
      </c>
      <c r="K298" s="16" t="s">
        <v>12</v>
      </c>
      <c r="L298" s="16" t="s">
        <v>13</v>
      </c>
      <c r="M298" s="16" t="s">
        <v>14</v>
      </c>
    </row>
    <row r="299">
      <c r="B299" s="12" t="s">
        <v>112</v>
      </c>
      <c r="C299" s="13">
        <v>250.0</v>
      </c>
      <c r="D299" s="13">
        <v>25000.0</v>
      </c>
      <c r="E299" s="14">
        <f t="shared" si="74"/>
        <v>5</v>
      </c>
      <c r="F299" s="14">
        <f t="shared" si="75"/>
        <v>10000</v>
      </c>
      <c r="G299" s="14">
        <f t="shared" si="76"/>
        <v>2</v>
      </c>
      <c r="H299" s="14">
        <f t="shared" si="77"/>
        <v>5000</v>
      </c>
      <c r="J299" s="19" t="s">
        <v>113</v>
      </c>
      <c r="K299" s="19">
        <v>21.0</v>
      </c>
      <c r="L299" s="17">
        <f>5.45-(K299/60) - 0.3</f>
        <v>4.8</v>
      </c>
      <c r="M299" s="18">
        <f t="shared" ref="M299:M318" si="78">7.5*K299</f>
        <v>157.5</v>
      </c>
    </row>
    <row r="300">
      <c r="B300" s="12" t="s">
        <v>114</v>
      </c>
      <c r="C300" s="13">
        <v>180.0</v>
      </c>
      <c r="D300" s="13">
        <v>15000.0</v>
      </c>
      <c r="E300" s="14">
        <f t="shared" si="74"/>
        <v>4.166666667</v>
      </c>
      <c r="F300" s="14">
        <f t="shared" si="75"/>
        <v>7200</v>
      </c>
      <c r="G300" s="14">
        <f t="shared" si="76"/>
        <v>2</v>
      </c>
      <c r="H300" s="14">
        <f t="shared" si="77"/>
        <v>3600</v>
      </c>
      <c r="J300" s="19" t="s">
        <v>115</v>
      </c>
      <c r="K300" s="19">
        <v>3.0</v>
      </c>
      <c r="L300" s="17">
        <f>L299-(K300/60) - 0.3</f>
        <v>4.45</v>
      </c>
      <c r="M300" s="18">
        <f t="shared" si="78"/>
        <v>22.5</v>
      </c>
    </row>
    <row r="301">
      <c r="B301" s="12" t="s">
        <v>116</v>
      </c>
      <c r="C301" s="13">
        <v>220.0</v>
      </c>
      <c r="D301" s="13">
        <v>20000.0</v>
      </c>
      <c r="E301" s="14">
        <f t="shared" si="74"/>
        <v>4.545454545</v>
      </c>
      <c r="F301" s="14">
        <f t="shared" si="75"/>
        <v>8800</v>
      </c>
      <c r="G301" s="14">
        <f t="shared" si="76"/>
        <v>2</v>
      </c>
      <c r="H301" s="14">
        <f t="shared" si="77"/>
        <v>4400</v>
      </c>
      <c r="J301" s="19" t="s">
        <v>117</v>
      </c>
      <c r="K301" s="19">
        <v>24.0</v>
      </c>
      <c r="L301" s="24">
        <f>L300-(K301/60) </f>
        <v>4.05</v>
      </c>
      <c r="M301" s="18">
        <f t="shared" si="78"/>
        <v>180</v>
      </c>
    </row>
    <row r="302">
      <c r="B302" s="12" t="s">
        <v>118</v>
      </c>
      <c r="C302" s="13">
        <v>80.0</v>
      </c>
      <c r="D302" s="13">
        <v>5000.0</v>
      </c>
      <c r="E302" s="14">
        <f t="shared" si="74"/>
        <v>3.125</v>
      </c>
      <c r="F302" s="14">
        <f t="shared" si="75"/>
        <v>3200</v>
      </c>
      <c r="G302" s="14">
        <f t="shared" si="76"/>
        <v>2</v>
      </c>
      <c r="H302" s="14">
        <f t="shared" si="77"/>
        <v>1600</v>
      </c>
      <c r="J302" s="19" t="s">
        <v>119</v>
      </c>
      <c r="K302" s="19">
        <v>30.0</v>
      </c>
      <c r="L302" s="17">
        <f>11-(K302/60) - 0.3 - 0.16</f>
        <v>10.04</v>
      </c>
      <c r="M302" s="18">
        <f t="shared" si="78"/>
        <v>225</v>
      </c>
    </row>
    <row r="303">
      <c r="B303" s="12" t="s">
        <v>120</v>
      </c>
      <c r="C303" s="13">
        <v>125.0</v>
      </c>
      <c r="D303" s="13">
        <v>10000.0</v>
      </c>
      <c r="E303" s="14">
        <f t="shared" si="74"/>
        <v>4</v>
      </c>
      <c r="F303" s="14">
        <f t="shared" si="75"/>
        <v>5000</v>
      </c>
      <c r="G303" s="14">
        <f t="shared" si="76"/>
        <v>2</v>
      </c>
      <c r="H303" s="14">
        <f t="shared" si="77"/>
        <v>2500</v>
      </c>
      <c r="J303" s="19" t="s">
        <v>121</v>
      </c>
      <c r="K303" s="19">
        <v>4.0</v>
      </c>
      <c r="L303" s="17">
        <f t="shared" ref="L303:L304" si="79">L302-(K303/60) - 0.16</f>
        <v>9.813333333</v>
      </c>
      <c r="M303" s="18">
        <f t="shared" si="78"/>
        <v>30</v>
      </c>
    </row>
    <row r="304">
      <c r="B304" s="12" t="s">
        <v>122</v>
      </c>
      <c r="C304" s="13">
        <v>90.0</v>
      </c>
      <c r="D304" s="13">
        <v>10000.0</v>
      </c>
      <c r="E304" s="14">
        <f t="shared" si="74"/>
        <v>5.555555556</v>
      </c>
      <c r="F304" s="14">
        <f t="shared" si="75"/>
        <v>3600</v>
      </c>
      <c r="G304" s="14">
        <f t="shared" si="76"/>
        <v>2</v>
      </c>
      <c r="H304" s="14">
        <f t="shared" si="77"/>
        <v>1800</v>
      </c>
      <c r="J304" s="19" t="s">
        <v>123</v>
      </c>
      <c r="K304" s="19">
        <v>12.0</v>
      </c>
      <c r="L304" s="17">
        <f t="shared" si="79"/>
        <v>9.453333333</v>
      </c>
      <c r="M304" s="18">
        <f t="shared" si="78"/>
        <v>90</v>
      </c>
    </row>
    <row r="305">
      <c r="B305" s="12" t="s">
        <v>124</v>
      </c>
      <c r="C305" s="13">
        <v>200.0</v>
      </c>
      <c r="D305" s="13">
        <v>20000.0</v>
      </c>
      <c r="E305" s="14">
        <f t="shared" si="74"/>
        <v>5</v>
      </c>
      <c r="F305" s="14">
        <f t="shared" si="75"/>
        <v>8000</v>
      </c>
      <c r="G305" s="14">
        <f t="shared" si="76"/>
        <v>2</v>
      </c>
      <c r="H305" s="14">
        <f t="shared" si="77"/>
        <v>4000</v>
      </c>
      <c r="J305" s="19" t="s">
        <v>125</v>
      </c>
      <c r="K305" s="19">
        <v>26.0</v>
      </c>
      <c r="L305" s="17">
        <f>L304-(K305/60) </f>
        <v>9.02</v>
      </c>
      <c r="M305" s="18">
        <f t="shared" si="78"/>
        <v>195</v>
      </c>
    </row>
    <row r="306">
      <c r="A306" s="21"/>
      <c r="B306" s="12" t="s">
        <v>126</v>
      </c>
      <c r="C306" s="13">
        <v>90.0</v>
      </c>
      <c r="D306" s="13">
        <v>5000.0</v>
      </c>
      <c r="E306" s="14">
        <f t="shared" si="74"/>
        <v>2.777777778</v>
      </c>
      <c r="F306" s="14">
        <f t="shared" si="75"/>
        <v>3600</v>
      </c>
      <c r="G306" s="14">
        <f t="shared" si="76"/>
        <v>2</v>
      </c>
      <c r="H306" s="14">
        <f t="shared" si="77"/>
        <v>1800</v>
      </c>
      <c r="J306" s="19" t="s">
        <v>127</v>
      </c>
      <c r="K306" s="19">
        <v>24.0</v>
      </c>
      <c r="L306" s="17">
        <f t="shared" ref="L306:L307" si="80">L305-(K306/60) - 0.3 - 0.16</f>
        <v>8.16</v>
      </c>
      <c r="M306" s="18">
        <f t="shared" si="78"/>
        <v>180</v>
      </c>
    </row>
    <row r="307">
      <c r="B307" s="22"/>
      <c r="C307" s="22"/>
      <c r="D307" s="22"/>
      <c r="E307" s="22"/>
      <c r="F307" s="23"/>
      <c r="G307" s="23"/>
      <c r="J307" s="19" t="s">
        <v>128</v>
      </c>
      <c r="K307" s="19">
        <v>24.0</v>
      </c>
      <c r="L307" s="17">
        <f t="shared" si="80"/>
        <v>7.3</v>
      </c>
      <c r="M307" s="18">
        <f t="shared" si="78"/>
        <v>180</v>
      </c>
    </row>
    <row r="308">
      <c r="J308" s="19" t="s">
        <v>129</v>
      </c>
      <c r="K308" s="19">
        <v>28.0</v>
      </c>
      <c r="L308" s="17">
        <f t="shared" ref="L308:L309" si="81">L307-(K308/60) - 0.16</f>
        <v>6.673333333</v>
      </c>
      <c r="M308" s="18">
        <f t="shared" si="78"/>
        <v>210</v>
      </c>
    </row>
    <row r="309">
      <c r="J309" s="19" t="s">
        <v>130</v>
      </c>
      <c r="K309" s="19">
        <v>11.0</v>
      </c>
      <c r="L309" s="17">
        <f t="shared" si="81"/>
        <v>6.33</v>
      </c>
      <c r="M309" s="18">
        <f t="shared" si="78"/>
        <v>82.5</v>
      </c>
    </row>
    <row r="310">
      <c r="J310" s="19" t="s">
        <v>131</v>
      </c>
      <c r="K310" s="19">
        <v>31.0</v>
      </c>
      <c r="L310" s="17">
        <f>L309-(K310/60) </f>
        <v>5.813333333</v>
      </c>
      <c r="M310" s="18">
        <f t="shared" si="78"/>
        <v>232.5</v>
      </c>
    </row>
    <row r="311">
      <c r="J311" s="19" t="s">
        <v>132</v>
      </c>
      <c r="K311" s="19">
        <v>26.0</v>
      </c>
      <c r="L311" s="17">
        <f>L310-(K311/60) - 0.3 - 0.16</f>
        <v>4.92</v>
      </c>
      <c r="M311" s="18">
        <f t="shared" si="78"/>
        <v>195</v>
      </c>
    </row>
    <row r="312">
      <c r="J312" s="19" t="s">
        <v>125</v>
      </c>
      <c r="K312" s="19">
        <v>26.0</v>
      </c>
      <c r="L312" s="17">
        <f>L311-(K312/60) </f>
        <v>4.486666667</v>
      </c>
      <c r="M312" s="18">
        <f t="shared" si="78"/>
        <v>195</v>
      </c>
    </row>
    <row r="313">
      <c r="J313" s="19" t="s">
        <v>132</v>
      </c>
      <c r="K313" s="19">
        <v>26.0</v>
      </c>
      <c r="L313" s="17">
        <f>L312-(K313/60) - 0.3 - 0.16</f>
        <v>3.593333333</v>
      </c>
      <c r="M313" s="18">
        <f t="shared" si="78"/>
        <v>195</v>
      </c>
    </row>
    <row r="314">
      <c r="J314" s="19" t="s">
        <v>133</v>
      </c>
      <c r="K314" s="19">
        <v>9.0</v>
      </c>
      <c r="L314" s="17">
        <f t="shared" ref="L314:L315" si="82">L313-(K314/60) </f>
        <v>3.443333333</v>
      </c>
      <c r="M314" s="18">
        <f t="shared" si="78"/>
        <v>67.5</v>
      </c>
    </row>
    <row r="315">
      <c r="B315" s="23"/>
      <c r="J315" s="19" t="s">
        <v>131</v>
      </c>
      <c r="K315" s="19">
        <v>31.0</v>
      </c>
      <c r="L315" s="17">
        <f t="shared" si="82"/>
        <v>2.926666667</v>
      </c>
      <c r="M315" s="18">
        <f t="shared" si="78"/>
        <v>232.5</v>
      </c>
    </row>
    <row r="316">
      <c r="B316" s="23"/>
      <c r="J316" s="19" t="s">
        <v>134</v>
      </c>
      <c r="K316" s="19">
        <v>31.0</v>
      </c>
      <c r="L316" s="17">
        <f>L315-(K316/60) - 0.3 - 0.16</f>
        <v>1.95</v>
      </c>
      <c r="M316" s="18">
        <f t="shared" si="78"/>
        <v>232.5</v>
      </c>
    </row>
    <row r="317">
      <c r="B317" s="23"/>
      <c r="J317" s="19" t="s">
        <v>135</v>
      </c>
      <c r="K317" s="19">
        <v>27.0</v>
      </c>
      <c r="L317" s="17">
        <f>L316-(K317/60) - 0.16</f>
        <v>1.34</v>
      </c>
      <c r="M317" s="18">
        <f t="shared" si="78"/>
        <v>202.5</v>
      </c>
    </row>
    <row r="318">
      <c r="A318" s="21"/>
      <c r="B318" s="5"/>
      <c r="C318" s="5"/>
      <c r="D318" s="5"/>
      <c r="E318" s="5"/>
      <c r="J318" s="19" t="s">
        <v>136</v>
      </c>
      <c r="K318" s="19">
        <v>52.0</v>
      </c>
      <c r="L318" s="24">
        <f>L317-(K318/60) </f>
        <v>0.4733333333</v>
      </c>
      <c r="M318" s="18">
        <f t="shared" si="78"/>
        <v>390</v>
      </c>
    </row>
    <row r="319">
      <c r="B319" s="22"/>
      <c r="C319" s="22"/>
      <c r="D319" s="22"/>
      <c r="E319" s="22"/>
      <c r="F319" s="23"/>
      <c r="G319" s="23"/>
      <c r="H319" s="23"/>
    </row>
    <row r="320">
      <c r="J320" s="26" t="s">
        <v>36</v>
      </c>
      <c r="K320" s="18">
        <f>SUM(M299:M318)</f>
        <v>3495</v>
      </c>
    </row>
    <row r="321">
      <c r="B321" s="23"/>
      <c r="J321" s="26" t="s">
        <v>37</v>
      </c>
      <c r="K321" s="20">
        <f>(SUM(F298:F306)-SUM(H272:H280))/10000</f>
        <v>6.54</v>
      </c>
    </row>
    <row r="322">
      <c r="B322" s="23"/>
      <c r="J322" s="26" t="s">
        <v>38</v>
      </c>
      <c r="K322" s="20">
        <f>K294-K321</f>
        <v>200.76</v>
      </c>
    </row>
    <row r="323">
      <c r="A323" s="4" t="s">
        <v>49</v>
      </c>
      <c r="B323" s="5"/>
      <c r="C323" s="5"/>
      <c r="D323" s="5"/>
      <c r="E323" s="5"/>
    </row>
    <row r="324">
      <c r="B324" s="6" t="s">
        <v>2</v>
      </c>
      <c r="C324" s="6" t="s">
        <v>3</v>
      </c>
      <c r="D324" s="6" t="s">
        <v>4</v>
      </c>
      <c r="E324" s="7" t="s">
        <v>5</v>
      </c>
      <c r="F324" s="8" t="s">
        <v>6</v>
      </c>
      <c r="G324" s="9" t="s">
        <v>7</v>
      </c>
      <c r="H324" s="10" t="s">
        <v>8</v>
      </c>
      <c r="J324" s="11" t="s">
        <v>9</v>
      </c>
      <c r="K324" s="2"/>
      <c r="L324" s="2"/>
      <c r="M324" s="3"/>
    </row>
    <row r="326">
      <c r="B326" s="12" t="s">
        <v>111</v>
      </c>
      <c r="C326" s="13">
        <v>400.0</v>
      </c>
      <c r="D326" s="13">
        <v>30000.0</v>
      </c>
      <c r="E326" s="14">
        <f t="shared" ref="E326:E334" si="83">D326/(C326*20)</f>
        <v>3.75</v>
      </c>
      <c r="F326" s="14">
        <f t="shared" ref="F326:F334" si="84">H298</f>
        <v>8000</v>
      </c>
      <c r="G326" s="14">
        <f t="shared" ref="G326:G334" si="85">F326/(C326*20)</f>
        <v>1</v>
      </c>
      <c r="H326" s="14">
        <f t="shared" ref="H326:H334" si="86">F326-(20*C326)</f>
        <v>0</v>
      </c>
      <c r="J326" s="16" t="s">
        <v>11</v>
      </c>
      <c r="K326" s="16" t="s">
        <v>12</v>
      </c>
      <c r="L326" s="16" t="s">
        <v>13</v>
      </c>
      <c r="M326" s="16" t="s">
        <v>14</v>
      </c>
    </row>
    <row r="327">
      <c r="B327" s="12" t="s">
        <v>112</v>
      </c>
      <c r="C327" s="13">
        <v>250.0</v>
      </c>
      <c r="D327" s="13">
        <v>25000.0</v>
      </c>
      <c r="E327" s="14">
        <f t="shared" si="83"/>
        <v>5</v>
      </c>
      <c r="F327" s="14">
        <f t="shared" si="84"/>
        <v>5000</v>
      </c>
      <c r="G327" s="14">
        <f t="shared" si="85"/>
        <v>1</v>
      </c>
      <c r="H327" s="14">
        <f t="shared" si="86"/>
        <v>0</v>
      </c>
      <c r="L327" s="20">
        <f t="shared" ref="L327:L334" si="87">11-(K327/60)</f>
        <v>11</v>
      </c>
      <c r="M327" s="18">
        <f t="shared" ref="M327:M334" si="88">7.5*K327</f>
        <v>0</v>
      </c>
    </row>
    <row r="328">
      <c r="B328" s="12" t="s">
        <v>114</v>
      </c>
      <c r="C328" s="13">
        <v>180.0</v>
      </c>
      <c r="D328" s="13">
        <v>15000.0</v>
      </c>
      <c r="E328" s="14">
        <f t="shared" si="83"/>
        <v>4.166666667</v>
      </c>
      <c r="F328" s="14">
        <f t="shared" si="84"/>
        <v>3600</v>
      </c>
      <c r="G328" s="14">
        <f t="shared" si="85"/>
        <v>1</v>
      </c>
      <c r="H328" s="14">
        <f t="shared" si="86"/>
        <v>0</v>
      </c>
      <c r="L328" s="20">
        <f t="shared" si="87"/>
        <v>11</v>
      </c>
      <c r="M328" s="18">
        <f t="shared" si="88"/>
        <v>0</v>
      </c>
    </row>
    <row r="329">
      <c r="B329" s="12" t="s">
        <v>116</v>
      </c>
      <c r="C329" s="13">
        <v>220.0</v>
      </c>
      <c r="D329" s="13">
        <v>20000.0</v>
      </c>
      <c r="E329" s="14">
        <f t="shared" si="83"/>
        <v>4.545454545</v>
      </c>
      <c r="F329" s="14">
        <f t="shared" si="84"/>
        <v>4400</v>
      </c>
      <c r="G329" s="14">
        <f t="shared" si="85"/>
        <v>1</v>
      </c>
      <c r="H329" s="14">
        <f t="shared" si="86"/>
        <v>0</v>
      </c>
      <c r="L329" s="20">
        <f t="shared" si="87"/>
        <v>11</v>
      </c>
      <c r="M329" s="18">
        <f t="shared" si="88"/>
        <v>0</v>
      </c>
    </row>
    <row r="330">
      <c r="B330" s="12" t="s">
        <v>118</v>
      </c>
      <c r="C330" s="13">
        <v>80.0</v>
      </c>
      <c r="D330" s="13">
        <v>5000.0</v>
      </c>
      <c r="E330" s="14">
        <f t="shared" si="83"/>
        <v>3.125</v>
      </c>
      <c r="F330" s="14">
        <f t="shared" si="84"/>
        <v>1600</v>
      </c>
      <c r="G330" s="14">
        <f t="shared" si="85"/>
        <v>1</v>
      </c>
      <c r="H330" s="14">
        <f t="shared" si="86"/>
        <v>0</v>
      </c>
      <c r="L330" s="20">
        <f t="shared" si="87"/>
        <v>11</v>
      </c>
      <c r="M330" s="18">
        <f t="shared" si="88"/>
        <v>0</v>
      </c>
    </row>
    <row r="331">
      <c r="B331" s="12" t="s">
        <v>120</v>
      </c>
      <c r="C331" s="13">
        <v>125.0</v>
      </c>
      <c r="D331" s="13">
        <v>10000.0</v>
      </c>
      <c r="E331" s="14">
        <f t="shared" si="83"/>
        <v>4</v>
      </c>
      <c r="F331" s="14">
        <f t="shared" si="84"/>
        <v>2500</v>
      </c>
      <c r="G331" s="14">
        <f t="shared" si="85"/>
        <v>1</v>
      </c>
      <c r="H331" s="14">
        <f t="shared" si="86"/>
        <v>0</v>
      </c>
      <c r="L331" s="20">
        <f t="shared" si="87"/>
        <v>11</v>
      </c>
      <c r="M331" s="18">
        <f t="shared" si="88"/>
        <v>0</v>
      </c>
    </row>
    <row r="332">
      <c r="B332" s="12" t="s">
        <v>122</v>
      </c>
      <c r="C332" s="13">
        <v>90.0</v>
      </c>
      <c r="D332" s="13">
        <v>10000.0</v>
      </c>
      <c r="E332" s="14">
        <f t="shared" si="83"/>
        <v>5.555555556</v>
      </c>
      <c r="F332" s="14">
        <f t="shared" si="84"/>
        <v>1800</v>
      </c>
      <c r="G332" s="14">
        <f t="shared" si="85"/>
        <v>1</v>
      </c>
      <c r="H332" s="14">
        <f t="shared" si="86"/>
        <v>0</v>
      </c>
      <c r="L332" s="20">
        <f t="shared" si="87"/>
        <v>11</v>
      </c>
      <c r="M332" s="18">
        <f t="shared" si="88"/>
        <v>0</v>
      </c>
    </row>
    <row r="333">
      <c r="B333" s="12" t="s">
        <v>124</v>
      </c>
      <c r="C333" s="13">
        <v>200.0</v>
      </c>
      <c r="D333" s="13">
        <v>20000.0</v>
      </c>
      <c r="E333" s="14">
        <f t="shared" si="83"/>
        <v>5</v>
      </c>
      <c r="F333" s="14">
        <f t="shared" si="84"/>
        <v>4000</v>
      </c>
      <c r="G333" s="14">
        <f t="shared" si="85"/>
        <v>1</v>
      </c>
      <c r="H333" s="14">
        <f t="shared" si="86"/>
        <v>0</v>
      </c>
      <c r="L333" s="20">
        <f t="shared" si="87"/>
        <v>11</v>
      </c>
      <c r="M333" s="18">
        <f t="shared" si="88"/>
        <v>0</v>
      </c>
    </row>
    <row r="334">
      <c r="A334" s="21"/>
      <c r="B334" s="12" t="s">
        <v>126</v>
      </c>
      <c r="C334" s="13">
        <v>90.0</v>
      </c>
      <c r="D334" s="13">
        <v>5000.0</v>
      </c>
      <c r="E334" s="14">
        <f t="shared" si="83"/>
        <v>2.777777778</v>
      </c>
      <c r="F334" s="14">
        <f t="shared" si="84"/>
        <v>1800</v>
      </c>
      <c r="G334" s="14">
        <f t="shared" si="85"/>
        <v>1</v>
      </c>
      <c r="H334" s="14">
        <f t="shared" si="86"/>
        <v>0</v>
      </c>
      <c r="L334" s="20">
        <f t="shared" si="87"/>
        <v>11</v>
      </c>
      <c r="M334" s="18">
        <f t="shared" si="88"/>
        <v>0</v>
      </c>
    </row>
    <row r="335">
      <c r="B335" s="22"/>
      <c r="C335" s="22"/>
      <c r="D335" s="22"/>
      <c r="E335" s="22"/>
      <c r="F335" s="23"/>
      <c r="G335" s="23"/>
    </row>
    <row r="343">
      <c r="B343" s="23"/>
    </row>
    <row r="344">
      <c r="B344" s="23"/>
    </row>
    <row r="345">
      <c r="B345" s="23"/>
    </row>
    <row r="346">
      <c r="A346" s="21"/>
      <c r="B346" s="5"/>
      <c r="C346" s="5"/>
      <c r="D346" s="5"/>
      <c r="E346" s="5"/>
    </row>
    <row r="347">
      <c r="B347" s="22"/>
      <c r="C347" s="22"/>
      <c r="D347" s="22"/>
      <c r="E347" s="22"/>
      <c r="F347" s="23"/>
      <c r="G347" s="23"/>
      <c r="H347" s="23"/>
    </row>
    <row r="348">
      <c r="J348" s="26" t="s">
        <v>36</v>
      </c>
      <c r="K348" s="18">
        <f>SUM(M327:M346)</f>
        <v>0</v>
      </c>
    </row>
    <row r="349">
      <c r="B349" s="23"/>
      <c r="J349" s="26" t="s">
        <v>37</v>
      </c>
      <c r="K349" s="20">
        <f>(SUM(F326:F334)-SUM(H298:H306))/10000</f>
        <v>0</v>
      </c>
    </row>
    <row r="350">
      <c r="B350" s="23"/>
      <c r="J350" s="26" t="s">
        <v>38</v>
      </c>
      <c r="K350" s="20">
        <f>K322-K349</f>
        <v>200.76</v>
      </c>
    </row>
    <row r="352">
      <c r="A352" s="4" t="s">
        <v>50</v>
      </c>
      <c r="B352" s="5"/>
      <c r="C352" s="5"/>
      <c r="D352" s="5"/>
      <c r="E352" s="5"/>
    </row>
    <row r="353">
      <c r="B353" s="6" t="s">
        <v>2</v>
      </c>
      <c r="C353" s="6" t="s">
        <v>3</v>
      </c>
      <c r="D353" s="6" t="s">
        <v>4</v>
      </c>
      <c r="E353" s="7" t="s">
        <v>5</v>
      </c>
      <c r="F353" s="8" t="s">
        <v>6</v>
      </c>
      <c r="G353" s="9" t="s">
        <v>7</v>
      </c>
      <c r="H353" s="10" t="s">
        <v>8</v>
      </c>
      <c r="J353" s="11" t="s">
        <v>9</v>
      </c>
      <c r="K353" s="2"/>
      <c r="L353" s="2"/>
      <c r="M353" s="3"/>
    </row>
    <row r="355">
      <c r="B355" s="12" t="s">
        <v>111</v>
      </c>
      <c r="C355" s="13">
        <v>400.0</v>
      </c>
      <c r="D355" s="13">
        <v>30000.0</v>
      </c>
      <c r="E355" s="14">
        <f t="shared" ref="E355:E363" si="89">D355/(C355*20)</f>
        <v>3.75</v>
      </c>
      <c r="F355" s="14">
        <f t="shared" ref="F355:F363" si="90">H326 + F8</f>
        <v>16000</v>
      </c>
      <c r="G355" s="14">
        <f t="shared" ref="G355:G363" si="91">F355/(C355*20)</f>
        <v>2</v>
      </c>
      <c r="H355" s="14">
        <f t="shared" ref="H355:H363" si="92">F355-(20*C355)</f>
        <v>8000</v>
      </c>
      <c r="J355" s="16" t="s">
        <v>11</v>
      </c>
      <c r="K355" s="16" t="s">
        <v>12</v>
      </c>
      <c r="L355" s="16" t="s">
        <v>13</v>
      </c>
      <c r="M355" s="16" t="s">
        <v>14</v>
      </c>
    </row>
    <row r="356">
      <c r="B356" s="12" t="s">
        <v>112</v>
      </c>
      <c r="C356" s="13">
        <v>250.0</v>
      </c>
      <c r="D356" s="13">
        <v>25000.0</v>
      </c>
      <c r="E356" s="14">
        <f t="shared" si="89"/>
        <v>5</v>
      </c>
      <c r="F356" s="14">
        <f t="shared" si="90"/>
        <v>10000</v>
      </c>
      <c r="G356" s="14">
        <f t="shared" si="91"/>
        <v>2</v>
      </c>
      <c r="H356" s="14">
        <f t="shared" si="92"/>
        <v>5000</v>
      </c>
      <c r="J356" s="19" t="s">
        <v>113</v>
      </c>
      <c r="K356" s="19">
        <v>21.0</v>
      </c>
      <c r="L356" s="17">
        <f>5.45-(K356/60) - 0.3</f>
        <v>4.8</v>
      </c>
      <c r="M356" s="18">
        <f t="shared" ref="M356:M375" si="93">7.5*K356</f>
        <v>157.5</v>
      </c>
    </row>
    <row r="357">
      <c r="B357" s="12" t="s">
        <v>114</v>
      </c>
      <c r="C357" s="13">
        <v>180.0</v>
      </c>
      <c r="D357" s="13">
        <v>15000.0</v>
      </c>
      <c r="E357" s="14">
        <f t="shared" si="89"/>
        <v>4.166666667</v>
      </c>
      <c r="F357" s="14">
        <f t="shared" si="90"/>
        <v>7200</v>
      </c>
      <c r="G357" s="14">
        <f t="shared" si="91"/>
        <v>2</v>
      </c>
      <c r="H357" s="14">
        <f t="shared" si="92"/>
        <v>3600</v>
      </c>
      <c r="J357" s="19" t="s">
        <v>115</v>
      </c>
      <c r="K357" s="19">
        <v>3.0</v>
      </c>
      <c r="L357" s="17">
        <f>L356-(K357/60) - 0.3</f>
        <v>4.45</v>
      </c>
      <c r="M357" s="18">
        <f t="shared" si="93"/>
        <v>22.5</v>
      </c>
    </row>
    <row r="358">
      <c r="B358" s="12" t="s">
        <v>116</v>
      </c>
      <c r="C358" s="13">
        <v>220.0</v>
      </c>
      <c r="D358" s="13">
        <v>20000.0</v>
      </c>
      <c r="E358" s="14">
        <f t="shared" si="89"/>
        <v>4.545454545</v>
      </c>
      <c r="F358" s="14">
        <f t="shared" si="90"/>
        <v>8800</v>
      </c>
      <c r="G358" s="14">
        <f t="shared" si="91"/>
        <v>2</v>
      </c>
      <c r="H358" s="14">
        <f t="shared" si="92"/>
        <v>4400</v>
      </c>
      <c r="J358" s="19" t="s">
        <v>117</v>
      </c>
      <c r="K358" s="19">
        <v>24.0</v>
      </c>
      <c r="L358" s="24">
        <f>L357-(K358/60) </f>
        <v>4.05</v>
      </c>
      <c r="M358" s="18">
        <f t="shared" si="93"/>
        <v>180</v>
      </c>
    </row>
    <row r="359">
      <c r="B359" s="12" t="s">
        <v>118</v>
      </c>
      <c r="C359" s="13">
        <v>80.0</v>
      </c>
      <c r="D359" s="13">
        <v>5000.0</v>
      </c>
      <c r="E359" s="14">
        <f t="shared" si="89"/>
        <v>3.125</v>
      </c>
      <c r="F359" s="14">
        <f t="shared" si="90"/>
        <v>3200</v>
      </c>
      <c r="G359" s="14">
        <f t="shared" si="91"/>
        <v>2</v>
      </c>
      <c r="H359" s="14">
        <f t="shared" si="92"/>
        <v>1600</v>
      </c>
      <c r="J359" s="19" t="s">
        <v>119</v>
      </c>
      <c r="K359" s="19">
        <v>30.0</v>
      </c>
      <c r="L359" s="17">
        <f>11-(K359/60) - 0.3 - 0.16</f>
        <v>10.04</v>
      </c>
      <c r="M359" s="18">
        <f t="shared" si="93"/>
        <v>225</v>
      </c>
    </row>
    <row r="360">
      <c r="B360" s="12" t="s">
        <v>120</v>
      </c>
      <c r="C360" s="13">
        <v>125.0</v>
      </c>
      <c r="D360" s="13">
        <v>10000.0</v>
      </c>
      <c r="E360" s="14">
        <f t="shared" si="89"/>
        <v>4</v>
      </c>
      <c r="F360" s="14">
        <f t="shared" si="90"/>
        <v>5000</v>
      </c>
      <c r="G360" s="14">
        <f t="shared" si="91"/>
        <v>2</v>
      </c>
      <c r="H360" s="14">
        <f t="shared" si="92"/>
        <v>2500</v>
      </c>
      <c r="J360" s="19" t="s">
        <v>121</v>
      </c>
      <c r="K360" s="19">
        <v>4.0</v>
      </c>
      <c r="L360" s="17">
        <f t="shared" ref="L360:L361" si="94">L359-(K360/60) - 0.16</f>
        <v>9.813333333</v>
      </c>
      <c r="M360" s="18">
        <f t="shared" si="93"/>
        <v>30</v>
      </c>
    </row>
    <row r="361">
      <c r="B361" s="12" t="s">
        <v>122</v>
      </c>
      <c r="C361" s="13">
        <v>90.0</v>
      </c>
      <c r="D361" s="13">
        <v>10000.0</v>
      </c>
      <c r="E361" s="14">
        <f t="shared" si="89"/>
        <v>5.555555556</v>
      </c>
      <c r="F361" s="14">
        <f t="shared" si="90"/>
        <v>3600</v>
      </c>
      <c r="G361" s="14">
        <f t="shared" si="91"/>
        <v>2</v>
      </c>
      <c r="H361" s="14">
        <f t="shared" si="92"/>
        <v>1800</v>
      </c>
      <c r="J361" s="19" t="s">
        <v>123</v>
      </c>
      <c r="K361" s="19">
        <v>12.0</v>
      </c>
      <c r="L361" s="17">
        <f t="shared" si="94"/>
        <v>9.453333333</v>
      </c>
      <c r="M361" s="18">
        <f t="shared" si="93"/>
        <v>90</v>
      </c>
    </row>
    <row r="362">
      <c r="B362" s="12" t="s">
        <v>124</v>
      </c>
      <c r="C362" s="13">
        <v>200.0</v>
      </c>
      <c r="D362" s="13">
        <v>20000.0</v>
      </c>
      <c r="E362" s="14">
        <f t="shared" si="89"/>
        <v>5</v>
      </c>
      <c r="F362" s="14">
        <f t="shared" si="90"/>
        <v>8000</v>
      </c>
      <c r="G362" s="14">
        <f t="shared" si="91"/>
        <v>2</v>
      </c>
      <c r="H362" s="14">
        <f t="shared" si="92"/>
        <v>4000</v>
      </c>
      <c r="J362" s="19" t="s">
        <v>125</v>
      </c>
      <c r="K362" s="19">
        <v>26.0</v>
      </c>
      <c r="L362" s="17">
        <f>L361-(K362/60) </f>
        <v>9.02</v>
      </c>
      <c r="M362" s="18">
        <f t="shared" si="93"/>
        <v>195</v>
      </c>
    </row>
    <row r="363">
      <c r="A363" s="21"/>
      <c r="B363" s="12" t="s">
        <v>126</v>
      </c>
      <c r="C363" s="13">
        <v>90.0</v>
      </c>
      <c r="D363" s="13">
        <v>5000.0</v>
      </c>
      <c r="E363" s="14">
        <f t="shared" si="89"/>
        <v>2.777777778</v>
      </c>
      <c r="F363" s="14">
        <f t="shared" si="90"/>
        <v>3600</v>
      </c>
      <c r="G363" s="14">
        <f t="shared" si="91"/>
        <v>2</v>
      </c>
      <c r="H363" s="14">
        <f t="shared" si="92"/>
        <v>1800</v>
      </c>
      <c r="J363" s="19" t="s">
        <v>127</v>
      </c>
      <c r="K363" s="19">
        <v>24.0</v>
      </c>
      <c r="L363" s="17">
        <f t="shared" ref="L363:L364" si="95">L362-(K363/60) - 0.3 - 0.16</f>
        <v>8.16</v>
      </c>
      <c r="M363" s="18">
        <f t="shared" si="93"/>
        <v>180</v>
      </c>
    </row>
    <row r="364">
      <c r="B364" s="22"/>
      <c r="C364" s="22"/>
      <c r="D364" s="22"/>
      <c r="E364" s="22"/>
      <c r="F364" s="23"/>
      <c r="G364" s="23"/>
      <c r="J364" s="19" t="s">
        <v>128</v>
      </c>
      <c r="K364" s="19">
        <v>24.0</v>
      </c>
      <c r="L364" s="17">
        <f t="shared" si="95"/>
        <v>7.3</v>
      </c>
      <c r="M364" s="18">
        <f t="shared" si="93"/>
        <v>180</v>
      </c>
    </row>
    <row r="365">
      <c r="J365" s="19" t="s">
        <v>129</v>
      </c>
      <c r="K365" s="19">
        <v>28.0</v>
      </c>
      <c r="L365" s="17">
        <f t="shared" ref="L365:L366" si="96">L364-(K365/60) - 0.16</f>
        <v>6.673333333</v>
      </c>
      <c r="M365" s="18">
        <f t="shared" si="93"/>
        <v>210</v>
      </c>
    </row>
    <row r="366">
      <c r="J366" s="19" t="s">
        <v>130</v>
      </c>
      <c r="K366" s="19">
        <v>11.0</v>
      </c>
      <c r="L366" s="17">
        <f t="shared" si="96"/>
        <v>6.33</v>
      </c>
      <c r="M366" s="18">
        <f t="shared" si="93"/>
        <v>82.5</v>
      </c>
    </row>
    <row r="367">
      <c r="J367" s="19" t="s">
        <v>131</v>
      </c>
      <c r="K367" s="19">
        <v>31.0</v>
      </c>
      <c r="L367" s="17">
        <f>L366-(K367/60) </f>
        <v>5.813333333</v>
      </c>
      <c r="M367" s="18">
        <f t="shared" si="93"/>
        <v>232.5</v>
      </c>
    </row>
    <row r="368">
      <c r="J368" s="19" t="s">
        <v>132</v>
      </c>
      <c r="K368" s="19">
        <v>26.0</v>
      </c>
      <c r="L368" s="17">
        <f>L367-(K368/60) - 0.3 - 0.16</f>
        <v>4.92</v>
      </c>
      <c r="M368" s="18">
        <f t="shared" si="93"/>
        <v>195</v>
      </c>
    </row>
    <row r="369">
      <c r="B369" s="23"/>
      <c r="J369" s="19" t="s">
        <v>125</v>
      </c>
      <c r="K369" s="19">
        <v>26.0</v>
      </c>
      <c r="L369" s="17">
        <f>L368-(K369/60) </f>
        <v>4.486666667</v>
      </c>
      <c r="M369" s="18">
        <f t="shared" si="93"/>
        <v>195</v>
      </c>
    </row>
    <row r="370">
      <c r="B370" s="23"/>
      <c r="J370" s="19" t="s">
        <v>132</v>
      </c>
      <c r="K370" s="19">
        <v>26.0</v>
      </c>
      <c r="L370" s="17">
        <f>L369-(K370/60) - 0.3 - 0.16</f>
        <v>3.593333333</v>
      </c>
      <c r="M370" s="18">
        <f t="shared" si="93"/>
        <v>195</v>
      </c>
    </row>
    <row r="371">
      <c r="B371" s="23"/>
      <c r="J371" s="19" t="s">
        <v>133</v>
      </c>
      <c r="K371" s="19">
        <v>9.0</v>
      </c>
      <c r="L371" s="17">
        <f t="shared" ref="L371:L372" si="97">L370-(K371/60) </f>
        <v>3.443333333</v>
      </c>
      <c r="M371" s="18">
        <f t="shared" si="93"/>
        <v>67.5</v>
      </c>
    </row>
    <row r="372">
      <c r="B372" s="23"/>
      <c r="J372" s="19" t="s">
        <v>131</v>
      </c>
      <c r="K372" s="19">
        <v>31.0</v>
      </c>
      <c r="L372" s="17">
        <f t="shared" si="97"/>
        <v>2.926666667</v>
      </c>
      <c r="M372" s="18">
        <f t="shared" si="93"/>
        <v>232.5</v>
      </c>
    </row>
    <row r="373">
      <c r="B373" s="23"/>
      <c r="J373" s="19" t="s">
        <v>134</v>
      </c>
      <c r="K373" s="19">
        <v>31.0</v>
      </c>
      <c r="L373" s="17">
        <f>L372-(K373/60) - 0.3 - 0.16</f>
        <v>1.95</v>
      </c>
      <c r="M373" s="18">
        <f t="shared" si="93"/>
        <v>232.5</v>
      </c>
    </row>
    <row r="374">
      <c r="B374" s="23"/>
      <c r="J374" s="19" t="s">
        <v>135</v>
      </c>
      <c r="K374" s="19">
        <v>27.0</v>
      </c>
      <c r="L374" s="17">
        <f>L373-(K374/60) - 0.16</f>
        <v>1.34</v>
      </c>
      <c r="M374" s="18">
        <f t="shared" si="93"/>
        <v>202.5</v>
      </c>
    </row>
    <row r="375">
      <c r="A375" s="21"/>
      <c r="B375" s="5"/>
      <c r="C375" s="5"/>
      <c r="D375" s="5"/>
      <c r="E375" s="5"/>
      <c r="J375" s="19" t="s">
        <v>136</v>
      </c>
      <c r="K375" s="19">
        <v>52.0</v>
      </c>
      <c r="L375" s="24">
        <f>L374-(K375/60) </f>
        <v>0.4733333333</v>
      </c>
      <c r="M375" s="18">
        <f t="shared" si="93"/>
        <v>390</v>
      </c>
    </row>
    <row r="376">
      <c r="B376" s="22"/>
      <c r="C376" s="22"/>
      <c r="D376" s="22"/>
      <c r="E376" s="22"/>
      <c r="F376" s="23"/>
      <c r="G376" s="23"/>
      <c r="H376" s="23"/>
    </row>
    <row r="377">
      <c r="J377" s="26" t="s">
        <v>36</v>
      </c>
      <c r="K377" s="18">
        <f>SUM(M356:M375)</f>
        <v>3495</v>
      </c>
    </row>
    <row r="378">
      <c r="B378" s="23"/>
      <c r="J378" s="26" t="s">
        <v>37</v>
      </c>
      <c r="K378" s="20">
        <f>(SUM(F355:F363)-SUM(H326:H334))/10000</f>
        <v>6.54</v>
      </c>
    </row>
    <row r="379">
      <c r="B379" s="23"/>
      <c r="J379" s="26" t="s">
        <v>38</v>
      </c>
      <c r="K379" s="20">
        <f>K350-K378</f>
        <v>194.22</v>
      </c>
    </row>
    <row r="381">
      <c r="A381" s="4" t="s">
        <v>51</v>
      </c>
      <c r="B381" s="5"/>
      <c r="C381" s="5"/>
      <c r="D381" s="5"/>
      <c r="E381" s="5"/>
    </row>
    <row r="382">
      <c r="B382" s="6" t="s">
        <v>2</v>
      </c>
      <c r="C382" s="6" t="s">
        <v>3</v>
      </c>
      <c r="D382" s="6" t="s">
        <v>4</v>
      </c>
      <c r="E382" s="7" t="s">
        <v>5</v>
      </c>
      <c r="F382" s="8" t="s">
        <v>6</v>
      </c>
      <c r="G382" s="9" t="s">
        <v>7</v>
      </c>
      <c r="H382" s="10" t="s">
        <v>8</v>
      </c>
      <c r="J382" s="11" t="s">
        <v>9</v>
      </c>
      <c r="K382" s="2"/>
      <c r="L382" s="2"/>
      <c r="M382" s="3"/>
    </row>
    <row r="384">
      <c r="B384" s="12" t="s">
        <v>111</v>
      </c>
      <c r="C384" s="13">
        <v>400.0</v>
      </c>
      <c r="D384" s="13">
        <v>30000.0</v>
      </c>
      <c r="E384" s="14">
        <f t="shared" ref="E384:E392" si="98">D384/(C384*20)</f>
        <v>3.75</v>
      </c>
      <c r="F384" s="14">
        <f t="shared" ref="F384:F392" si="99">H355</f>
        <v>8000</v>
      </c>
      <c r="G384" s="14">
        <f t="shared" ref="G384:G392" si="100">F384/(C384*20)</f>
        <v>1</v>
      </c>
      <c r="H384" s="14">
        <f t="shared" ref="H384:H392" si="101">F384-(20*C384)</f>
        <v>0</v>
      </c>
      <c r="J384" s="16" t="s">
        <v>11</v>
      </c>
      <c r="K384" s="16" t="s">
        <v>12</v>
      </c>
      <c r="L384" s="16" t="s">
        <v>13</v>
      </c>
      <c r="M384" s="16" t="s">
        <v>14</v>
      </c>
    </row>
    <row r="385">
      <c r="B385" s="12" t="s">
        <v>112</v>
      </c>
      <c r="C385" s="13">
        <v>250.0</v>
      </c>
      <c r="D385" s="13">
        <v>25000.0</v>
      </c>
      <c r="E385" s="14">
        <f t="shared" si="98"/>
        <v>5</v>
      </c>
      <c r="F385" s="14">
        <f t="shared" si="99"/>
        <v>5000</v>
      </c>
      <c r="G385" s="14">
        <f t="shared" si="100"/>
        <v>1</v>
      </c>
      <c r="H385" s="14">
        <f t="shared" si="101"/>
        <v>0</v>
      </c>
      <c r="L385" s="20">
        <f t="shared" ref="L385:L392" si="102">11-(K385/60)</f>
        <v>11</v>
      </c>
      <c r="M385" s="18">
        <f t="shared" ref="M385:M392" si="103">7.5*K385</f>
        <v>0</v>
      </c>
    </row>
    <row r="386">
      <c r="B386" s="12" t="s">
        <v>114</v>
      </c>
      <c r="C386" s="13">
        <v>180.0</v>
      </c>
      <c r="D386" s="13">
        <v>15000.0</v>
      </c>
      <c r="E386" s="14">
        <f t="shared" si="98"/>
        <v>4.166666667</v>
      </c>
      <c r="F386" s="14">
        <f t="shared" si="99"/>
        <v>3600</v>
      </c>
      <c r="G386" s="14">
        <f t="shared" si="100"/>
        <v>1</v>
      </c>
      <c r="H386" s="14">
        <f t="shared" si="101"/>
        <v>0</v>
      </c>
      <c r="L386" s="20">
        <f t="shared" si="102"/>
        <v>11</v>
      </c>
      <c r="M386" s="18">
        <f t="shared" si="103"/>
        <v>0</v>
      </c>
    </row>
    <row r="387">
      <c r="B387" s="12" t="s">
        <v>116</v>
      </c>
      <c r="C387" s="13">
        <v>220.0</v>
      </c>
      <c r="D387" s="13">
        <v>20000.0</v>
      </c>
      <c r="E387" s="14">
        <f t="shared" si="98"/>
        <v>4.545454545</v>
      </c>
      <c r="F387" s="14">
        <f t="shared" si="99"/>
        <v>4400</v>
      </c>
      <c r="G387" s="14">
        <f t="shared" si="100"/>
        <v>1</v>
      </c>
      <c r="H387" s="14">
        <f t="shared" si="101"/>
        <v>0</v>
      </c>
      <c r="L387" s="20">
        <f t="shared" si="102"/>
        <v>11</v>
      </c>
      <c r="M387" s="18">
        <f t="shared" si="103"/>
        <v>0</v>
      </c>
    </row>
    <row r="388">
      <c r="B388" s="12" t="s">
        <v>118</v>
      </c>
      <c r="C388" s="13">
        <v>80.0</v>
      </c>
      <c r="D388" s="13">
        <v>5000.0</v>
      </c>
      <c r="E388" s="14">
        <f t="shared" si="98"/>
        <v>3.125</v>
      </c>
      <c r="F388" s="14">
        <f t="shared" si="99"/>
        <v>1600</v>
      </c>
      <c r="G388" s="14">
        <f t="shared" si="100"/>
        <v>1</v>
      </c>
      <c r="H388" s="14">
        <f t="shared" si="101"/>
        <v>0</v>
      </c>
      <c r="L388" s="20">
        <f t="shared" si="102"/>
        <v>11</v>
      </c>
      <c r="M388" s="18">
        <f t="shared" si="103"/>
        <v>0</v>
      </c>
    </row>
    <row r="389">
      <c r="B389" s="12" t="s">
        <v>120</v>
      </c>
      <c r="C389" s="13">
        <v>125.0</v>
      </c>
      <c r="D389" s="13">
        <v>10000.0</v>
      </c>
      <c r="E389" s="14">
        <f t="shared" si="98"/>
        <v>4</v>
      </c>
      <c r="F389" s="14">
        <f t="shared" si="99"/>
        <v>2500</v>
      </c>
      <c r="G389" s="14">
        <f t="shared" si="100"/>
        <v>1</v>
      </c>
      <c r="H389" s="14">
        <f t="shared" si="101"/>
        <v>0</v>
      </c>
      <c r="L389" s="20">
        <f t="shared" si="102"/>
        <v>11</v>
      </c>
      <c r="M389" s="18">
        <f t="shared" si="103"/>
        <v>0</v>
      </c>
    </row>
    <row r="390">
      <c r="B390" s="12" t="s">
        <v>122</v>
      </c>
      <c r="C390" s="13">
        <v>90.0</v>
      </c>
      <c r="D390" s="13">
        <v>10000.0</v>
      </c>
      <c r="E390" s="14">
        <f t="shared" si="98"/>
        <v>5.555555556</v>
      </c>
      <c r="F390" s="14">
        <f t="shared" si="99"/>
        <v>1800</v>
      </c>
      <c r="G390" s="14">
        <f t="shared" si="100"/>
        <v>1</v>
      </c>
      <c r="H390" s="14">
        <f t="shared" si="101"/>
        <v>0</v>
      </c>
      <c r="L390" s="20">
        <f t="shared" si="102"/>
        <v>11</v>
      </c>
      <c r="M390" s="18">
        <f t="shared" si="103"/>
        <v>0</v>
      </c>
    </row>
    <row r="391">
      <c r="B391" s="12" t="s">
        <v>124</v>
      </c>
      <c r="C391" s="13">
        <v>200.0</v>
      </c>
      <c r="D391" s="13">
        <v>20000.0</v>
      </c>
      <c r="E391" s="14">
        <f t="shared" si="98"/>
        <v>5</v>
      </c>
      <c r="F391" s="14">
        <f t="shared" si="99"/>
        <v>4000</v>
      </c>
      <c r="G391" s="14">
        <f t="shared" si="100"/>
        <v>1</v>
      </c>
      <c r="H391" s="14">
        <f t="shared" si="101"/>
        <v>0</v>
      </c>
      <c r="L391" s="20">
        <f t="shared" si="102"/>
        <v>11</v>
      </c>
      <c r="M391" s="18">
        <f t="shared" si="103"/>
        <v>0</v>
      </c>
    </row>
    <row r="392">
      <c r="A392" s="21"/>
      <c r="B392" s="12" t="s">
        <v>126</v>
      </c>
      <c r="C392" s="13">
        <v>90.0</v>
      </c>
      <c r="D392" s="13">
        <v>5000.0</v>
      </c>
      <c r="E392" s="14">
        <f t="shared" si="98"/>
        <v>2.777777778</v>
      </c>
      <c r="F392" s="14">
        <f t="shared" si="99"/>
        <v>1800</v>
      </c>
      <c r="G392" s="14">
        <f t="shared" si="100"/>
        <v>1</v>
      </c>
      <c r="H392" s="14">
        <f t="shared" si="101"/>
        <v>0</v>
      </c>
      <c r="L392" s="20">
        <f t="shared" si="102"/>
        <v>11</v>
      </c>
      <c r="M392" s="18">
        <f t="shared" si="103"/>
        <v>0</v>
      </c>
    </row>
    <row r="393">
      <c r="B393" s="22"/>
      <c r="C393" s="22"/>
      <c r="D393" s="22"/>
      <c r="E393" s="22"/>
      <c r="F393" s="23"/>
      <c r="G393" s="23"/>
    </row>
    <row r="401">
      <c r="B401" s="23"/>
    </row>
    <row r="402">
      <c r="B402" s="23"/>
    </row>
    <row r="403">
      <c r="B403" s="23"/>
    </row>
    <row r="404">
      <c r="A404" s="21"/>
      <c r="B404" s="5"/>
      <c r="C404" s="5"/>
      <c r="D404" s="5"/>
      <c r="E404" s="5"/>
    </row>
    <row r="405">
      <c r="B405" s="22"/>
      <c r="C405" s="22"/>
      <c r="D405" s="22"/>
      <c r="E405" s="22"/>
      <c r="F405" s="23"/>
      <c r="G405" s="23"/>
      <c r="H405" s="23"/>
    </row>
    <row r="406">
      <c r="J406" s="26" t="s">
        <v>36</v>
      </c>
      <c r="K406" s="18">
        <f>SUM(M385:M404)</f>
        <v>0</v>
      </c>
    </row>
    <row r="407">
      <c r="B407" s="23"/>
      <c r="J407" s="26" t="s">
        <v>37</v>
      </c>
      <c r="K407" s="20">
        <f>(SUM(F384:F392)-SUM(H355:H363))/10000</f>
        <v>0</v>
      </c>
    </row>
    <row r="408">
      <c r="B408" s="23"/>
      <c r="J408" s="26" t="s">
        <v>38</v>
      </c>
      <c r="K408" s="20">
        <f>K379-K407</f>
        <v>194.22</v>
      </c>
    </row>
    <row r="410">
      <c r="A410" s="4" t="s">
        <v>52</v>
      </c>
      <c r="B410" s="5"/>
      <c r="C410" s="5"/>
      <c r="D410" s="5"/>
      <c r="E410" s="5"/>
    </row>
    <row r="411">
      <c r="B411" s="6" t="s">
        <v>2</v>
      </c>
      <c r="C411" s="6" t="s">
        <v>3</v>
      </c>
      <c r="D411" s="6" t="s">
        <v>4</v>
      </c>
      <c r="E411" s="7" t="s">
        <v>5</v>
      </c>
      <c r="F411" s="8" t="s">
        <v>6</v>
      </c>
      <c r="G411" s="9" t="s">
        <v>7</v>
      </c>
      <c r="H411" s="10" t="s">
        <v>8</v>
      </c>
      <c r="J411" s="11" t="s">
        <v>9</v>
      </c>
      <c r="K411" s="2"/>
      <c r="L411" s="2"/>
      <c r="M411" s="3"/>
    </row>
    <row r="413">
      <c r="B413" s="12" t="s">
        <v>111</v>
      </c>
      <c r="C413" s="13">
        <v>400.0</v>
      </c>
      <c r="D413" s="13">
        <v>30000.0</v>
      </c>
      <c r="E413" s="14">
        <f t="shared" ref="E413:E421" si="104">D413/(C413*20)</f>
        <v>3.75</v>
      </c>
      <c r="F413" s="14">
        <f t="shared" ref="F413:F421" si="105">H384 + F8</f>
        <v>16000</v>
      </c>
      <c r="G413" s="14">
        <f t="shared" ref="G413:G421" si="106">F413/(C413*20)</f>
        <v>2</v>
      </c>
      <c r="H413" s="14">
        <f t="shared" ref="H413:H421" si="107">F413-(20*C413)</f>
        <v>8000</v>
      </c>
      <c r="J413" s="16" t="s">
        <v>11</v>
      </c>
      <c r="K413" s="16" t="s">
        <v>12</v>
      </c>
      <c r="L413" s="16" t="s">
        <v>13</v>
      </c>
      <c r="M413" s="16" t="s">
        <v>14</v>
      </c>
    </row>
    <row r="414">
      <c r="B414" s="12" t="s">
        <v>112</v>
      </c>
      <c r="C414" s="13">
        <v>250.0</v>
      </c>
      <c r="D414" s="13">
        <v>25000.0</v>
      </c>
      <c r="E414" s="14">
        <f t="shared" si="104"/>
        <v>5</v>
      </c>
      <c r="F414" s="14">
        <f t="shared" si="105"/>
        <v>10000</v>
      </c>
      <c r="G414" s="14">
        <f t="shared" si="106"/>
        <v>2</v>
      </c>
      <c r="H414" s="14">
        <f t="shared" si="107"/>
        <v>5000</v>
      </c>
      <c r="J414" s="19" t="s">
        <v>113</v>
      </c>
      <c r="K414" s="19">
        <v>21.0</v>
      </c>
      <c r="L414" s="17">
        <f>5.45-(K414/60) - 0.3</f>
        <v>4.8</v>
      </c>
      <c r="M414" s="18">
        <f t="shared" ref="M414:M433" si="108">7.5*K414</f>
        <v>157.5</v>
      </c>
    </row>
    <row r="415">
      <c r="B415" s="12" t="s">
        <v>114</v>
      </c>
      <c r="C415" s="13">
        <v>180.0</v>
      </c>
      <c r="D415" s="13">
        <v>15000.0</v>
      </c>
      <c r="E415" s="14">
        <f t="shared" si="104"/>
        <v>4.166666667</v>
      </c>
      <c r="F415" s="14">
        <f t="shared" si="105"/>
        <v>7200</v>
      </c>
      <c r="G415" s="14">
        <f t="shared" si="106"/>
        <v>2</v>
      </c>
      <c r="H415" s="14">
        <f t="shared" si="107"/>
        <v>3600</v>
      </c>
      <c r="J415" s="19" t="s">
        <v>115</v>
      </c>
      <c r="K415" s="19">
        <v>3.0</v>
      </c>
      <c r="L415" s="17">
        <f>L414-(K415/60) - 0.3</f>
        <v>4.45</v>
      </c>
      <c r="M415" s="18">
        <f t="shared" si="108"/>
        <v>22.5</v>
      </c>
    </row>
    <row r="416">
      <c r="B416" s="12" t="s">
        <v>116</v>
      </c>
      <c r="C416" s="13">
        <v>220.0</v>
      </c>
      <c r="D416" s="13">
        <v>20000.0</v>
      </c>
      <c r="E416" s="14">
        <f t="shared" si="104"/>
        <v>4.545454545</v>
      </c>
      <c r="F416" s="14">
        <f t="shared" si="105"/>
        <v>8800</v>
      </c>
      <c r="G416" s="14">
        <f t="shared" si="106"/>
        <v>2</v>
      </c>
      <c r="H416" s="14">
        <f t="shared" si="107"/>
        <v>4400</v>
      </c>
      <c r="J416" s="19" t="s">
        <v>117</v>
      </c>
      <c r="K416" s="19">
        <v>24.0</v>
      </c>
      <c r="L416" s="24">
        <f>L415-(K416/60) </f>
        <v>4.05</v>
      </c>
      <c r="M416" s="18">
        <f t="shared" si="108"/>
        <v>180</v>
      </c>
    </row>
    <row r="417">
      <c r="B417" s="12" t="s">
        <v>118</v>
      </c>
      <c r="C417" s="13">
        <v>80.0</v>
      </c>
      <c r="D417" s="13">
        <v>5000.0</v>
      </c>
      <c r="E417" s="14">
        <f t="shared" si="104"/>
        <v>3.125</v>
      </c>
      <c r="F417" s="14">
        <f t="shared" si="105"/>
        <v>3200</v>
      </c>
      <c r="G417" s="14">
        <f t="shared" si="106"/>
        <v>2</v>
      </c>
      <c r="H417" s="14">
        <f t="shared" si="107"/>
        <v>1600</v>
      </c>
      <c r="J417" s="19" t="s">
        <v>119</v>
      </c>
      <c r="K417" s="19">
        <v>30.0</v>
      </c>
      <c r="L417" s="17">
        <f>11-(K417/60) - 0.3 - 0.16</f>
        <v>10.04</v>
      </c>
      <c r="M417" s="18">
        <f t="shared" si="108"/>
        <v>225</v>
      </c>
    </row>
    <row r="418">
      <c r="B418" s="12" t="s">
        <v>120</v>
      </c>
      <c r="C418" s="13">
        <v>125.0</v>
      </c>
      <c r="D418" s="13">
        <v>10000.0</v>
      </c>
      <c r="E418" s="14">
        <f t="shared" si="104"/>
        <v>4</v>
      </c>
      <c r="F418" s="14">
        <f t="shared" si="105"/>
        <v>5000</v>
      </c>
      <c r="G418" s="14">
        <f t="shared" si="106"/>
        <v>2</v>
      </c>
      <c r="H418" s="14">
        <f t="shared" si="107"/>
        <v>2500</v>
      </c>
      <c r="J418" s="19" t="s">
        <v>121</v>
      </c>
      <c r="K418" s="19">
        <v>4.0</v>
      </c>
      <c r="L418" s="17">
        <f t="shared" ref="L418:L419" si="109">L417-(K418/60) - 0.16</f>
        <v>9.813333333</v>
      </c>
      <c r="M418" s="18">
        <f t="shared" si="108"/>
        <v>30</v>
      </c>
    </row>
    <row r="419">
      <c r="B419" s="12" t="s">
        <v>122</v>
      </c>
      <c r="C419" s="13">
        <v>90.0</v>
      </c>
      <c r="D419" s="13">
        <v>10000.0</v>
      </c>
      <c r="E419" s="14">
        <f t="shared" si="104"/>
        <v>5.555555556</v>
      </c>
      <c r="F419" s="14">
        <f t="shared" si="105"/>
        <v>3600</v>
      </c>
      <c r="G419" s="14">
        <f t="shared" si="106"/>
        <v>2</v>
      </c>
      <c r="H419" s="14">
        <f t="shared" si="107"/>
        <v>1800</v>
      </c>
      <c r="J419" s="19" t="s">
        <v>123</v>
      </c>
      <c r="K419" s="19">
        <v>12.0</v>
      </c>
      <c r="L419" s="17">
        <f t="shared" si="109"/>
        <v>9.453333333</v>
      </c>
      <c r="M419" s="18">
        <f t="shared" si="108"/>
        <v>90</v>
      </c>
    </row>
    <row r="420">
      <c r="B420" s="12" t="s">
        <v>124</v>
      </c>
      <c r="C420" s="13">
        <v>200.0</v>
      </c>
      <c r="D420" s="13">
        <v>20000.0</v>
      </c>
      <c r="E420" s="14">
        <f t="shared" si="104"/>
        <v>5</v>
      </c>
      <c r="F420" s="14">
        <f t="shared" si="105"/>
        <v>8000</v>
      </c>
      <c r="G420" s="14">
        <f t="shared" si="106"/>
        <v>2</v>
      </c>
      <c r="H420" s="14">
        <f t="shared" si="107"/>
        <v>4000</v>
      </c>
      <c r="J420" s="19" t="s">
        <v>125</v>
      </c>
      <c r="K420" s="19">
        <v>26.0</v>
      </c>
      <c r="L420" s="17">
        <f>L419-(K420/60) </f>
        <v>9.02</v>
      </c>
      <c r="M420" s="18">
        <f t="shared" si="108"/>
        <v>195</v>
      </c>
    </row>
    <row r="421">
      <c r="A421" s="21"/>
      <c r="B421" s="12" t="s">
        <v>126</v>
      </c>
      <c r="C421" s="13">
        <v>90.0</v>
      </c>
      <c r="D421" s="13">
        <v>5000.0</v>
      </c>
      <c r="E421" s="14">
        <f t="shared" si="104"/>
        <v>2.777777778</v>
      </c>
      <c r="F421" s="14">
        <f t="shared" si="105"/>
        <v>3600</v>
      </c>
      <c r="G421" s="14">
        <f t="shared" si="106"/>
        <v>2</v>
      </c>
      <c r="H421" s="14">
        <f t="shared" si="107"/>
        <v>1800</v>
      </c>
      <c r="J421" s="19" t="s">
        <v>127</v>
      </c>
      <c r="K421" s="19">
        <v>24.0</v>
      </c>
      <c r="L421" s="17">
        <f t="shared" ref="L421:L422" si="110">L420-(K421/60) - 0.3 - 0.16</f>
        <v>8.16</v>
      </c>
      <c r="M421" s="18">
        <f t="shared" si="108"/>
        <v>180</v>
      </c>
    </row>
    <row r="422">
      <c r="B422" s="22"/>
      <c r="C422" s="22"/>
      <c r="D422" s="22"/>
      <c r="E422" s="22"/>
      <c r="F422" s="23"/>
      <c r="G422" s="23"/>
      <c r="J422" s="19" t="s">
        <v>128</v>
      </c>
      <c r="K422" s="19">
        <v>24.0</v>
      </c>
      <c r="L422" s="17">
        <f t="shared" si="110"/>
        <v>7.3</v>
      </c>
      <c r="M422" s="18">
        <f t="shared" si="108"/>
        <v>180</v>
      </c>
    </row>
    <row r="423">
      <c r="J423" s="19" t="s">
        <v>129</v>
      </c>
      <c r="K423" s="19">
        <v>28.0</v>
      </c>
      <c r="L423" s="17">
        <f t="shared" ref="L423:L424" si="111">L422-(K423/60) - 0.16</f>
        <v>6.673333333</v>
      </c>
      <c r="M423" s="18">
        <f t="shared" si="108"/>
        <v>210</v>
      </c>
    </row>
    <row r="424">
      <c r="J424" s="19" t="s">
        <v>130</v>
      </c>
      <c r="K424" s="19">
        <v>11.0</v>
      </c>
      <c r="L424" s="17">
        <f t="shared" si="111"/>
        <v>6.33</v>
      </c>
      <c r="M424" s="18">
        <f t="shared" si="108"/>
        <v>82.5</v>
      </c>
    </row>
    <row r="425">
      <c r="B425" s="23"/>
      <c r="J425" s="19" t="s">
        <v>131</v>
      </c>
      <c r="K425" s="19">
        <v>31.0</v>
      </c>
      <c r="L425" s="17">
        <f>L424-(K425/60) </f>
        <v>5.813333333</v>
      </c>
      <c r="M425" s="18">
        <f t="shared" si="108"/>
        <v>232.5</v>
      </c>
    </row>
    <row r="426">
      <c r="B426" s="23"/>
      <c r="J426" s="19" t="s">
        <v>132</v>
      </c>
      <c r="K426" s="19">
        <v>26.0</v>
      </c>
      <c r="L426" s="17">
        <f>L425-(K426/60) - 0.3 - 0.16</f>
        <v>4.92</v>
      </c>
      <c r="M426" s="18">
        <f t="shared" si="108"/>
        <v>195</v>
      </c>
    </row>
    <row r="427">
      <c r="B427" s="23"/>
      <c r="J427" s="19" t="s">
        <v>125</v>
      </c>
      <c r="K427" s="19">
        <v>26.0</v>
      </c>
      <c r="L427" s="17">
        <f>L426-(K427/60) </f>
        <v>4.486666667</v>
      </c>
      <c r="M427" s="18">
        <f t="shared" si="108"/>
        <v>195</v>
      </c>
    </row>
    <row r="428">
      <c r="B428" s="23"/>
      <c r="J428" s="19" t="s">
        <v>132</v>
      </c>
      <c r="K428" s="19">
        <v>26.0</v>
      </c>
      <c r="L428" s="17">
        <f>L427-(K428/60) - 0.3 - 0.16</f>
        <v>3.593333333</v>
      </c>
      <c r="M428" s="18">
        <f t="shared" si="108"/>
        <v>195</v>
      </c>
    </row>
    <row r="429">
      <c r="B429" s="23"/>
      <c r="J429" s="19" t="s">
        <v>133</v>
      </c>
      <c r="K429" s="19">
        <v>9.0</v>
      </c>
      <c r="L429" s="17">
        <f t="shared" ref="L429:L430" si="112">L428-(K429/60) </f>
        <v>3.443333333</v>
      </c>
      <c r="M429" s="18">
        <f t="shared" si="108"/>
        <v>67.5</v>
      </c>
    </row>
    <row r="430">
      <c r="B430" s="23"/>
      <c r="J430" s="19" t="s">
        <v>131</v>
      </c>
      <c r="K430" s="19">
        <v>31.0</v>
      </c>
      <c r="L430" s="17">
        <f t="shared" si="112"/>
        <v>2.926666667</v>
      </c>
      <c r="M430" s="18">
        <f t="shared" si="108"/>
        <v>232.5</v>
      </c>
    </row>
    <row r="431">
      <c r="B431" s="23"/>
      <c r="J431" s="19" t="s">
        <v>134</v>
      </c>
      <c r="K431" s="19">
        <v>31.0</v>
      </c>
      <c r="L431" s="17">
        <f>L430-(K431/60) - 0.3 - 0.16</f>
        <v>1.95</v>
      </c>
      <c r="M431" s="18">
        <f t="shared" si="108"/>
        <v>232.5</v>
      </c>
    </row>
    <row r="432">
      <c r="A432" s="21"/>
      <c r="B432" s="5"/>
      <c r="C432" s="5"/>
      <c r="D432" s="5"/>
      <c r="E432" s="5"/>
      <c r="J432" s="19" t="s">
        <v>135</v>
      </c>
      <c r="K432" s="19">
        <v>27.0</v>
      </c>
      <c r="L432" s="17">
        <f>L431-(K432/60) - 0.16</f>
        <v>1.34</v>
      </c>
      <c r="M432" s="18">
        <f t="shared" si="108"/>
        <v>202.5</v>
      </c>
    </row>
    <row r="433">
      <c r="B433" s="22"/>
      <c r="C433" s="22"/>
      <c r="D433" s="22"/>
      <c r="E433" s="22"/>
      <c r="F433" s="23"/>
      <c r="G433" s="23"/>
      <c r="H433" s="23"/>
      <c r="J433" s="19" t="s">
        <v>136</v>
      </c>
      <c r="K433" s="19">
        <v>52.0</v>
      </c>
      <c r="L433" s="24">
        <f>L432-(K433/60) </f>
        <v>0.4733333333</v>
      </c>
      <c r="M433" s="18">
        <f t="shared" si="108"/>
        <v>390</v>
      </c>
    </row>
    <row r="434">
      <c r="J434" s="26"/>
      <c r="K434" s="18"/>
    </row>
    <row r="435">
      <c r="J435" s="26" t="s">
        <v>36</v>
      </c>
      <c r="K435" s="18">
        <f>SUM(M414:M433)</f>
        <v>3495</v>
      </c>
    </row>
    <row r="436">
      <c r="B436" s="23"/>
      <c r="J436" s="26" t="s">
        <v>37</v>
      </c>
      <c r="K436" s="20">
        <f>(SUM(F413:F421)-SUM(H384:H392))/10000</f>
        <v>6.54</v>
      </c>
    </row>
    <row r="437">
      <c r="B437" s="23"/>
      <c r="J437" s="26" t="s">
        <v>38</v>
      </c>
      <c r="K437" s="20">
        <f>K408-K436</f>
        <v>187.68</v>
      </c>
    </row>
    <row r="439">
      <c r="A439" s="4" t="s">
        <v>53</v>
      </c>
      <c r="B439" s="5"/>
      <c r="C439" s="5"/>
      <c r="D439" s="5"/>
      <c r="E439" s="5"/>
    </row>
    <row r="440">
      <c r="B440" s="6" t="s">
        <v>2</v>
      </c>
      <c r="C440" s="6" t="s">
        <v>3</v>
      </c>
      <c r="D440" s="6" t="s">
        <v>4</v>
      </c>
      <c r="E440" s="7" t="s">
        <v>5</v>
      </c>
      <c r="F440" s="8" t="s">
        <v>6</v>
      </c>
      <c r="G440" s="9" t="s">
        <v>7</v>
      </c>
      <c r="H440" s="10" t="s">
        <v>8</v>
      </c>
      <c r="J440" s="11" t="s">
        <v>9</v>
      </c>
      <c r="K440" s="2"/>
      <c r="L440" s="2"/>
      <c r="M440" s="3"/>
    </row>
    <row r="442">
      <c r="B442" s="12" t="s">
        <v>111</v>
      </c>
      <c r="C442" s="13">
        <v>400.0</v>
      </c>
      <c r="D442" s="13">
        <v>30000.0</v>
      </c>
      <c r="E442" s="14">
        <f t="shared" ref="E442:E450" si="113">D442/(C442*20)</f>
        <v>3.75</v>
      </c>
      <c r="F442" s="14">
        <f t="shared" ref="F442:F450" si="114">H413</f>
        <v>8000</v>
      </c>
      <c r="G442" s="14">
        <f t="shared" ref="G442:G450" si="115">F442/(C442*20)</f>
        <v>1</v>
      </c>
      <c r="H442" s="14">
        <f t="shared" ref="H442:H450" si="116">F442-(20*C442)</f>
        <v>0</v>
      </c>
      <c r="J442" s="16" t="s">
        <v>11</v>
      </c>
      <c r="K442" s="16" t="s">
        <v>12</v>
      </c>
      <c r="L442" s="16" t="s">
        <v>13</v>
      </c>
      <c r="M442" s="16" t="s">
        <v>14</v>
      </c>
    </row>
    <row r="443">
      <c r="B443" s="12" t="s">
        <v>112</v>
      </c>
      <c r="C443" s="13">
        <v>250.0</v>
      </c>
      <c r="D443" s="13">
        <v>25000.0</v>
      </c>
      <c r="E443" s="14">
        <f t="shared" si="113"/>
        <v>5</v>
      </c>
      <c r="F443" s="14">
        <f t="shared" si="114"/>
        <v>5000</v>
      </c>
      <c r="G443" s="14">
        <f t="shared" si="115"/>
        <v>1</v>
      </c>
      <c r="H443" s="14">
        <f t="shared" si="116"/>
        <v>0</v>
      </c>
      <c r="L443" s="20">
        <f t="shared" ref="L443:L450" si="117">11-(K443/60)</f>
        <v>11</v>
      </c>
      <c r="M443" s="18">
        <f t="shared" ref="M443:M450" si="118">7.5*K443</f>
        <v>0</v>
      </c>
    </row>
    <row r="444">
      <c r="B444" s="12" t="s">
        <v>114</v>
      </c>
      <c r="C444" s="13">
        <v>180.0</v>
      </c>
      <c r="D444" s="13">
        <v>15000.0</v>
      </c>
      <c r="E444" s="14">
        <f t="shared" si="113"/>
        <v>4.166666667</v>
      </c>
      <c r="F444" s="14">
        <f t="shared" si="114"/>
        <v>3600</v>
      </c>
      <c r="G444" s="14">
        <f t="shared" si="115"/>
        <v>1</v>
      </c>
      <c r="H444" s="14">
        <f t="shared" si="116"/>
        <v>0</v>
      </c>
      <c r="L444" s="20">
        <f t="shared" si="117"/>
        <v>11</v>
      </c>
      <c r="M444" s="18">
        <f t="shared" si="118"/>
        <v>0</v>
      </c>
    </row>
    <row r="445">
      <c r="B445" s="12" t="s">
        <v>116</v>
      </c>
      <c r="C445" s="13">
        <v>220.0</v>
      </c>
      <c r="D445" s="13">
        <v>20000.0</v>
      </c>
      <c r="E445" s="14">
        <f t="shared" si="113"/>
        <v>4.545454545</v>
      </c>
      <c r="F445" s="14">
        <f t="shared" si="114"/>
        <v>4400</v>
      </c>
      <c r="G445" s="14">
        <f t="shared" si="115"/>
        <v>1</v>
      </c>
      <c r="H445" s="14">
        <f t="shared" si="116"/>
        <v>0</v>
      </c>
      <c r="L445" s="20">
        <f t="shared" si="117"/>
        <v>11</v>
      </c>
      <c r="M445" s="18">
        <f t="shared" si="118"/>
        <v>0</v>
      </c>
    </row>
    <row r="446">
      <c r="B446" s="12" t="s">
        <v>118</v>
      </c>
      <c r="C446" s="13">
        <v>80.0</v>
      </c>
      <c r="D446" s="13">
        <v>5000.0</v>
      </c>
      <c r="E446" s="14">
        <f t="shared" si="113"/>
        <v>3.125</v>
      </c>
      <c r="F446" s="14">
        <f t="shared" si="114"/>
        <v>1600</v>
      </c>
      <c r="G446" s="14">
        <f t="shared" si="115"/>
        <v>1</v>
      </c>
      <c r="H446" s="14">
        <f t="shared" si="116"/>
        <v>0</v>
      </c>
      <c r="L446" s="20">
        <f t="shared" si="117"/>
        <v>11</v>
      </c>
      <c r="M446" s="18">
        <f t="shared" si="118"/>
        <v>0</v>
      </c>
    </row>
    <row r="447">
      <c r="B447" s="12" t="s">
        <v>120</v>
      </c>
      <c r="C447" s="13">
        <v>125.0</v>
      </c>
      <c r="D447" s="13">
        <v>10000.0</v>
      </c>
      <c r="E447" s="14">
        <f t="shared" si="113"/>
        <v>4</v>
      </c>
      <c r="F447" s="14">
        <f t="shared" si="114"/>
        <v>2500</v>
      </c>
      <c r="G447" s="14">
        <f t="shared" si="115"/>
        <v>1</v>
      </c>
      <c r="H447" s="14">
        <f t="shared" si="116"/>
        <v>0</v>
      </c>
      <c r="L447" s="20">
        <f t="shared" si="117"/>
        <v>11</v>
      </c>
      <c r="M447" s="18">
        <f t="shared" si="118"/>
        <v>0</v>
      </c>
    </row>
    <row r="448">
      <c r="B448" s="12" t="s">
        <v>122</v>
      </c>
      <c r="C448" s="13">
        <v>90.0</v>
      </c>
      <c r="D448" s="13">
        <v>10000.0</v>
      </c>
      <c r="E448" s="14">
        <f t="shared" si="113"/>
        <v>5.555555556</v>
      </c>
      <c r="F448" s="14">
        <f t="shared" si="114"/>
        <v>1800</v>
      </c>
      <c r="G448" s="14">
        <f t="shared" si="115"/>
        <v>1</v>
      </c>
      <c r="H448" s="14">
        <f t="shared" si="116"/>
        <v>0</v>
      </c>
      <c r="L448" s="20">
        <f t="shared" si="117"/>
        <v>11</v>
      </c>
      <c r="M448" s="18">
        <f t="shared" si="118"/>
        <v>0</v>
      </c>
    </row>
    <row r="449">
      <c r="B449" s="12" t="s">
        <v>124</v>
      </c>
      <c r="C449" s="13">
        <v>200.0</v>
      </c>
      <c r="D449" s="13">
        <v>20000.0</v>
      </c>
      <c r="E449" s="14">
        <f t="shared" si="113"/>
        <v>5</v>
      </c>
      <c r="F449" s="14">
        <f t="shared" si="114"/>
        <v>4000</v>
      </c>
      <c r="G449" s="14">
        <f t="shared" si="115"/>
        <v>1</v>
      </c>
      <c r="H449" s="14">
        <f t="shared" si="116"/>
        <v>0</v>
      </c>
      <c r="L449" s="20">
        <f t="shared" si="117"/>
        <v>11</v>
      </c>
      <c r="M449" s="18">
        <f t="shared" si="118"/>
        <v>0</v>
      </c>
    </row>
    <row r="450">
      <c r="A450" s="21"/>
      <c r="B450" s="12" t="s">
        <v>126</v>
      </c>
      <c r="C450" s="13">
        <v>90.0</v>
      </c>
      <c r="D450" s="13">
        <v>5000.0</v>
      </c>
      <c r="E450" s="14">
        <f t="shared" si="113"/>
        <v>2.777777778</v>
      </c>
      <c r="F450" s="14">
        <f t="shared" si="114"/>
        <v>1800</v>
      </c>
      <c r="G450" s="14">
        <f t="shared" si="115"/>
        <v>1</v>
      </c>
      <c r="H450" s="14">
        <f t="shared" si="116"/>
        <v>0</v>
      </c>
      <c r="L450" s="20">
        <f t="shared" si="117"/>
        <v>11</v>
      </c>
      <c r="M450" s="18">
        <f t="shared" si="118"/>
        <v>0</v>
      </c>
    </row>
    <row r="451">
      <c r="B451" s="22"/>
      <c r="C451" s="22"/>
      <c r="D451" s="22"/>
      <c r="E451" s="22"/>
      <c r="F451" s="23"/>
      <c r="G451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A461" s="21"/>
      <c r="B461" s="5"/>
      <c r="C461" s="5"/>
      <c r="D461" s="5"/>
      <c r="E461" s="5"/>
    </row>
    <row r="462">
      <c r="B462" s="22"/>
      <c r="C462" s="22"/>
      <c r="D462" s="22"/>
      <c r="E462" s="22"/>
      <c r="F462" s="23"/>
      <c r="G462" s="23"/>
      <c r="H462" s="23"/>
    </row>
    <row r="463">
      <c r="J463" s="26" t="s">
        <v>36</v>
      </c>
      <c r="K463" s="18">
        <f>SUM(M443:M461)</f>
        <v>0</v>
      </c>
    </row>
    <row r="464">
      <c r="B464" s="23"/>
      <c r="J464" s="26" t="s">
        <v>37</v>
      </c>
      <c r="K464" s="20">
        <f>(SUM(F442:F450)-SUM(H413:H421))/10000</f>
        <v>0</v>
      </c>
    </row>
    <row r="465">
      <c r="B465" s="23"/>
      <c r="J465" s="26" t="s">
        <v>38</v>
      </c>
      <c r="K465" s="20">
        <f>K437-K464</f>
        <v>187.68</v>
      </c>
    </row>
    <row r="467">
      <c r="A467" s="4" t="s">
        <v>54</v>
      </c>
      <c r="B467" s="5"/>
      <c r="C467" s="5"/>
      <c r="D467" s="5"/>
      <c r="E467" s="5"/>
    </row>
    <row r="468">
      <c r="B468" s="6" t="s">
        <v>2</v>
      </c>
      <c r="C468" s="6" t="s">
        <v>3</v>
      </c>
      <c r="D468" s="6" t="s">
        <v>4</v>
      </c>
      <c r="E468" s="7" t="s">
        <v>5</v>
      </c>
      <c r="F468" s="8" t="s">
        <v>6</v>
      </c>
      <c r="G468" s="9" t="s">
        <v>7</v>
      </c>
      <c r="H468" s="10" t="s">
        <v>8</v>
      </c>
      <c r="J468" s="11" t="s">
        <v>9</v>
      </c>
      <c r="K468" s="2"/>
      <c r="L468" s="2"/>
      <c r="M468" s="3"/>
    </row>
    <row r="470">
      <c r="B470" s="12" t="s">
        <v>111</v>
      </c>
      <c r="C470" s="13">
        <v>400.0</v>
      </c>
      <c r="D470" s="13">
        <v>30000.0</v>
      </c>
      <c r="E470" s="14">
        <f t="shared" ref="E470:E478" si="119">D470/(C470*20)</f>
        <v>3.75</v>
      </c>
      <c r="F470" s="14">
        <f t="shared" ref="F470:F478" si="120">H442 + F8</f>
        <v>16000</v>
      </c>
      <c r="G470" s="14">
        <f t="shared" ref="G470:G478" si="121">F470/(C470*20)</f>
        <v>2</v>
      </c>
      <c r="H470" s="14">
        <f t="shared" ref="H470:H478" si="122">F470-(20*C470)</f>
        <v>8000</v>
      </c>
      <c r="J470" s="16" t="s">
        <v>11</v>
      </c>
      <c r="K470" s="16" t="s">
        <v>12</v>
      </c>
      <c r="L470" s="16" t="s">
        <v>13</v>
      </c>
      <c r="M470" s="16" t="s">
        <v>14</v>
      </c>
    </row>
    <row r="471">
      <c r="B471" s="12" t="s">
        <v>112</v>
      </c>
      <c r="C471" s="13">
        <v>250.0</v>
      </c>
      <c r="D471" s="13">
        <v>25000.0</v>
      </c>
      <c r="E471" s="14">
        <f t="shared" si="119"/>
        <v>5</v>
      </c>
      <c r="F471" s="14">
        <f t="shared" si="120"/>
        <v>10000</v>
      </c>
      <c r="G471" s="14">
        <f t="shared" si="121"/>
        <v>2</v>
      </c>
      <c r="H471" s="14">
        <f t="shared" si="122"/>
        <v>5000</v>
      </c>
      <c r="J471" s="19" t="s">
        <v>113</v>
      </c>
      <c r="K471" s="19">
        <v>21.0</v>
      </c>
      <c r="L471" s="17">
        <f>5.45-(K471/60) - 0.3</f>
        <v>4.8</v>
      </c>
      <c r="M471" s="18">
        <f t="shared" ref="M471:M490" si="123">7.5*K471</f>
        <v>157.5</v>
      </c>
    </row>
    <row r="472">
      <c r="B472" s="12" t="s">
        <v>114</v>
      </c>
      <c r="C472" s="13">
        <v>180.0</v>
      </c>
      <c r="D472" s="13">
        <v>15000.0</v>
      </c>
      <c r="E472" s="14">
        <f t="shared" si="119"/>
        <v>4.166666667</v>
      </c>
      <c r="F472" s="14">
        <f t="shared" si="120"/>
        <v>7200</v>
      </c>
      <c r="G472" s="14">
        <f t="shared" si="121"/>
        <v>2</v>
      </c>
      <c r="H472" s="14">
        <f t="shared" si="122"/>
        <v>3600</v>
      </c>
      <c r="J472" s="19" t="s">
        <v>115</v>
      </c>
      <c r="K472" s="19">
        <v>3.0</v>
      </c>
      <c r="L472" s="17">
        <f>L471-(K472/60) - 0.3</f>
        <v>4.45</v>
      </c>
      <c r="M472" s="18">
        <f t="shared" si="123"/>
        <v>22.5</v>
      </c>
    </row>
    <row r="473">
      <c r="B473" s="12" t="s">
        <v>116</v>
      </c>
      <c r="C473" s="13">
        <v>220.0</v>
      </c>
      <c r="D473" s="13">
        <v>20000.0</v>
      </c>
      <c r="E473" s="14">
        <f t="shared" si="119"/>
        <v>4.545454545</v>
      </c>
      <c r="F473" s="14">
        <f t="shared" si="120"/>
        <v>8800</v>
      </c>
      <c r="G473" s="14">
        <f t="shared" si="121"/>
        <v>2</v>
      </c>
      <c r="H473" s="14">
        <f t="shared" si="122"/>
        <v>4400</v>
      </c>
      <c r="J473" s="19" t="s">
        <v>117</v>
      </c>
      <c r="K473" s="19">
        <v>24.0</v>
      </c>
      <c r="L473" s="24">
        <f>L472-(K473/60) </f>
        <v>4.05</v>
      </c>
      <c r="M473" s="18">
        <f t="shared" si="123"/>
        <v>180</v>
      </c>
    </row>
    <row r="474">
      <c r="B474" s="12" t="s">
        <v>118</v>
      </c>
      <c r="C474" s="13">
        <v>80.0</v>
      </c>
      <c r="D474" s="13">
        <v>5000.0</v>
      </c>
      <c r="E474" s="14">
        <f t="shared" si="119"/>
        <v>3.125</v>
      </c>
      <c r="F474" s="14">
        <f t="shared" si="120"/>
        <v>3200</v>
      </c>
      <c r="G474" s="14">
        <f t="shared" si="121"/>
        <v>2</v>
      </c>
      <c r="H474" s="14">
        <f t="shared" si="122"/>
        <v>1600</v>
      </c>
      <c r="J474" s="19" t="s">
        <v>119</v>
      </c>
      <c r="K474" s="19">
        <v>30.0</v>
      </c>
      <c r="L474" s="17">
        <f>11-(K474/60) - 0.3 - 0.16</f>
        <v>10.04</v>
      </c>
      <c r="M474" s="18">
        <f t="shared" si="123"/>
        <v>225</v>
      </c>
    </row>
    <row r="475">
      <c r="B475" s="12" t="s">
        <v>120</v>
      </c>
      <c r="C475" s="13">
        <v>125.0</v>
      </c>
      <c r="D475" s="13">
        <v>10000.0</v>
      </c>
      <c r="E475" s="14">
        <f t="shared" si="119"/>
        <v>4</v>
      </c>
      <c r="F475" s="14">
        <f t="shared" si="120"/>
        <v>5000</v>
      </c>
      <c r="G475" s="14">
        <f t="shared" si="121"/>
        <v>2</v>
      </c>
      <c r="H475" s="14">
        <f t="shared" si="122"/>
        <v>2500</v>
      </c>
      <c r="J475" s="19" t="s">
        <v>121</v>
      </c>
      <c r="K475" s="19">
        <v>4.0</v>
      </c>
      <c r="L475" s="17">
        <f t="shared" ref="L475:L476" si="124">L474-(K475/60) - 0.16</f>
        <v>9.813333333</v>
      </c>
      <c r="M475" s="18">
        <f t="shared" si="123"/>
        <v>30</v>
      </c>
    </row>
    <row r="476">
      <c r="B476" s="12" t="s">
        <v>122</v>
      </c>
      <c r="C476" s="13">
        <v>90.0</v>
      </c>
      <c r="D476" s="13">
        <v>10000.0</v>
      </c>
      <c r="E476" s="14">
        <f t="shared" si="119"/>
        <v>5.555555556</v>
      </c>
      <c r="F476" s="14">
        <f t="shared" si="120"/>
        <v>3600</v>
      </c>
      <c r="G476" s="14">
        <f t="shared" si="121"/>
        <v>2</v>
      </c>
      <c r="H476" s="14">
        <f t="shared" si="122"/>
        <v>1800</v>
      </c>
      <c r="J476" s="19" t="s">
        <v>123</v>
      </c>
      <c r="K476" s="19">
        <v>12.0</v>
      </c>
      <c r="L476" s="17">
        <f t="shared" si="124"/>
        <v>9.453333333</v>
      </c>
      <c r="M476" s="18">
        <f t="shared" si="123"/>
        <v>90</v>
      </c>
    </row>
    <row r="477">
      <c r="B477" s="12" t="s">
        <v>124</v>
      </c>
      <c r="C477" s="13">
        <v>200.0</v>
      </c>
      <c r="D477" s="13">
        <v>20000.0</v>
      </c>
      <c r="E477" s="14">
        <f t="shared" si="119"/>
        <v>5</v>
      </c>
      <c r="F477" s="14">
        <f t="shared" si="120"/>
        <v>8000</v>
      </c>
      <c r="G477" s="14">
        <f t="shared" si="121"/>
        <v>2</v>
      </c>
      <c r="H477" s="14">
        <f t="shared" si="122"/>
        <v>4000</v>
      </c>
      <c r="J477" s="19" t="s">
        <v>125</v>
      </c>
      <c r="K477" s="19">
        <v>26.0</v>
      </c>
      <c r="L477" s="17">
        <f>L476-(K477/60) </f>
        <v>9.02</v>
      </c>
      <c r="M477" s="18">
        <f t="shared" si="123"/>
        <v>195</v>
      </c>
    </row>
    <row r="478">
      <c r="A478" s="21"/>
      <c r="B478" s="12" t="s">
        <v>126</v>
      </c>
      <c r="C478" s="13">
        <v>90.0</v>
      </c>
      <c r="D478" s="13">
        <v>5000.0</v>
      </c>
      <c r="E478" s="14">
        <f t="shared" si="119"/>
        <v>2.777777778</v>
      </c>
      <c r="F478" s="14">
        <f t="shared" si="120"/>
        <v>3600</v>
      </c>
      <c r="G478" s="14">
        <f t="shared" si="121"/>
        <v>2</v>
      </c>
      <c r="H478" s="14">
        <f t="shared" si="122"/>
        <v>1800</v>
      </c>
      <c r="J478" s="19" t="s">
        <v>127</v>
      </c>
      <c r="K478" s="19">
        <v>24.0</v>
      </c>
      <c r="L478" s="17">
        <f t="shared" ref="L478:L479" si="125">L477-(K478/60) - 0.3 - 0.16</f>
        <v>8.16</v>
      </c>
      <c r="M478" s="18">
        <f t="shared" si="123"/>
        <v>180</v>
      </c>
    </row>
    <row r="479">
      <c r="B479" s="22"/>
      <c r="C479" s="22"/>
      <c r="D479" s="22"/>
      <c r="E479" s="22"/>
      <c r="F479" s="23"/>
      <c r="G479" s="23"/>
      <c r="J479" s="19" t="s">
        <v>128</v>
      </c>
      <c r="K479" s="19">
        <v>24.0</v>
      </c>
      <c r="L479" s="17">
        <f t="shared" si="125"/>
        <v>7.3</v>
      </c>
      <c r="M479" s="18">
        <f t="shared" si="123"/>
        <v>180</v>
      </c>
    </row>
    <row r="480">
      <c r="J480" s="19" t="s">
        <v>129</v>
      </c>
      <c r="K480" s="19">
        <v>28.0</v>
      </c>
      <c r="L480" s="17">
        <f t="shared" ref="L480:L481" si="126">L479-(K480/60) - 0.16</f>
        <v>6.673333333</v>
      </c>
      <c r="M480" s="18">
        <f t="shared" si="123"/>
        <v>210</v>
      </c>
    </row>
    <row r="481">
      <c r="J481" s="19" t="s">
        <v>130</v>
      </c>
      <c r="K481" s="19">
        <v>11.0</v>
      </c>
      <c r="L481" s="17">
        <f t="shared" si="126"/>
        <v>6.33</v>
      </c>
      <c r="M481" s="18">
        <f t="shared" si="123"/>
        <v>82.5</v>
      </c>
    </row>
    <row r="482">
      <c r="J482" s="19" t="s">
        <v>131</v>
      </c>
      <c r="K482" s="19">
        <v>31.0</v>
      </c>
      <c r="L482" s="17">
        <f>L481-(K482/60) </f>
        <v>5.813333333</v>
      </c>
      <c r="M482" s="18">
        <f t="shared" si="123"/>
        <v>232.5</v>
      </c>
    </row>
    <row r="483">
      <c r="J483" s="19" t="s">
        <v>132</v>
      </c>
      <c r="K483" s="19">
        <v>26.0</v>
      </c>
      <c r="L483" s="17">
        <f>L482-(K483/60) - 0.3 - 0.16</f>
        <v>4.92</v>
      </c>
      <c r="M483" s="18">
        <f t="shared" si="123"/>
        <v>195</v>
      </c>
    </row>
    <row r="484">
      <c r="J484" s="19" t="s">
        <v>125</v>
      </c>
      <c r="K484" s="19">
        <v>26.0</v>
      </c>
      <c r="L484" s="17">
        <f>L483-(K484/60) </f>
        <v>4.486666667</v>
      </c>
      <c r="M484" s="18">
        <f t="shared" si="123"/>
        <v>195</v>
      </c>
    </row>
    <row r="485">
      <c r="J485" s="19" t="s">
        <v>132</v>
      </c>
      <c r="K485" s="19">
        <v>26.0</v>
      </c>
      <c r="L485" s="17">
        <f>L484-(K485/60) - 0.3 - 0.16</f>
        <v>3.593333333</v>
      </c>
      <c r="M485" s="18">
        <f t="shared" si="123"/>
        <v>195</v>
      </c>
    </row>
    <row r="486">
      <c r="J486" s="19" t="s">
        <v>133</v>
      </c>
      <c r="K486" s="19">
        <v>9.0</v>
      </c>
      <c r="L486" s="17">
        <f t="shared" ref="L486:L487" si="127">L485-(K486/60) </f>
        <v>3.443333333</v>
      </c>
      <c r="M486" s="18">
        <f t="shared" si="123"/>
        <v>67.5</v>
      </c>
    </row>
    <row r="487">
      <c r="B487" s="23"/>
      <c r="J487" s="19" t="s">
        <v>131</v>
      </c>
      <c r="K487" s="19">
        <v>31.0</v>
      </c>
      <c r="L487" s="17">
        <f t="shared" si="127"/>
        <v>2.926666667</v>
      </c>
      <c r="M487" s="18">
        <f t="shared" si="123"/>
        <v>232.5</v>
      </c>
    </row>
    <row r="488">
      <c r="B488" s="23"/>
      <c r="J488" s="19" t="s">
        <v>134</v>
      </c>
      <c r="K488" s="19">
        <v>31.0</v>
      </c>
      <c r="L488" s="17">
        <f>L487-(K488/60) - 0.3 - 0.16</f>
        <v>1.95</v>
      </c>
      <c r="M488" s="18">
        <f t="shared" si="123"/>
        <v>232.5</v>
      </c>
    </row>
    <row r="489">
      <c r="B489" s="23"/>
      <c r="J489" s="19" t="s">
        <v>135</v>
      </c>
      <c r="K489" s="19">
        <v>27.0</v>
      </c>
      <c r="L489" s="17">
        <f>L488-(K489/60) - 0.16</f>
        <v>1.34</v>
      </c>
      <c r="M489" s="18">
        <f t="shared" si="123"/>
        <v>202.5</v>
      </c>
    </row>
    <row r="490">
      <c r="A490" s="21"/>
      <c r="B490" s="5"/>
      <c r="C490" s="5"/>
      <c r="D490" s="5"/>
      <c r="E490" s="5"/>
      <c r="J490" s="19" t="s">
        <v>136</v>
      </c>
      <c r="K490" s="19">
        <v>52.0</v>
      </c>
      <c r="L490" s="24">
        <f>L489-(K490/60) </f>
        <v>0.4733333333</v>
      </c>
      <c r="M490" s="18">
        <f t="shared" si="123"/>
        <v>390</v>
      </c>
    </row>
    <row r="491">
      <c r="B491" s="22"/>
      <c r="C491" s="22"/>
      <c r="D491" s="22"/>
      <c r="E491" s="22"/>
      <c r="F491" s="23"/>
      <c r="G491" s="23"/>
      <c r="H491" s="23"/>
    </row>
    <row r="492">
      <c r="J492" s="26" t="s">
        <v>36</v>
      </c>
      <c r="K492" s="18">
        <f>SUM(M471:M490)</f>
        <v>3495</v>
      </c>
    </row>
    <row r="493">
      <c r="B493" s="23"/>
      <c r="J493" s="26" t="s">
        <v>37</v>
      </c>
      <c r="K493" s="20">
        <f>(SUM(F470:F478)-SUM(H442:H450))/10000</f>
        <v>6.54</v>
      </c>
    </row>
    <row r="494">
      <c r="B494" s="23"/>
      <c r="J494" s="26" t="s">
        <v>38</v>
      </c>
      <c r="K494" s="20">
        <f>K465-K493</f>
        <v>181.14</v>
      </c>
    </row>
    <row r="495">
      <c r="B495" s="23"/>
    </row>
    <row r="496">
      <c r="A496" s="4" t="s">
        <v>55</v>
      </c>
      <c r="B496" s="5"/>
      <c r="C496" s="5"/>
      <c r="D496" s="5"/>
      <c r="E496" s="5"/>
    </row>
    <row r="497">
      <c r="B497" s="6" t="s">
        <v>2</v>
      </c>
      <c r="C497" s="6" t="s">
        <v>3</v>
      </c>
      <c r="D497" s="6" t="s">
        <v>4</v>
      </c>
      <c r="E497" s="7" t="s">
        <v>5</v>
      </c>
      <c r="F497" s="8" t="s">
        <v>6</v>
      </c>
      <c r="G497" s="9" t="s">
        <v>7</v>
      </c>
      <c r="H497" s="10" t="s">
        <v>8</v>
      </c>
      <c r="J497" s="11" t="s">
        <v>9</v>
      </c>
      <c r="K497" s="2"/>
      <c r="L497" s="2"/>
      <c r="M497" s="3"/>
    </row>
    <row r="499">
      <c r="B499" s="12" t="s">
        <v>111</v>
      </c>
      <c r="C499" s="13">
        <v>400.0</v>
      </c>
      <c r="D499" s="13">
        <v>30000.0</v>
      </c>
      <c r="E499" s="14">
        <f t="shared" ref="E499:E507" si="128">D499/(C499*20)</f>
        <v>3.75</v>
      </c>
      <c r="F499" s="14">
        <f t="shared" ref="F499:F507" si="129">H470</f>
        <v>8000</v>
      </c>
      <c r="G499" s="14">
        <f t="shared" ref="G499:G507" si="130">F499/(C499*20)</f>
        <v>1</v>
      </c>
      <c r="H499" s="14">
        <f t="shared" ref="H499:H507" si="131">F499-(20*C499)</f>
        <v>0</v>
      </c>
      <c r="J499" s="16" t="s">
        <v>11</v>
      </c>
      <c r="K499" s="16" t="s">
        <v>12</v>
      </c>
      <c r="L499" s="16" t="s">
        <v>13</v>
      </c>
      <c r="M499" s="16" t="s">
        <v>14</v>
      </c>
    </row>
    <row r="500">
      <c r="B500" s="12" t="s">
        <v>112</v>
      </c>
      <c r="C500" s="13">
        <v>250.0</v>
      </c>
      <c r="D500" s="13">
        <v>25000.0</v>
      </c>
      <c r="E500" s="14">
        <f t="shared" si="128"/>
        <v>5</v>
      </c>
      <c r="F500" s="14">
        <f t="shared" si="129"/>
        <v>5000</v>
      </c>
      <c r="G500" s="14">
        <f t="shared" si="130"/>
        <v>1</v>
      </c>
      <c r="H500" s="14">
        <f t="shared" si="131"/>
        <v>0</v>
      </c>
      <c r="L500" s="20">
        <f t="shared" ref="L500:L507" si="132">11-(K500/60)</f>
        <v>11</v>
      </c>
      <c r="M500" s="18">
        <f t="shared" ref="M500:M507" si="133">7.5*K500</f>
        <v>0</v>
      </c>
    </row>
    <row r="501">
      <c r="B501" s="12" t="s">
        <v>114</v>
      </c>
      <c r="C501" s="13">
        <v>180.0</v>
      </c>
      <c r="D501" s="13">
        <v>15000.0</v>
      </c>
      <c r="E501" s="14">
        <f t="shared" si="128"/>
        <v>4.166666667</v>
      </c>
      <c r="F501" s="14">
        <f t="shared" si="129"/>
        <v>3600</v>
      </c>
      <c r="G501" s="14">
        <f t="shared" si="130"/>
        <v>1</v>
      </c>
      <c r="H501" s="14">
        <f t="shared" si="131"/>
        <v>0</v>
      </c>
      <c r="L501" s="20">
        <f t="shared" si="132"/>
        <v>11</v>
      </c>
      <c r="M501" s="18">
        <f t="shared" si="133"/>
        <v>0</v>
      </c>
    </row>
    <row r="502">
      <c r="B502" s="12" t="s">
        <v>116</v>
      </c>
      <c r="C502" s="13">
        <v>220.0</v>
      </c>
      <c r="D502" s="13">
        <v>20000.0</v>
      </c>
      <c r="E502" s="14">
        <f t="shared" si="128"/>
        <v>4.545454545</v>
      </c>
      <c r="F502" s="14">
        <f t="shared" si="129"/>
        <v>4400</v>
      </c>
      <c r="G502" s="14">
        <f t="shared" si="130"/>
        <v>1</v>
      </c>
      <c r="H502" s="14">
        <f t="shared" si="131"/>
        <v>0</v>
      </c>
      <c r="L502" s="20">
        <f t="shared" si="132"/>
        <v>11</v>
      </c>
      <c r="M502" s="18">
        <f t="shared" si="133"/>
        <v>0</v>
      </c>
    </row>
    <row r="503">
      <c r="B503" s="12" t="s">
        <v>118</v>
      </c>
      <c r="C503" s="13">
        <v>80.0</v>
      </c>
      <c r="D503" s="13">
        <v>5000.0</v>
      </c>
      <c r="E503" s="14">
        <f t="shared" si="128"/>
        <v>3.125</v>
      </c>
      <c r="F503" s="14">
        <f t="shared" si="129"/>
        <v>1600</v>
      </c>
      <c r="G503" s="14">
        <f t="shared" si="130"/>
        <v>1</v>
      </c>
      <c r="H503" s="14">
        <f t="shared" si="131"/>
        <v>0</v>
      </c>
      <c r="L503" s="20">
        <f t="shared" si="132"/>
        <v>11</v>
      </c>
      <c r="M503" s="18">
        <f t="shared" si="133"/>
        <v>0</v>
      </c>
    </row>
    <row r="504">
      <c r="B504" s="12" t="s">
        <v>120</v>
      </c>
      <c r="C504" s="13">
        <v>125.0</v>
      </c>
      <c r="D504" s="13">
        <v>10000.0</v>
      </c>
      <c r="E504" s="14">
        <f t="shared" si="128"/>
        <v>4</v>
      </c>
      <c r="F504" s="14">
        <f t="shared" si="129"/>
        <v>2500</v>
      </c>
      <c r="G504" s="14">
        <f t="shared" si="130"/>
        <v>1</v>
      </c>
      <c r="H504" s="14">
        <f t="shared" si="131"/>
        <v>0</v>
      </c>
      <c r="L504" s="20">
        <f t="shared" si="132"/>
        <v>11</v>
      </c>
      <c r="M504" s="18">
        <f t="shared" si="133"/>
        <v>0</v>
      </c>
    </row>
    <row r="505">
      <c r="B505" s="12" t="s">
        <v>122</v>
      </c>
      <c r="C505" s="13">
        <v>90.0</v>
      </c>
      <c r="D505" s="13">
        <v>10000.0</v>
      </c>
      <c r="E505" s="14">
        <f t="shared" si="128"/>
        <v>5.555555556</v>
      </c>
      <c r="F505" s="14">
        <f t="shared" si="129"/>
        <v>1800</v>
      </c>
      <c r="G505" s="14">
        <f t="shared" si="130"/>
        <v>1</v>
      </c>
      <c r="H505" s="14">
        <f t="shared" si="131"/>
        <v>0</v>
      </c>
      <c r="L505" s="20">
        <f t="shared" si="132"/>
        <v>11</v>
      </c>
      <c r="M505" s="18">
        <f t="shared" si="133"/>
        <v>0</v>
      </c>
    </row>
    <row r="506">
      <c r="B506" s="12" t="s">
        <v>124</v>
      </c>
      <c r="C506" s="13">
        <v>200.0</v>
      </c>
      <c r="D506" s="13">
        <v>20000.0</v>
      </c>
      <c r="E506" s="14">
        <f t="shared" si="128"/>
        <v>5</v>
      </c>
      <c r="F506" s="14">
        <f t="shared" si="129"/>
        <v>4000</v>
      </c>
      <c r="G506" s="14">
        <f t="shared" si="130"/>
        <v>1</v>
      </c>
      <c r="H506" s="14">
        <f t="shared" si="131"/>
        <v>0</v>
      </c>
      <c r="L506" s="20">
        <f t="shared" si="132"/>
        <v>11</v>
      </c>
      <c r="M506" s="18">
        <f t="shared" si="133"/>
        <v>0</v>
      </c>
    </row>
    <row r="507">
      <c r="A507" s="21"/>
      <c r="B507" s="12" t="s">
        <v>126</v>
      </c>
      <c r="C507" s="13">
        <v>90.0</v>
      </c>
      <c r="D507" s="13">
        <v>5000.0</v>
      </c>
      <c r="E507" s="14">
        <f t="shared" si="128"/>
        <v>2.777777778</v>
      </c>
      <c r="F507" s="14">
        <f t="shared" si="129"/>
        <v>1800</v>
      </c>
      <c r="G507" s="14">
        <f t="shared" si="130"/>
        <v>1</v>
      </c>
      <c r="H507" s="14">
        <f t="shared" si="131"/>
        <v>0</v>
      </c>
      <c r="L507" s="20">
        <f t="shared" si="132"/>
        <v>11</v>
      </c>
      <c r="M507" s="18">
        <f t="shared" si="133"/>
        <v>0</v>
      </c>
    </row>
    <row r="508">
      <c r="B508" s="22"/>
      <c r="C508" s="22"/>
      <c r="D508" s="22"/>
      <c r="E508" s="22"/>
      <c r="F508" s="23"/>
      <c r="G508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A518" s="21"/>
      <c r="B518" s="5"/>
      <c r="C518" s="5"/>
      <c r="D518" s="5"/>
      <c r="E518" s="5"/>
    </row>
    <row r="519">
      <c r="B519" s="22"/>
      <c r="C519" s="22"/>
      <c r="D519" s="22"/>
      <c r="E519" s="22"/>
      <c r="F519" s="23"/>
      <c r="G519" s="23"/>
      <c r="H519" s="23"/>
    </row>
    <row r="520">
      <c r="J520" s="26" t="s">
        <v>36</v>
      </c>
      <c r="K520" s="18">
        <f>SUM(M500:M518)</f>
        <v>0</v>
      </c>
    </row>
    <row r="521">
      <c r="B521" s="23"/>
      <c r="J521" s="26" t="s">
        <v>37</v>
      </c>
      <c r="K521" s="20">
        <f>(SUM(F499:F507)-SUM(H470:H478))/10000</f>
        <v>0</v>
      </c>
    </row>
    <row r="522">
      <c r="B522" s="23"/>
      <c r="J522" s="26" t="s">
        <v>38</v>
      </c>
      <c r="K522" s="20">
        <f>K494-K521</f>
        <v>181.14</v>
      </c>
    </row>
    <row r="524">
      <c r="A524" s="4" t="s">
        <v>56</v>
      </c>
      <c r="B524" s="5"/>
      <c r="C524" s="5"/>
      <c r="D524" s="5"/>
      <c r="E524" s="5"/>
    </row>
    <row r="525">
      <c r="B525" s="6" t="s">
        <v>2</v>
      </c>
      <c r="C525" s="6" t="s">
        <v>3</v>
      </c>
      <c r="D525" s="6" t="s">
        <v>4</v>
      </c>
      <c r="E525" s="7" t="s">
        <v>5</v>
      </c>
      <c r="F525" s="8" t="s">
        <v>6</v>
      </c>
      <c r="G525" s="9" t="s">
        <v>7</v>
      </c>
      <c r="H525" s="10" t="s">
        <v>8</v>
      </c>
      <c r="J525" s="11" t="s">
        <v>9</v>
      </c>
      <c r="K525" s="2"/>
      <c r="L525" s="2"/>
      <c r="M525" s="3"/>
    </row>
    <row r="527">
      <c r="B527" s="12" t="s">
        <v>111</v>
      </c>
      <c r="C527" s="13">
        <v>400.0</v>
      </c>
      <c r="D527" s="13">
        <v>30000.0</v>
      </c>
      <c r="E527" s="14">
        <f t="shared" ref="E527:E535" si="134">D527/(C527*20)</f>
        <v>3.75</v>
      </c>
      <c r="F527" s="14">
        <f t="shared" ref="F527:F535" si="135">H499 + F8</f>
        <v>16000</v>
      </c>
      <c r="G527" s="14">
        <f t="shared" ref="G527:G535" si="136">F527/(C527*20)</f>
        <v>2</v>
      </c>
      <c r="H527" s="14">
        <f t="shared" ref="H527:H535" si="137">F527-(20*C527)</f>
        <v>8000</v>
      </c>
      <c r="J527" s="16" t="s">
        <v>11</v>
      </c>
      <c r="K527" s="16" t="s">
        <v>12</v>
      </c>
      <c r="L527" s="16" t="s">
        <v>13</v>
      </c>
      <c r="M527" s="16" t="s">
        <v>14</v>
      </c>
    </row>
    <row r="528">
      <c r="B528" s="12" t="s">
        <v>112</v>
      </c>
      <c r="C528" s="13">
        <v>250.0</v>
      </c>
      <c r="D528" s="13">
        <v>25000.0</v>
      </c>
      <c r="E528" s="14">
        <f t="shared" si="134"/>
        <v>5</v>
      </c>
      <c r="F528" s="14">
        <f t="shared" si="135"/>
        <v>10000</v>
      </c>
      <c r="G528" s="14">
        <f t="shared" si="136"/>
        <v>2</v>
      </c>
      <c r="H528" s="14">
        <f t="shared" si="137"/>
        <v>5000</v>
      </c>
      <c r="J528" s="19" t="s">
        <v>113</v>
      </c>
      <c r="K528" s="19">
        <v>21.0</v>
      </c>
      <c r="L528" s="17">
        <f>5.45-(K528/60) - 0.3</f>
        <v>4.8</v>
      </c>
      <c r="M528" s="18">
        <f t="shared" ref="M528:M547" si="138">7.5*K528</f>
        <v>157.5</v>
      </c>
    </row>
    <row r="529">
      <c r="B529" s="12" t="s">
        <v>114</v>
      </c>
      <c r="C529" s="13">
        <v>180.0</v>
      </c>
      <c r="D529" s="13">
        <v>15000.0</v>
      </c>
      <c r="E529" s="14">
        <f t="shared" si="134"/>
        <v>4.166666667</v>
      </c>
      <c r="F529" s="14">
        <f t="shared" si="135"/>
        <v>7200</v>
      </c>
      <c r="G529" s="14">
        <f t="shared" si="136"/>
        <v>2</v>
      </c>
      <c r="H529" s="14">
        <f t="shared" si="137"/>
        <v>3600</v>
      </c>
      <c r="J529" s="19" t="s">
        <v>115</v>
      </c>
      <c r="K529" s="19">
        <v>3.0</v>
      </c>
      <c r="L529" s="17">
        <f>L528-(K529/60) - 0.3</f>
        <v>4.45</v>
      </c>
      <c r="M529" s="18">
        <f t="shared" si="138"/>
        <v>22.5</v>
      </c>
    </row>
    <row r="530">
      <c r="B530" s="12" t="s">
        <v>116</v>
      </c>
      <c r="C530" s="13">
        <v>220.0</v>
      </c>
      <c r="D530" s="13">
        <v>20000.0</v>
      </c>
      <c r="E530" s="14">
        <f t="shared" si="134"/>
        <v>4.545454545</v>
      </c>
      <c r="F530" s="14">
        <f t="shared" si="135"/>
        <v>8800</v>
      </c>
      <c r="G530" s="14">
        <f t="shared" si="136"/>
        <v>2</v>
      </c>
      <c r="H530" s="14">
        <f t="shared" si="137"/>
        <v>4400</v>
      </c>
      <c r="J530" s="19" t="s">
        <v>117</v>
      </c>
      <c r="K530" s="19">
        <v>24.0</v>
      </c>
      <c r="L530" s="24">
        <f>L529-(K530/60) </f>
        <v>4.05</v>
      </c>
      <c r="M530" s="18">
        <f t="shared" si="138"/>
        <v>180</v>
      </c>
    </row>
    <row r="531">
      <c r="B531" s="12" t="s">
        <v>118</v>
      </c>
      <c r="C531" s="13">
        <v>80.0</v>
      </c>
      <c r="D531" s="13">
        <v>5000.0</v>
      </c>
      <c r="E531" s="14">
        <f t="shared" si="134"/>
        <v>3.125</v>
      </c>
      <c r="F531" s="14">
        <f t="shared" si="135"/>
        <v>3200</v>
      </c>
      <c r="G531" s="14">
        <f t="shared" si="136"/>
        <v>2</v>
      </c>
      <c r="H531" s="14">
        <f t="shared" si="137"/>
        <v>1600</v>
      </c>
      <c r="J531" s="19" t="s">
        <v>119</v>
      </c>
      <c r="K531" s="19">
        <v>30.0</v>
      </c>
      <c r="L531" s="17">
        <f>11-(K531/60) - 0.3 - 0.16</f>
        <v>10.04</v>
      </c>
      <c r="M531" s="18">
        <f t="shared" si="138"/>
        <v>225</v>
      </c>
    </row>
    <row r="532">
      <c r="B532" s="12" t="s">
        <v>120</v>
      </c>
      <c r="C532" s="13">
        <v>125.0</v>
      </c>
      <c r="D532" s="13">
        <v>10000.0</v>
      </c>
      <c r="E532" s="14">
        <f t="shared" si="134"/>
        <v>4</v>
      </c>
      <c r="F532" s="14">
        <f t="shared" si="135"/>
        <v>5000</v>
      </c>
      <c r="G532" s="14">
        <f t="shared" si="136"/>
        <v>2</v>
      </c>
      <c r="H532" s="14">
        <f t="shared" si="137"/>
        <v>2500</v>
      </c>
      <c r="J532" s="19" t="s">
        <v>121</v>
      </c>
      <c r="K532" s="19">
        <v>4.0</v>
      </c>
      <c r="L532" s="17">
        <f t="shared" ref="L532:L533" si="139">L531-(K532/60) - 0.16</f>
        <v>9.813333333</v>
      </c>
      <c r="M532" s="18">
        <f t="shared" si="138"/>
        <v>30</v>
      </c>
    </row>
    <row r="533">
      <c r="B533" s="12" t="s">
        <v>122</v>
      </c>
      <c r="C533" s="13">
        <v>90.0</v>
      </c>
      <c r="D533" s="13">
        <v>10000.0</v>
      </c>
      <c r="E533" s="14">
        <f t="shared" si="134"/>
        <v>5.555555556</v>
      </c>
      <c r="F533" s="14">
        <f t="shared" si="135"/>
        <v>3600</v>
      </c>
      <c r="G533" s="14">
        <f t="shared" si="136"/>
        <v>2</v>
      </c>
      <c r="H533" s="14">
        <f t="shared" si="137"/>
        <v>1800</v>
      </c>
      <c r="J533" s="19" t="s">
        <v>123</v>
      </c>
      <c r="K533" s="19">
        <v>12.0</v>
      </c>
      <c r="L533" s="17">
        <f t="shared" si="139"/>
        <v>9.453333333</v>
      </c>
      <c r="M533" s="18">
        <f t="shared" si="138"/>
        <v>90</v>
      </c>
    </row>
    <row r="534">
      <c r="B534" s="12" t="s">
        <v>124</v>
      </c>
      <c r="C534" s="13">
        <v>200.0</v>
      </c>
      <c r="D534" s="13">
        <v>20000.0</v>
      </c>
      <c r="E534" s="14">
        <f t="shared" si="134"/>
        <v>5</v>
      </c>
      <c r="F534" s="14">
        <f t="shared" si="135"/>
        <v>8000</v>
      </c>
      <c r="G534" s="14">
        <f t="shared" si="136"/>
        <v>2</v>
      </c>
      <c r="H534" s="14">
        <f t="shared" si="137"/>
        <v>4000</v>
      </c>
      <c r="J534" s="19" t="s">
        <v>125</v>
      </c>
      <c r="K534" s="19">
        <v>26.0</v>
      </c>
      <c r="L534" s="17">
        <f>L533-(K534/60) </f>
        <v>9.02</v>
      </c>
      <c r="M534" s="18">
        <f t="shared" si="138"/>
        <v>195</v>
      </c>
    </row>
    <row r="535">
      <c r="A535" s="21"/>
      <c r="B535" s="12" t="s">
        <v>126</v>
      </c>
      <c r="C535" s="13">
        <v>90.0</v>
      </c>
      <c r="D535" s="13">
        <v>5000.0</v>
      </c>
      <c r="E535" s="14">
        <f t="shared" si="134"/>
        <v>2.777777778</v>
      </c>
      <c r="F535" s="14">
        <f t="shared" si="135"/>
        <v>3600</v>
      </c>
      <c r="G535" s="14">
        <f t="shared" si="136"/>
        <v>2</v>
      </c>
      <c r="H535" s="14">
        <f t="shared" si="137"/>
        <v>1800</v>
      </c>
      <c r="J535" s="19" t="s">
        <v>127</v>
      </c>
      <c r="K535" s="19">
        <v>24.0</v>
      </c>
      <c r="L535" s="17">
        <f t="shared" ref="L535:L536" si="140">L534-(K535/60) - 0.3 - 0.16</f>
        <v>8.16</v>
      </c>
      <c r="M535" s="18">
        <f t="shared" si="138"/>
        <v>180</v>
      </c>
    </row>
    <row r="536">
      <c r="B536" s="22"/>
      <c r="C536" s="22"/>
      <c r="D536" s="22"/>
      <c r="E536" s="22"/>
      <c r="F536" s="23"/>
      <c r="G536" s="23"/>
      <c r="J536" s="19" t="s">
        <v>128</v>
      </c>
      <c r="K536" s="19">
        <v>24.0</v>
      </c>
      <c r="L536" s="17">
        <f t="shared" si="140"/>
        <v>7.3</v>
      </c>
      <c r="M536" s="18">
        <f t="shared" si="138"/>
        <v>180</v>
      </c>
    </row>
    <row r="537">
      <c r="J537" s="19" t="s">
        <v>129</v>
      </c>
      <c r="K537" s="19">
        <v>28.0</v>
      </c>
      <c r="L537" s="17">
        <f t="shared" ref="L537:L538" si="141">L536-(K537/60) - 0.16</f>
        <v>6.673333333</v>
      </c>
      <c r="M537" s="18">
        <f t="shared" si="138"/>
        <v>210</v>
      </c>
    </row>
    <row r="538">
      <c r="J538" s="19" t="s">
        <v>130</v>
      </c>
      <c r="K538" s="19">
        <v>11.0</v>
      </c>
      <c r="L538" s="17">
        <f t="shared" si="141"/>
        <v>6.33</v>
      </c>
      <c r="M538" s="18">
        <f t="shared" si="138"/>
        <v>82.5</v>
      </c>
    </row>
    <row r="539">
      <c r="J539" s="19" t="s">
        <v>131</v>
      </c>
      <c r="K539" s="19">
        <v>31.0</v>
      </c>
      <c r="L539" s="17">
        <f>L538-(K539/60) </f>
        <v>5.813333333</v>
      </c>
      <c r="M539" s="18">
        <f t="shared" si="138"/>
        <v>232.5</v>
      </c>
    </row>
    <row r="540">
      <c r="J540" s="19" t="s">
        <v>132</v>
      </c>
      <c r="K540" s="19">
        <v>26.0</v>
      </c>
      <c r="L540" s="17">
        <f>L539-(K540/60) - 0.3 - 0.16</f>
        <v>4.92</v>
      </c>
      <c r="M540" s="18">
        <f t="shared" si="138"/>
        <v>195</v>
      </c>
    </row>
    <row r="541">
      <c r="J541" s="19" t="s">
        <v>125</v>
      </c>
      <c r="K541" s="19">
        <v>26.0</v>
      </c>
      <c r="L541" s="17">
        <f>L540-(K541/60) </f>
        <v>4.486666667</v>
      </c>
      <c r="M541" s="18">
        <f t="shared" si="138"/>
        <v>195</v>
      </c>
    </row>
    <row r="542">
      <c r="B542" s="23"/>
      <c r="J542" s="19" t="s">
        <v>132</v>
      </c>
      <c r="K542" s="19">
        <v>26.0</v>
      </c>
      <c r="L542" s="17">
        <f>L541-(K542/60) - 0.3 - 0.16</f>
        <v>3.593333333</v>
      </c>
      <c r="M542" s="18">
        <f t="shared" si="138"/>
        <v>195</v>
      </c>
    </row>
    <row r="543">
      <c r="B543" s="23"/>
      <c r="J543" s="19" t="s">
        <v>133</v>
      </c>
      <c r="K543" s="19">
        <v>9.0</v>
      </c>
      <c r="L543" s="17">
        <f t="shared" ref="L543:L544" si="142">L542-(K543/60) </f>
        <v>3.443333333</v>
      </c>
      <c r="M543" s="18">
        <f t="shared" si="138"/>
        <v>67.5</v>
      </c>
    </row>
    <row r="544">
      <c r="B544" s="23"/>
      <c r="J544" s="19" t="s">
        <v>131</v>
      </c>
      <c r="K544" s="19">
        <v>31.0</v>
      </c>
      <c r="L544" s="17">
        <f t="shared" si="142"/>
        <v>2.926666667</v>
      </c>
      <c r="M544" s="18">
        <f t="shared" si="138"/>
        <v>232.5</v>
      </c>
    </row>
    <row r="545">
      <c r="A545" s="21"/>
      <c r="B545" s="5"/>
      <c r="C545" s="5"/>
      <c r="D545" s="5"/>
      <c r="E545" s="5"/>
      <c r="J545" s="19" t="s">
        <v>134</v>
      </c>
      <c r="K545" s="19">
        <v>31.0</v>
      </c>
      <c r="L545" s="17">
        <f>L544-(K545/60) - 0.3 - 0.16</f>
        <v>1.95</v>
      </c>
      <c r="M545" s="18">
        <f t="shared" si="138"/>
        <v>232.5</v>
      </c>
    </row>
    <row r="546">
      <c r="B546" s="22"/>
      <c r="C546" s="22"/>
      <c r="D546" s="22"/>
      <c r="E546" s="22"/>
      <c r="F546" s="23"/>
      <c r="G546" s="23"/>
      <c r="H546" s="23"/>
      <c r="J546" s="19" t="s">
        <v>135</v>
      </c>
      <c r="K546" s="19">
        <v>27.0</v>
      </c>
      <c r="L546" s="17">
        <f>L545-(K546/60) - 0.16</f>
        <v>1.34</v>
      </c>
      <c r="M546" s="18">
        <f t="shared" si="138"/>
        <v>202.5</v>
      </c>
    </row>
    <row r="547">
      <c r="J547" s="19" t="s">
        <v>136</v>
      </c>
      <c r="K547" s="19">
        <v>52.0</v>
      </c>
      <c r="L547" s="24">
        <f>L546-(K547/60) </f>
        <v>0.4733333333</v>
      </c>
      <c r="M547" s="18">
        <f t="shared" si="138"/>
        <v>390</v>
      </c>
    </row>
    <row r="548">
      <c r="B548" s="23"/>
      <c r="J548" s="26"/>
      <c r="K548" s="20"/>
    </row>
    <row r="549">
      <c r="B549" s="23"/>
      <c r="J549" s="26" t="s">
        <v>36</v>
      </c>
      <c r="K549" s="18">
        <f>SUM(M528:M547)</f>
        <v>3495</v>
      </c>
    </row>
    <row r="550">
      <c r="B550" s="23"/>
      <c r="J550" s="26" t="s">
        <v>37</v>
      </c>
      <c r="K550" s="20">
        <f>(SUM(F527:F535)-SUM(H499:H507))/10000</f>
        <v>6.54</v>
      </c>
    </row>
    <row r="551">
      <c r="B551" s="23"/>
      <c r="J551" s="26" t="s">
        <v>38</v>
      </c>
      <c r="K551" s="20">
        <f>K522-K550</f>
        <v>174.6</v>
      </c>
    </row>
    <row r="553">
      <c r="A553" s="4" t="s">
        <v>57</v>
      </c>
      <c r="B553" s="5"/>
      <c r="C553" s="5"/>
      <c r="D553" s="5"/>
      <c r="E553" s="5"/>
    </row>
    <row r="554">
      <c r="B554" s="6" t="s">
        <v>2</v>
      </c>
      <c r="C554" s="6" t="s">
        <v>3</v>
      </c>
      <c r="D554" s="6" t="s">
        <v>4</v>
      </c>
      <c r="E554" s="7" t="s">
        <v>5</v>
      </c>
      <c r="F554" s="8" t="s">
        <v>6</v>
      </c>
      <c r="G554" s="9" t="s">
        <v>7</v>
      </c>
      <c r="H554" s="10" t="s">
        <v>8</v>
      </c>
      <c r="J554" s="11" t="s">
        <v>9</v>
      </c>
      <c r="K554" s="2"/>
      <c r="L554" s="2"/>
      <c r="M554" s="3"/>
    </row>
    <row r="556">
      <c r="B556" s="12" t="s">
        <v>111</v>
      </c>
      <c r="C556" s="13">
        <v>400.0</v>
      </c>
      <c r="D556" s="13">
        <v>30000.0</v>
      </c>
      <c r="E556" s="14">
        <f t="shared" ref="E556:E564" si="143">D556/(C556*20)</f>
        <v>3.75</v>
      </c>
      <c r="F556" s="14">
        <f t="shared" ref="F556:F564" si="144">H527 + F8</f>
        <v>24000</v>
      </c>
      <c r="G556" s="14">
        <f t="shared" ref="G556:G564" si="145">F556/(C556*20)</f>
        <v>3</v>
      </c>
      <c r="H556" s="14">
        <f t="shared" ref="H556:H564" si="146">F556-(20*C556)</f>
        <v>16000</v>
      </c>
      <c r="J556" s="16" t="s">
        <v>11</v>
      </c>
      <c r="K556" s="16" t="s">
        <v>12</v>
      </c>
      <c r="L556" s="16" t="s">
        <v>13</v>
      </c>
      <c r="M556" s="16" t="s">
        <v>14</v>
      </c>
    </row>
    <row r="557">
      <c r="B557" s="12" t="s">
        <v>112</v>
      </c>
      <c r="C557" s="13">
        <v>250.0</v>
      </c>
      <c r="D557" s="13">
        <v>25000.0</v>
      </c>
      <c r="E557" s="14">
        <f t="shared" si="143"/>
        <v>5</v>
      </c>
      <c r="F557" s="14">
        <f t="shared" si="144"/>
        <v>15000</v>
      </c>
      <c r="G557" s="14">
        <f t="shared" si="145"/>
        <v>3</v>
      </c>
      <c r="H557" s="14">
        <f t="shared" si="146"/>
        <v>10000</v>
      </c>
      <c r="J557" s="19" t="s">
        <v>113</v>
      </c>
      <c r="K557" s="19">
        <v>21.0</v>
      </c>
      <c r="L557" s="17">
        <f>5.45-(K557/60) - 0.3</f>
        <v>4.8</v>
      </c>
      <c r="M557" s="18">
        <f t="shared" ref="M557:M576" si="147">7.5*K557</f>
        <v>157.5</v>
      </c>
    </row>
    <row r="558">
      <c r="B558" s="12" t="s">
        <v>114</v>
      </c>
      <c r="C558" s="13">
        <v>180.0</v>
      </c>
      <c r="D558" s="13">
        <v>15000.0</v>
      </c>
      <c r="E558" s="14">
        <f t="shared" si="143"/>
        <v>4.166666667</v>
      </c>
      <c r="F558" s="14">
        <f t="shared" si="144"/>
        <v>10800</v>
      </c>
      <c r="G558" s="14">
        <f t="shared" si="145"/>
        <v>3</v>
      </c>
      <c r="H558" s="14">
        <f t="shared" si="146"/>
        <v>7200</v>
      </c>
      <c r="J558" s="19" t="s">
        <v>115</v>
      </c>
      <c r="K558" s="19">
        <v>3.0</v>
      </c>
      <c r="L558" s="17">
        <f>L557-(K558/60) - 0.3</f>
        <v>4.45</v>
      </c>
      <c r="M558" s="18">
        <f t="shared" si="147"/>
        <v>22.5</v>
      </c>
    </row>
    <row r="559">
      <c r="B559" s="12" t="s">
        <v>116</v>
      </c>
      <c r="C559" s="13">
        <v>220.0</v>
      </c>
      <c r="D559" s="13">
        <v>20000.0</v>
      </c>
      <c r="E559" s="14">
        <f t="shared" si="143"/>
        <v>4.545454545</v>
      </c>
      <c r="F559" s="14">
        <f t="shared" si="144"/>
        <v>13200</v>
      </c>
      <c r="G559" s="14">
        <f t="shared" si="145"/>
        <v>3</v>
      </c>
      <c r="H559" s="14">
        <f t="shared" si="146"/>
        <v>8800</v>
      </c>
      <c r="J559" s="19" t="s">
        <v>117</v>
      </c>
      <c r="K559" s="19">
        <v>24.0</v>
      </c>
      <c r="L559" s="24">
        <f>L558-(K559/60) </f>
        <v>4.05</v>
      </c>
      <c r="M559" s="18">
        <f t="shared" si="147"/>
        <v>180</v>
      </c>
    </row>
    <row r="560">
      <c r="B560" s="12" t="s">
        <v>118</v>
      </c>
      <c r="C560" s="13">
        <v>80.0</v>
      </c>
      <c r="D560" s="13">
        <v>5000.0</v>
      </c>
      <c r="E560" s="14">
        <f t="shared" si="143"/>
        <v>3.125</v>
      </c>
      <c r="F560" s="14">
        <f t="shared" si="144"/>
        <v>4800</v>
      </c>
      <c r="G560" s="14">
        <f t="shared" si="145"/>
        <v>3</v>
      </c>
      <c r="H560" s="14">
        <f t="shared" si="146"/>
        <v>3200</v>
      </c>
      <c r="J560" s="19" t="s">
        <v>119</v>
      </c>
      <c r="K560" s="19">
        <v>30.0</v>
      </c>
      <c r="L560" s="17">
        <f>11-(K560/60) - 0.3 - 0.16</f>
        <v>10.04</v>
      </c>
      <c r="M560" s="18">
        <f t="shared" si="147"/>
        <v>225</v>
      </c>
    </row>
    <row r="561">
      <c r="B561" s="12" t="s">
        <v>120</v>
      </c>
      <c r="C561" s="13">
        <v>125.0</v>
      </c>
      <c r="D561" s="13">
        <v>10000.0</v>
      </c>
      <c r="E561" s="14">
        <f t="shared" si="143"/>
        <v>4</v>
      </c>
      <c r="F561" s="14">
        <f t="shared" si="144"/>
        <v>7500</v>
      </c>
      <c r="G561" s="14">
        <f t="shared" si="145"/>
        <v>3</v>
      </c>
      <c r="H561" s="14">
        <f t="shared" si="146"/>
        <v>5000</v>
      </c>
      <c r="J561" s="19" t="s">
        <v>121</v>
      </c>
      <c r="K561" s="19">
        <v>4.0</v>
      </c>
      <c r="L561" s="17">
        <f t="shared" ref="L561:L562" si="148">L560-(K561/60) - 0.16</f>
        <v>9.813333333</v>
      </c>
      <c r="M561" s="18">
        <f t="shared" si="147"/>
        <v>30</v>
      </c>
    </row>
    <row r="562">
      <c r="B562" s="12" t="s">
        <v>122</v>
      </c>
      <c r="C562" s="13">
        <v>90.0</v>
      </c>
      <c r="D562" s="13">
        <v>10000.0</v>
      </c>
      <c r="E562" s="14">
        <f t="shared" si="143"/>
        <v>5.555555556</v>
      </c>
      <c r="F562" s="14">
        <f t="shared" si="144"/>
        <v>5400</v>
      </c>
      <c r="G562" s="14">
        <f t="shared" si="145"/>
        <v>3</v>
      </c>
      <c r="H562" s="14">
        <f t="shared" si="146"/>
        <v>3600</v>
      </c>
      <c r="J562" s="19" t="s">
        <v>123</v>
      </c>
      <c r="K562" s="19">
        <v>12.0</v>
      </c>
      <c r="L562" s="17">
        <f t="shared" si="148"/>
        <v>9.453333333</v>
      </c>
      <c r="M562" s="18">
        <f t="shared" si="147"/>
        <v>90</v>
      </c>
    </row>
    <row r="563">
      <c r="B563" s="12" t="s">
        <v>124</v>
      </c>
      <c r="C563" s="13">
        <v>200.0</v>
      </c>
      <c r="D563" s="13">
        <v>20000.0</v>
      </c>
      <c r="E563" s="14">
        <f t="shared" si="143"/>
        <v>5</v>
      </c>
      <c r="F563" s="14">
        <f t="shared" si="144"/>
        <v>12000</v>
      </c>
      <c r="G563" s="14">
        <f t="shared" si="145"/>
        <v>3</v>
      </c>
      <c r="H563" s="14">
        <f t="shared" si="146"/>
        <v>8000</v>
      </c>
      <c r="J563" s="19" t="s">
        <v>125</v>
      </c>
      <c r="K563" s="19">
        <v>26.0</v>
      </c>
      <c r="L563" s="17">
        <f>L562-(K563/60) </f>
        <v>9.02</v>
      </c>
      <c r="M563" s="18">
        <f t="shared" si="147"/>
        <v>195</v>
      </c>
    </row>
    <row r="564">
      <c r="A564" s="21"/>
      <c r="B564" s="12" t="s">
        <v>126</v>
      </c>
      <c r="C564" s="13">
        <v>90.0</v>
      </c>
      <c r="D564" s="13">
        <v>5000.0</v>
      </c>
      <c r="E564" s="14">
        <f t="shared" si="143"/>
        <v>2.777777778</v>
      </c>
      <c r="F564" s="14">
        <f t="shared" si="144"/>
        <v>5400</v>
      </c>
      <c r="G564" s="14">
        <f t="shared" si="145"/>
        <v>3</v>
      </c>
      <c r="H564" s="14">
        <f t="shared" si="146"/>
        <v>3600</v>
      </c>
      <c r="J564" s="19" t="s">
        <v>127</v>
      </c>
      <c r="K564" s="19">
        <v>24.0</v>
      </c>
      <c r="L564" s="17">
        <f t="shared" ref="L564:L565" si="149">L563-(K564/60) - 0.3 - 0.16</f>
        <v>8.16</v>
      </c>
      <c r="M564" s="18">
        <f t="shared" si="147"/>
        <v>180</v>
      </c>
    </row>
    <row r="565">
      <c r="B565" s="22"/>
      <c r="C565" s="22"/>
      <c r="D565" s="22"/>
      <c r="E565" s="22"/>
      <c r="F565" s="23"/>
      <c r="G565" s="23"/>
      <c r="J565" s="19" t="s">
        <v>128</v>
      </c>
      <c r="K565" s="19">
        <v>24.0</v>
      </c>
      <c r="L565" s="17">
        <f t="shared" si="149"/>
        <v>7.3</v>
      </c>
      <c r="M565" s="18">
        <f t="shared" si="147"/>
        <v>180</v>
      </c>
    </row>
    <row r="566">
      <c r="J566" s="19" t="s">
        <v>129</v>
      </c>
      <c r="K566" s="19">
        <v>28.0</v>
      </c>
      <c r="L566" s="17">
        <f t="shared" ref="L566:L567" si="150">L565-(K566/60) - 0.16</f>
        <v>6.673333333</v>
      </c>
      <c r="M566" s="18">
        <f t="shared" si="147"/>
        <v>210</v>
      </c>
    </row>
    <row r="567">
      <c r="B567" s="23"/>
      <c r="J567" s="19" t="s">
        <v>130</v>
      </c>
      <c r="K567" s="19">
        <v>11.0</v>
      </c>
      <c r="L567" s="17">
        <f t="shared" si="150"/>
        <v>6.33</v>
      </c>
      <c r="M567" s="18">
        <f t="shared" si="147"/>
        <v>82.5</v>
      </c>
    </row>
    <row r="568">
      <c r="B568" s="23"/>
      <c r="J568" s="19" t="s">
        <v>131</v>
      </c>
      <c r="K568" s="19">
        <v>31.0</v>
      </c>
      <c r="L568" s="17">
        <f>L567-(K568/60) </f>
        <v>5.813333333</v>
      </c>
      <c r="M568" s="18">
        <f t="shared" si="147"/>
        <v>232.5</v>
      </c>
    </row>
    <row r="569">
      <c r="B569" s="23"/>
      <c r="J569" s="19" t="s">
        <v>132</v>
      </c>
      <c r="K569" s="19">
        <v>26.0</v>
      </c>
      <c r="L569" s="17">
        <f>L568-(K569/60) - 0.3 - 0.16</f>
        <v>4.92</v>
      </c>
      <c r="M569" s="18">
        <f t="shared" si="147"/>
        <v>195</v>
      </c>
    </row>
    <row r="570">
      <c r="B570" s="23"/>
      <c r="J570" s="19" t="s">
        <v>125</v>
      </c>
      <c r="K570" s="19">
        <v>26.0</v>
      </c>
      <c r="L570" s="17">
        <f>L569-(K570/60) </f>
        <v>4.486666667</v>
      </c>
      <c r="M570" s="18">
        <f t="shared" si="147"/>
        <v>195</v>
      </c>
    </row>
    <row r="571">
      <c r="B571" s="23"/>
      <c r="J571" s="19" t="s">
        <v>132</v>
      </c>
      <c r="K571" s="19">
        <v>26.0</v>
      </c>
      <c r="L571" s="17">
        <f>L570-(K571/60) - 0.3 - 0.16</f>
        <v>3.593333333</v>
      </c>
      <c r="M571" s="18">
        <f t="shared" si="147"/>
        <v>195</v>
      </c>
    </row>
    <row r="572">
      <c r="B572" s="23"/>
      <c r="J572" s="19" t="s">
        <v>133</v>
      </c>
      <c r="K572" s="19">
        <v>9.0</v>
      </c>
      <c r="L572" s="17">
        <f t="shared" ref="L572:L573" si="151">L571-(K572/60) </f>
        <v>3.443333333</v>
      </c>
      <c r="M572" s="18">
        <f t="shared" si="147"/>
        <v>67.5</v>
      </c>
    </row>
    <row r="573">
      <c r="B573" s="23"/>
      <c r="J573" s="19" t="s">
        <v>131</v>
      </c>
      <c r="K573" s="19">
        <v>31.0</v>
      </c>
      <c r="L573" s="17">
        <f t="shared" si="151"/>
        <v>2.926666667</v>
      </c>
      <c r="M573" s="18">
        <f t="shared" si="147"/>
        <v>232.5</v>
      </c>
    </row>
    <row r="574">
      <c r="B574" s="23"/>
      <c r="J574" s="19" t="s">
        <v>134</v>
      </c>
      <c r="K574" s="19">
        <v>31.0</v>
      </c>
      <c r="L574" s="17">
        <f>L573-(K574/60) - 0.3 - 0.16</f>
        <v>1.95</v>
      </c>
      <c r="M574" s="18">
        <f t="shared" si="147"/>
        <v>232.5</v>
      </c>
    </row>
    <row r="575">
      <c r="B575" s="23"/>
      <c r="J575" s="19" t="s">
        <v>135</v>
      </c>
      <c r="K575" s="19">
        <v>27.0</v>
      </c>
      <c r="L575" s="17">
        <f>L574-(K575/60) - 0.16</f>
        <v>1.34</v>
      </c>
      <c r="M575" s="18">
        <f t="shared" si="147"/>
        <v>202.5</v>
      </c>
    </row>
    <row r="576">
      <c r="A576" s="21"/>
      <c r="B576" s="5"/>
      <c r="C576" s="5"/>
      <c r="D576" s="5"/>
      <c r="E576" s="5"/>
      <c r="J576" s="19" t="s">
        <v>136</v>
      </c>
      <c r="K576" s="19">
        <v>52.0</v>
      </c>
      <c r="L576" s="24">
        <f>L575-(K576/60) </f>
        <v>0.4733333333</v>
      </c>
      <c r="M576" s="18">
        <f t="shared" si="147"/>
        <v>390</v>
      </c>
    </row>
    <row r="577">
      <c r="B577" s="22"/>
      <c r="C577" s="22"/>
      <c r="D577" s="22"/>
      <c r="E577" s="22"/>
      <c r="F577" s="23"/>
      <c r="G577" s="23"/>
      <c r="H577" s="23"/>
    </row>
    <row r="578">
      <c r="J578" s="26" t="s">
        <v>36</v>
      </c>
      <c r="K578" s="18">
        <f>SUM(M557:M576)</f>
        <v>3495</v>
      </c>
    </row>
    <row r="579">
      <c r="B579" s="23"/>
      <c r="J579" s="26" t="s">
        <v>37</v>
      </c>
      <c r="K579" s="20">
        <f>(SUM(F556:F564)-SUM(H527:H535))/10000</f>
        <v>6.54</v>
      </c>
    </row>
    <row r="580">
      <c r="B580" s="23"/>
      <c r="J580" s="26" t="s">
        <v>38</v>
      </c>
      <c r="K580" s="20">
        <f>K551-K579</f>
        <v>168.06</v>
      </c>
    </row>
    <row r="582">
      <c r="A582" s="4" t="s">
        <v>58</v>
      </c>
      <c r="B582" s="5"/>
      <c r="C582" s="5"/>
      <c r="D582" s="5"/>
      <c r="E582" s="5"/>
    </row>
    <row r="583">
      <c r="B583" s="6" t="s">
        <v>2</v>
      </c>
      <c r="C583" s="6" t="s">
        <v>3</v>
      </c>
      <c r="D583" s="6" t="s">
        <v>4</v>
      </c>
      <c r="E583" s="7" t="s">
        <v>5</v>
      </c>
      <c r="F583" s="8" t="s">
        <v>6</v>
      </c>
      <c r="G583" s="9" t="s">
        <v>7</v>
      </c>
      <c r="H583" s="10" t="s">
        <v>8</v>
      </c>
      <c r="J583" s="11" t="s">
        <v>9</v>
      </c>
      <c r="K583" s="2"/>
      <c r="L583" s="2"/>
      <c r="M583" s="3"/>
    </row>
    <row r="585">
      <c r="B585" s="12" t="s">
        <v>111</v>
      </c>
      <c r="C585" s="13">
        <v>400.0</v>
      </c>
      <c r="D585" s="13">
        <v>30000.0</v>
      </c>
      <c r="E585" s="14">
        <f t="shared" ref="E585:E593" si="152">D585/(C585*20)</f>
        <v>3.75</v>
      </c>
      <c r="F585" s="14">
        <f t="shared" ref="F585:F593" si="153">H556</f>
        <v>16000</v>
      </c>
      <c r="G585" s="14">
        <f t="shared" ref="G585:G593" si="154">F585/(C585*20)</f>
        <v>2</v>
      </c>
      <c r="H585" s="14">
        <f t="shared" ref="H585:H593" si="155">F585-(20*C585)</f>
        <v>8000</v>
      </c>
      <c r="J585" s="16" t="s">
        <v>11</v>
      </c>
      <c r="K585" s="16" t="s">
        <v>12</v>
      </c>
      <c r="L585" s="16" t="s">
        <v>13</v>
      </c>
      <c r="M585" s="16" t="s">
        <v>14</v>
      </c>
    </row>
    <row r="586">
      <c r="B586" s="12" t="s">
        <v>112</v>
      </c>
      <c r="C586" s="13">
        <v>250.0</v>
      </c>
      <c r="D586" s="13">
        <v>25000.0</v>
      </c>
      <c r="E586" s="14">
        <f t="shared" si="152"/>
        <v>5</v>
      </c>
      <c r="F586" s="14">
        <f t="shared" si="153"/>
        <v>10000</v>
      </c>
      <c r="G586" s="14">
        <f t="shared" si="154"/>
        <v>2</v>
      </c>
      <c r="H586" s="14">
        <f t="shared" si="155"/>
        <v>5000</v>
      </c>
      <c r="L586" s="20">
        <f t="shared" ref="L586:L593" si="156">11-(K586/60)</f>
        <v>11</v>
      </c>
      <c r="M586" s="18">
        <f t="shared" ref="M586:M593" si="157">7.5*K586</f>
        <v>0</v>
      </c>
    </row>
    <row r="587">
      <c r="B587" s="12" t="s">
        <v>114</v>
      </c>
      <c r="C587" s="13">
        <v>180.0</v>
      </c>
      <c r="D587" s="13">
        <v>15000.0</v>
      </c>
      <c r="E587" s="14">
        <f t="shared" si="152"/>
        <v>4.166666667</v>
      </c>
      <c r="F587" s="14">
        <f t="shared" si="153"/>
        <v>7200</v>
      </c>
      <c r="G587" s="14">
        <f t="shared" si="154"/>
        <v>2</v>
      </c>
      <c r="H587" s="14">
        <f t="shared" si="155"/>
        <v>3600</v>
      </c>
      <c r="L587" s="20">
        <f t="shared" si="156"/>
        <v>11</v>
      </c>
      <c r="M587" s="18">
        <f t="shared" si="157"/>
        <v>0</v>
      </c>
    </row>
    <row r="588">
      <c r="B588" s="12" t="s">
        <v>116</v>
      </c>
      <c r="C588" s="13">
        <v>220.0</v>
      </c>
      <c r="D588" s="13">
        <v>20000.0</v>
      </c>
      <c r="E588" s="14">
        <f t="shared" si="152"/>
        <v>4.545454545</v>
      </c>
      <c r="F588" s="14">
        <f t="shared" si="153"/>
        <v>8800</v>
      </c>
      <c r="G588" s="14">
        <f t="shared" si="154"/>
        <v>2</v>
      </c>
      <c r="H588" s="14">
        <f t="shared" si="155"/>
        <v>4400</v>
      </c>
      <c r="L588" s="20">
        <f t="shared" si="156"/>
        <v>11</v>
      </c>
      <c r="M588" s="18">
        <f t="shared" si="157"/>
        <v>0</v>
      </c>
    </row>
    <row r="589">
      <c r="B589" s="12" t="s">
        <v>118</v>
      </c>
      <c r="C589" s="13">
        <v>80.0</v>
      </c>
      <c r="D589" s="13">
        <v>5000.0</v>
      </c>
      <c r="E589" s="14">
        <f t="shared" si="152"/>
        <v>3.125</v>
      </c>
      <c r="F589" s="14">
        <f t="shared" si="153"/>
        <v>3200</v>
      </c>
      <c r="G589" s="14">
        <f t="shared" si="154"/>
        <v>2</v>
      </c>
      <c r="H589" s="14">
        <f t="shared" si="155"/>
        <v>1600</v>
      </c>
      <c r="L589" s="20">
        <f t="shared" si="156"/>
        <v>11</v>
      </c>
      <c r="M589" s="18">
        <f t="shared" si="157"/>
        <v>0</v>
      </c>
    </row>
    <row r="590">
      <c r="B590" s="12" t="s">
        <v>120</v>
      </c>
      <c r="C590" s="13">
        <v>125.0</v>
      </c>
      <c r="D590" s="13">
        <v>10000.0</v>
      </c>
      <c r="E590" s="14">
        <f t="shared" si="152"/>
        <v>4</v>
      </c>
      <c r="F590" s="14">
        <f t="shared" si="153"/>
        <v>5000</v>
      </c>
      <c r="G590" s="14">
        <f t="shared" si="154"/>
        <v>2</v>
      </c>
      <c r="H590" s="14">
        <f t="shared" si="155"/>
        <v>2500</v>
      </c>
      <c r="L590" s="20">
        <f t="shared" si="156"/>
        <v>11</v>
      </c>
      <c r="M590" s="18">
        <f t="shared" si="157"/>
        <v>0</v>
      </c>
    </row>
    <row r="591">
      <c r="B591" s="12" t="s">
        <v>122</v>
      </c>
      <c r="C591" s="13">
        <v>90.0</v>
      </c>
      <c r="D591" s="13">
        <v>10000.0</v>
      </c>
      <c r="E591" s="14">
        <f t="shared" si="152"/>
        <v>5.555555556</v>
      </c>
      <c r="F591" s="14">
        <f t="shared" si="153"/>
        <v>3600</v>
      </c>
      <c r="G591" s="14">
        <f t="shared" si="154"/>
        <v>2</v>
      </c>
      <c r="H591" s="14">
        <f t="shared" si="155"/>
        <v>1800</v>
      </c>
      <c r="L591" s="20">
        <f t="shared" si="156"/>
        <v>11</v>
      </c>
      <c r="M591" s="18">
        <f t="shared" si="157"/>
        <v>0</v>
      </c>
    </row>
    <row r="592">
      <c r="B592" s="12" t="s">
        <v>124</v>
      </c>
      <c r="C592" s="13">
        <v>200.0</v>
      </c>
      <c r="D592" s="13">
        <v>20000.0</v>
      </c>
      <c r="E592" s="14">
        <f t="shared" si="152"/>
        <v>5</v>
      </c>
      <c r="F592" s="14">
        <f t="shared" si="153"/>
        <v>8000</v>
      </c>
      <c r="G592" s="14">
        <f t="shared" si="154"/>
        <v>2</v>
      </c>
      <c r="H592" s="14">
        <f t="shared" si="155"/>
        <v>4000</v>
      </c>
      <c r="L592" s="20">
        <f t="shared" si="156"/>
        <v>11</v>
      </c>
      <c r="M592" s="18">
        <f t="shared" si="157"/>
        <v>0</v>
      </c>
    </row>
    <row r="593">
      <c r="A593" s="21"/>
      <c r="B593" s="12" t="s">
        <v>126</v>
      </c>
      <c r="C593" s="13">
        <v>90.0</v>
      </c>
      <c r="D593" s="13">
        <v>5000.0</v>
      </c>
      <c r="E593" s="14">
        <f t="shared" si="152"/>
        <v>2.777777778</v>
      </c>
      <c r="F593" s="14">
        <f t="shared" si="153"/>
        <v>3600</v>
      </c>
      <c r="G593" s="14">
        <f t="shared" si="154"/>
        <v>2</v>
      </c>
      <c r="H593" s="14">
        <f t="shared" si="155"/>
        <v>1800</v>
      </c>
      <c r="L593" s="20">
        <f t="shared" si="156"/>
        <v>11</v>
      </c>
      <c r="M593" s="18">
        <f t="shared" si="157"/>
        <v>0</v>
      </c>
    </row>
    <row r="594">
      <c r="B594" s="22"/>
      <c r="C594" s="22"/>
      <c r="D594" s="22"/>
      <c r="E594" s="22"/>
      <c r="F594" s="23"/>
      <c r="G594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A603" s="21"/>
      <c r="B603" s="5"/>
      <c r="C603" s="5"/>
      <c r="D603" s="5"/>
      <c r="E603" s="5"/>
    </row>
    <row r="604">
      <c r="B604" s="22"/>
      <c r="C604" s="22"/>
      <c r="D604" s="22"/>
      <c r="E604" s="22"/>
      <c r="F604" s="23"/>
      <c r="G604" s="23"/>
      <c r="H604" s="23"/>
    </row>
    <row r="605">
      <c r="J605" s="26" t="s">
        <v>36</v>
      </c>
      <c r="K605" s="18">
        <f>SUM(M586:M603)</f>
        <v>0</v>
      </c>
    </row>
    <row r="606">
      <c r="B606" s="23"/>
      <c r="J606" s="26" t="s">
        <v>37</v>
      </c>
      <c r="K606" s="20">
        <f>(SUM(F585:F593)-SUM(H556:H564))/10000</f>
        <v>0</v>
      </c>
    </row>
    <row r="607">
      <c r="B607" s="23"/>
      <c r="J607" s="26" t="s">
        <v>38</v>
      </c>
      <c r="K607" s="20">
        <f>K580-K606</f>
        <v>168.06</v>
      </c>
    </row>
    <row r="609">
      <c r="A609" s="4" t="s">
        <v>59</v>
      </c>
      <c r="B609" s="5"/>
      <c r="C609" s="5"/>
      <c r="D609" s="5"/>
      <c r="E609" s="5"/>
    </row>
    <row r="610">
      <c r="B610" s="6" t="s">
        <v>2</v>
      </c>
      <c r="C610" s="6" t="s">
        <v>3</v>
      </c>
      <c r="D610" s="6" t="s">
        <v>4</v>
      </c>
      <c r="E610" s="7" t="s">
        <v>5</v>
      </c>
      <c r="F610" s="8" t="s">
        <v>6</v>
      </c>
      <c r="G610" s="9" t="s">
        <v>7</v>
      </c>
      <c r="H610" s="10" t="s">
        <v>8</v>
      </c>
      <c r="J610" s="11" t="s">
        <v>9</v>
      </c>
      <c r="K610" s="2"/>
      <c r="L610" s="2"/>
      <c r="M610" s="3"/>
    </row>
    <row r="612">
      <c r="B612" s="12" t="s">
        <v>111</v>
      </c>
      <c r="C612" s="13">
        <v>400.0</v>
      </c>
      <c r="D612" s="13">
        <v>30000.0</v>
      </c>
      <c r="E612" s="14">
        <f t="shared" ref="E612:E620" si="158">D612/(C612*20)</f>
        <v>3.75</v>
      </c>
      <c r="F612" s="14">
        <f t="shared" ref="F612:F620" si="159">H585</f>
        <v>8000</v>
      </c>
      <c r="G612" s="14">
        <f t="shared" ref="G612:G620" si="160">F612/(C612*20)</f>
        <v>1</v>
      </c>
      <c r="H612" s="14">
        <f t="shared" ref="H612:H620" si="161">F612-(20*C612)</f>
        <v>0</v>
      </c>
      <c r="J612" s="16" t="s">
        <v>11</v>
      </c>
      <c r="K612" s="16" t="s">
        <v>12</v>
      </c>
      <c r="L612" s="16" t="s">
        <v>13</v>
      </c>
      <c r="M612" s="16" t="s">
        <v>14</v>
      </c>
    </row>
    <row r="613">
      <c r="B613" s="12" t="s">
        <v>112</v>
      </c>
      <c r="C613" s="13">
        <v>250.0</v>
      </c>
      <c r="D613" s="13">
        <v>25000.0</v>
      </c>
      <c r="E613" s="14">
        <f t="shared" si="158"/>
        <v>5</v>
      </c>
      <c r="F613" s="14">
        <f t="shared" si="159"/>
        <v>5000</v>
      </c>
      <c r="G613" s="14">
        <f t="shared" si="160"/>
        <v>1</v>
      </c>
      <c r="H613" s="14">
        <f t="shared" si="161"/>
        <v>0</v>
      </c>
      <c r="L613" s="20">
        <f t="shared" ref="L613:L620" si="162">11-(K613/60)</f>
        <v>11</v>
      </c>
      <c r="M613" s="18">
        <f t="shared" ref="M613:M620" si="163">7.5*K613</f>
        <v>0</v>
      </c>
    </row>
    <row r="614">
      <c r="B614" s="12" t="s">
        <v>114</v>
      </c>
      <c r="C614" s="13">
        <v>180.0</v>
      </c>
      <c r="D614" s="13">
        <v>15000.0</v>
      </c>
      <c r="E614" s="14">
        <f t="shared" si="158"/>
        <v>4.166666667</v>
      </c>
      <c r="F614" s="14">
        <f t="shared" si="159"/>
        <v>3600</v>
      </c>
      <c r="G614" s="14">
        <f t="shared" si="160"/>
        <v>1</v>
      </c>
      <c r="H614" s="14">
        <f t="shared" si="161"/>
        <v>0</v>
      </c>
      <c r="L614" s="20">
        <f t="shared" si="162"/>
        <v>11</v>
      </c>
      <c r="M614" s="18">
        <f t="shared" si="163"/>
        <v>0</v>
      </c>
    </row>
    <row r="615">
      <c r="B615" s="12" t="s">
        <v>116</v>
      </c>
      <c r="C615" s="13">
        <v>220.0</v>
      </c>
      <c r="D615" s="13">
        <v>20000.0</v>
      </c>
      <c r="E615" s="14">
        <f t="shared" si="158"/>
        <v>4.545454545</v>
      </c>
      <c r="F615" s="14">
        <f t="shared" si="159"/>
        <v>4400</v>
      </c>
      <c r="G615" s="14">
        <f t="shared" si="160"/>
        <v>1</v>
      </c>
      <c r="H615" s="14">
        <f t="shared" si="161"/>
        <v>0</v>
      </c>
      <c r="L615" s="20">
        <f t="shared" si="162"/>
        <v>11</v>
      </c>
      <c r="M615" s="18">
        <f t="shared" si="163"/>
        <v>0</v>
      </c>
    </row>
    <row r="616">
      <c r="B616" s="12" t="s">
        <v>118</v>
      </c>
      <c r="C616" s="13">
        <v>80.0</v>
      </c>
      <c r="D616" s="13">
        <v>5000.0</v>
      </c>
      <c r="E616" s="14">
        <f t="shared" si="158"/>
        <v>3.125</v>
      </c>
      <c r="F616" s="14">
        <f t="shared" si="159"/>
        <v>1600</v>
      </c>
      <c r="G616" s="14">
        <f t="shared" si="160"/>
        <v>1</v>
      </c>
      <c r="H616" s="14">
        <f t="shared" si="161"/>
        <v>0</v>
      </c>
      <c r="L616" s="20">
        <f t="shared" si="162"/>
        <v>11</v>
      </c>
      <c r="M616" s="18">
        <f t="shared" si="163"/>
        <v>0</v>
      </c>
    </row>
    <row r="617">
      <c r="B617" s="12" t="s">
        <v>120</v>
      </c>
      <c r="C617" s="13">
        <v>125.0</v>
      </c>
      <c r="D617" s="13">
        <v>10000.0</v>
      </c>
      <c r="E617" s="14">
        <f t="shared" si="158"/>
        <v>4</v>
      </c>
      <c r="F617" s="14">
        <f t="shared" si="159"/>
        <v>2500</v>
      </c>
      <c r="G617" s="14">
        <f t="shared" si="160"/>
        <v>1</v>
      </c>
      <c r="H617" s="14">
        <f t="shared" si="161"/>
        <v>0</v>
      </c>
      <c r="L617" s="20">
        <f t="shared" si="162"/>
        <v>11</v>
      </c>
      <c r="M617" s="18">
        <f t="shared" si="163"/>
        <v>0</v>
      </c>
    </row>
    <row r="618">
      <c r="B618" s="12" t="s">
        <v>122</v>
      </c>
      <c r="C618" s="13">
        <v>90.0</v>
      </c>
      <c r="D618" s="13">
        <v>10000.0</v>
      </c>
      <c r="E618" s="14">
        <f t="shared" si="158"/>
        <v>5.555555556</v>
      </c>
      <c r="F618" s="14">
        <f t="shared" si="159"/>
        <v>1800</v>
      </c>
      <c r="G618" s="14">
        <f t="shared" si="160"/>
        <v>1</v>
      </c>
      <c r="H618" s="14">
        <f t="shared" si="161"/>
        <v>0</v>
      </c>
      <c r="L618" s="20">
        <f t="shared" si="162"/>
        <v>11</v>
      </c>
      <c r="M618" s="18">
        <f t="shared" si="163"/>
        <v>0</v>
      </c>
    </row>
    <row r="619">
      <c r="B619" s="12" t="s">
        <v>124</v>
      </c>
      <c r="C619" s="13">
        <v>200.0</v>
      </c>
      <c r="D619" s="13">
        <v>20000.0</v>
      </c>
      <c r="E619" s="14">
        <f t="shared" si="158"/>
        <v>5</v>
      </c>
      <c r="F619" s="14">
        <f t="shared" si="159"/>
        <v>4000</v>
      </c>
      <c r="G619" s="14">
        <f t="shared" si="160"/>
        <v>1</v>
      </c>
      <c r="H619" s="14">
        <f t="shared" si="161"/>
        <v>0</v>
      </c>
      <c r="L619" s="20">
        <f t="shared" si="162"/>
        <v>11</v>
      </c>
      <c r="M619" s="18">
        <f t="shared" si="163"/>
        <v>0</v>
      </c>
    </row>
    <row r="620">
      <c r="A620" s="21"/>
      <c r="B620" s="12" t="s">
        <v>126</v>
      </c>
      <c r="C620" s="13">
        <v>90.0</v>
      </c>
      <c r="D620" s="13">
        <v>5000.0</v>
      </c>
      <c r="E620" s="14">
        <f t="shared" si="158"/>
        <v>2.777777778</v>
      </c>
      <c r="F620" s="14">
        <f t="shared" si="159"/>
        <v>1800</v>
      </c>
      <c r="G620" s="14">
        <f t="shared" si="160"/>
        <v>1</v>
      </c>
      <c r="H620" s="14">
        <f t="shared" si="161"/>
        <v>0</v>
      </c>
      <c r="L620" s="20">
        <f t="shared" si="162"/>
        <v>11</v>
      </c>
      <c r="M620" s="18">
        <f t="shared" si="163"/>
        <v>0</v>
      </c>
    </row>
    <row r="621">
      <c r="B621" s="22"/>
      <c r="C621" s="22"/>
      <c r="D621" s="22"/>
      <c r="E621" s="22"/>
      <c r="F621" s="23"/>
      <c r="G621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A629" s="21"/>
      <c r="B629" s="5"/>
      <c r="C629" s="5"/>
      <c r="D629" s="5"/>
      <c r="E629" s="5"/>
    </row>
    <row r="630">
      <c r="A630" s="21"/>
      <c r="B630" s="5"/>
      <c r="C630" s="5"/>
      <c r="D630" s="5"/>
      <c r="E630" s="5"/>
    </row>
    <row r="631">
      <c r="B631" s="22"/>
      <c r="C631" s="22"/>
      <c r="D631" s="22"/>
      <c r="E631" s="22"/>
      <c r="F631" s="23"/>
      <c r="G631" s="23"/>
      <c r="H631" s="23"/>
    </row>
    <row r="632">
      <c r="B632" s="22"/>
      <c r="C632" s="22"/>
      <c r="D632" s="22"/>
      <c r="E632" s="22"/>
      <c r="F632" s="23"/>
      <c r="G632" s="23"/>
      <c r="H632" s="23"/>
    </row>
    <row r="633">
      <c r="B633" s="22"/>
      <c r="C633" s="22"/>
      <c r="D633" s="22"/>
      <c r="E633" s="22"/>
      <c r="F633" s="23"/>
      <c r="G633" s="23"/>
      <c r="H633" s="23"/>
    </row>
    <row r="634">
      <c r="J634" s="26" t="s">
        <v>36</v>
      </c>
      <c r="K634" s="18">
        <f>SUM(M613:M630)</f>
        <v>0</v>
      </c>
    </row>
    <row r="635">
      <c r="B635" s="23"/>
      <c r="J635" s="26" t="s">
        <v>37</v>
      </c>
      <c r="K635" s="20">
        <f>(SUM(F612:F620)-SUM(H585:H593))/10000</f>
        <v>0</v>
      </c>
    </row>
    <row r="636">
      <c r="B636" s="23"/>
      <c r="J636" s="26" t="s">
        <v>38</v>
      </c>
      <c r="K636" s="20">
        <f>K607-K635</f>
        <v>168.06</v>
      </c>
    </row>
    <row r="638">
      <c r="A638" s="4" t="s">
        <v>60</v>
      </c>
      <c r="B638" s="5"/>
      <c r="C638" s="5"/>
      <c r="D638" s="5"/>
      <c r="E638" s="5"/>
    </row>
    <row r="639">
      <c r="B639" s="6" t="s">
        <v>2</v>
      </c>
      <c r="C639" s="6" t="s">
        <v>3</v>
      </c>
      <c r="D639" s="6" t="s">
        <v>4</v>
      </c>
      <c r="E639" s="7" t="s">
        <v>5</v>
      </c>
      <c r="F639" s="8" t="s">
        <v>6</v>
      </c>
      <c r="G639" s="9" t="s">
        <v>7</v>
      </c>
      <c r="H639" s="10" t="s">
        <v>8</v>
      </c>
      <c r="J639" s="11" t="s">
        <v>9</v>
      </c>
      <c r="K639" s="2"/>
      <c r="L639" s="2"/>
      <c r="M639" s="3"/>
    </row>
    <row r="641">
      <c r="B641" s="12" t="s">
        <v>111</v>
      </c>
      <c r="C641" s="13">
        <v>400.0</v>
      </c>
      <c r="D641" s="13">
        <v>30000.0</v>
      </c>
      <c r="E641" s="14">
        <f t="shared" ref="E641:E649" si="164">D641/(C641*20)</f>
        <v>3.75</v>
      </c>
      <c r="F641" s="14">
        <f t="shared" ref="F641:F649" si="165">H612 + F8</f>
        <v>16000</v>
      </c>
      <c r="G641" s="14">
        <f t="shared" ref="G641:G649" si="166">F641/(C641*20)</f>
        <v>2</v>
      </c>
      <c r="H641" s="14">
        <f t="shared" ref="H641:H649" si="167">F641-(20*C641)</f>
        <v>8000</v>
      </c>
      <c r="J641" s="16" t="s">
        <v>11</v>
      </c>
      <c r="K641" s="16" t="s">
        <v>12</v>
      </c>
      <c r="L641" s="16" t="s">
        <v>13</v>
      </c>
      <c r="M641" s="16" t="s">
        <v>14</v>
      </c>
    </row>
    <row r="642">
      <c r="B642" s="12" t="s">
        <v>112</v>
      </c>
      <c r="C642" s="13">
        <v>250.0</v>
      </c>
      <c r="D642" s="13">
        <v>25000.0</v>
      </c>
      <c r="E642" s="14">
        <f t="shared" si="164"/>
        <v>5</v>
      </c>
      <c r="F642" s="14">
        <f t="shared" si="165"/>
        <v>10000</v>
      </c>
      <c r="G642" s="14">
        <f t="shared" si="166"/>
        <v>2</v>
      </c>
      <c r="H642" s="14">
        <f t="shared" si="167"/>
        <v>5000</v>
      </c>
      <c r="J642" s="19" t="s">
        <v>113</v>
      </c>
      <c r="K642" s="19">
        <v>21.0</v>
      </c>
      <c r="L642" s="17">
        <f>5.45-(K642/60) - 0.3</f>
        <v>4.8</v>
      </c>
      <c r="M642" s="18">
        <f t="shared" ref="M642:M661" si="168">7.5*K642</f>
        <v>157.5</v>
      </c>
    </row>
    <row r="643">
      <c r="B643" s="12" t="s">
        <v>114</v>
      </c>
      <c r="C643" s="13">
        <v>180.0</v>
      </c>
      <c r="D643" s="13">
        <v>15000.0</v>
      </c>
      <c r="E643" s="14">
        <f t="shared" si="164"/>
        <v>4.166666667</v>
      </c>
      <c r="F643" s="14">
        <f t="shared" si="165"/>
        <v>7200</v>
      </c>
      <c r="G643" s="14">
        <f t="shared" si="166"/>
        <v>2</v>
      </c>
      <c r="H643" s="14">
        <f t="shared" si="167"/>
        <v>3600</v>
      </c>
      <c r="J643" s="19" t="s">
        <v>115</v>
      </c>
      <c r="K643" s="19">
        <v>3.0</v>
      </c>
      <c r="L643" s="17">
        <f>L642-(K643/60) - 0.3</f>
        <v>4.45</v>
      </c>
      <c r="M643" s="18">
        <f t="shared" si="168"/>
        <v>22.5</v>
      </c>
    </row>
    <row r="644">
      <c r="B644" s="12" t="s">
        <v>116</v>
      </c>
      <c r="C644" s="13">
        <v>220.0</v>
      </c>
      <c r="D644" s="13">
        <v>20000.0</v>
      </c>
      <c r="E644" s="14">
        <f t="shared" si="164"/>
        <v>4.545454545</v>
      </c>
      <c r="F644" s="14">
        <f t="shared" si="165"/>
        <v>8800</v>
      </c>
      <c r="G644" s="14">
        <f t="shared" si="166"/>
        <v>2</v>
      </c>
      <c r="H644" s="14">
        <f t="shared" si="167"/>
        <v>4400</v>
      </c>
      <c r="J644" s="19" t="s">
        <v>117</v>
      </c>
      <c r="K644" s="19">
        <v>24.0</v>
      </c>
      <c r="L644" s="24">
        <f>L643-(K644/60) </f>
        <v>4.05</v>
      </c>
      <c r="M644" s="18">
        <f t="shared" si="168"/>
        <v>180</v>
      </c>
    </row>
    <row r="645">
      <c r="B645" s="12" t="s">
        <v>118</v>
      </c>
      <c r="C645" s="13">
        <v>80.0</v>
      </c>
      <c r="D645" s="13">
        <v>5000.0</v>
      </c>
      <c r="E645" s="14">
        <f t="shared" si="164"/>
        <v>3.125</v>
      </c>
      <c r="F645" s="14">
        <f t="shared" si="165"/>
        <v>3200</v>
      </c>
      <c r="G645" s="14">
        <f t="shared" si="166"/>
        <v>2</v>
      </c>
      <c r="H645" s="14">
        <f t="shared" si="167"/>
        <v>1600</v>
      </c>
      <c r="J645" s="19" t="s">
        <v>119</v>
      </c>
      <c r="K645" s="19">
        <v>30.0</v>
      </c>
      <c r="L645" s="17">
        <f>11-(K645/60) - 0.3 - 0.16</f>
        <v>10.04</v>
      </c>
      <c r="M645" s="18">
        <f t="shared" si="168"/>
        <v>225</v>
      </c>
    </row>
    <row r="646">
      <c r="B646" s="12" t="s">
        <v>120</v>
      </c>
      <c r="C646" s="13">
        <v>125.0</v>
      </c>
      <c r="D646" s="13">
        <v>10000.0</v>
      </c>
      <c r="E646" s="14">
        <f t="shared" si="164"/>
        <v>4</v>
      </c>
      <c r="F646" s="14">
        <f t="shared" si="165"/>
        <v>5000</v>
      </c>
      <c r="G646" s="14">
        <f t="shared" si="166"/>
        <v>2</v>
      </c>
      <c r="H646" s="14">
        <f t="shared" si="167"/>
        <v>2500</v>
      </c>
      <c r="J646" s="19" t="s">
        <v>121</v>
      </c>
      <c r="K646" s="19">
        <v>4.0</v>
      </c>
      <c r="L646" s="17">
        <f t="shared" ref="L646:L647" si="169">L645-(K646/60) - 0.16</f>
        <v>9.813333333</v>
      </c>
      <c r="M646" s="18">
        <f t="shared" si="168"/>
        <v>30</v>
      </c>
    </row>
    <row r="647">
      <c r="B647" s="12" t="s">
        <v>122</v>
      </c>
      <c r="C647" s="13">
        <v>90.0</v>
      </c>
      <c r="D647" s="13">
        <v>10000.0</v>
      </c>
      <c r="E647" s="14">
        <f t="shared" si="164"/>
        <v>5.555555556</v>
      </c>
      <c r="F647" s="14">
        <f t="shared" si="165"/>
        <v>3600</v>
      </c>
      <c r="G647" s="14">
        <f t="shared" si="166"/>
        <v>2</v>
      </c>
      <c r="H647" s="14">
        <f t="shared" si="167"/>
        <v>1800</v>
      </c>
      <c r="J647" s="19" t="s">
        <v>123</v>
      </c>
      <c r="K647" s="19">
        <v>12.0</v>
      </c>
      <c r="L647" s="17">
        <f t="shared" si="169"/>
        <v>9.453333333</v>
      </c>
      <c r="M647" s="18">
        <f t="shared" si="168"/>
        <v>90</v>
      </c>
    </row>
    <row r="648">
      <c r="B648" s="12" t="s">
        <v>124</v>
      </c>
      <c r="C648" s="13">
        <v>200.0</v>
      </c>
      <c r="D648" s="13">
        <v>20000.0</v>
      </c>
      <c r="E648" s="14">
        <f t="shared" si="164"/>
        <v>5</v>
      </c>
      <c r="F648" s="14">
        <f t="shared" si="165"/>
        <v>8000</v>
      </c>
      <c r="G648" s="14">
        <f t="shared" si="166"/>
        <v>2</v>
      </c>
      <c r="H648" s="14">
        <f t="shared" si="167"/>
        <v>4000</v>
      </c>
      <c r="J648" s="19" t="s">
        <v>125</v>
      </c>
      <c r="K648" s="19">
        <v>26.0</v>
      </c>
      <c r="L648" s="17">
        <f>L647-(K648/60) </f>
        <v>9.02</v>
      </c>
      <c r="M648" s="18">
        <f t="shared" si="168"/>
        <v>195</v>
      </c>
    </row>
    <row r="649">
      <c r="A649" s="21"/>
      <c r="B649" s="12" t="s">
        <v>126</v>
      </c>
      <c r="C649" s="13">
        <v>90.0</v>
      </c>
      <c r="D649" s="13">
        <v>5000.0</v>
      </c>
      <c r="E649" s="14">
        <f t="shared" si="164"/>
        <v>2.777777778</v>
      </c>
      <c r="F649" s="14">
        <f t="shared" si="165"/>
        <v>3600</v>
      </c>
      <c r="G649" s="14">
        <f t="shared" si="166"/>
        <v>2</v>
      </c>
      <c r="H649" s="14">
        <f t="shared" si="167"/>
        <v>1800</v>
      </c>
      <c r="J649" s="19" t="s">
        <v>127</v>
      </c>
      <c r="K649" s="19">
        <v>24.0</v>
      </c>
      <c r="L649" s="17">
        <f t="shared" ref="L649:L650" si="170">L648-(K649/60) - 0.3 - 0.16</f>
        <v>8.16</v>
      </c>
      <c r="M649" s="18">
        <f t="shared" si="168"/>
        <v>180</v>
      </c>
    </row>
    <row r="650">
      <c r="B650" s="22"/>
      <c r="C650" s="22"/>
      <c r="D650" s="22"/>
      <c r="E650" s="22"/>
      <c r="F650" s="23"/>
      <c r="G650" s="23"/>
      <c r="J650" s="19" t="s">
        <v>128</v>
      </c>
      <c r="K650" s="19">
        <v>24.0</v>
      </c>
      <c r="L650" s="17">
        <f t="shared" si="170"/>
        <v>7.3</v>
      </c>
      <c r="M650" s="18">
        <f t="shared" si="168"/>
        <v>180</v>
      </c>
    </row>
    <row r="651">
      <c r="J651" s="19" t="s">
        <v>129</v>
      </c>
      <c r="K651" s="19">
        <v>28.0</v>
      </c>
      <c r="L651" s="17">
        <f t="shared" ref="L651:L652" si="171">L650-(K651/60) - 0.16</f>
        <v>6.673333333</v>
      </c>
      <c r="M651" s="18">
        <f t="shared" si="168"/>
        <v>210</v>
      </c>
    </row>
    <row r="652">
      <c r="B652" s="23"/>
      <c r="J652" s="19" t="s">
        <v>130</v>
      </c>
      <c r="K652" s="19">
        <v>11.0</v>
      </c>
      <c r="L652" s="17">
        <f t="shared" si="171"/>
        <v>6.33</v>
      </c>
      <c r="M652" s="18">
        <f t="shared" si="168"/>
        <v>82.5</v>
      </c>
    </row>
    <row r="653">
      <c r="B653" s="23"/>
      <c r="J653" s="19" t="s">
        <v>131</v>
      </c>
      <c r="K653" s="19">
        <v>31.0</v>
      </c>
      <c r="L653" s="17">
        <f>L652-(K653/60) </f>
        <v>5.813333333</v>
      </c>
      <c r="M653" s="18">
        <f t="shared" si="168"/>
        <v>232.5</v>
      </c>
    </row>
    <row r="654">
      <c r="B654" s="23"/>
      <c r="J654" s="19" t="s">
        <v>132</v>
      </c>
      <c r="K654" s="19">
        <v>26.0</v>
      </c>
      <c r="L654" s="17">
        <f>L653-(K654/60) - 0.3 - 0.16</f>
        <v>4.92</v>
      </c>
      <c r="M654" s="18">
        <f t="shared" si="168"/>
        <v>195</v>
      </c>
    </row>
    <row r="655">
      <c r="B655" s="23"/>
      <c r="J655" s="19" t="s">
        <v>125</v>
      </c>
      <c r="K655" s="19">
        <v>26.0</v>
      </c>
      <c r="L655" s="17">
        <f>L654-(K655/60) </f>
        <v>4.486666667</v>
      </c>
      <c r="M655" s="18">
        <f t="shared" si="168"/>
        <v>195</v>
      </c>
    </row>
    <row r="656">
      <c r="A656" s="21"/>
      <c r="B656" s="5"/>
      <c r="C656" s="5"/>
      <c r="D656" s="5"/>
      <c r="E656" s="5"/>
      <c r="J656" s="19" t="s">
        <v>132</v>
      </c>
      <c r="K656" s="19">
        <v>26.0</v>
      </c>
      <c r="L656" s="17">
        <f>L655-(K656/60) - 0.3 - 0.16</f>
        <v>3.593333333</v>
      </c>
      <c r="M656" s="18">
        <f t="shared" si="168"/>
        <v>195</v>
      </c>
    </row>
    <row r="657">
      <c r="A657" s="21"/>
      <c r="B657" s="5"/>
      <c r="C657" s="5"/>
      <c r="D657" s="5"/>
      <c r="E657" s="5"/>
      <c r="J657" s="19" t="s">
        <v>133</v>
      </c>
      <c r="K657" s="19">
        <v>9.0</v>
      </c>
      <c r="L657" s="17">
        <f t="shared" ref="L657:L658" si="172">L656-(K657/60) </f>
        <v>3.443333333</v>
      </c>
      <c r="M657" s="18">
        <f t="shared" si="168"/>
        <v>67.5</v>
      </c>
    </row>
    <row r="658">
      <c r="A658" s="21"/>
      <c r="B658" s="5"/>
      <c r="C658" s="5"/>
      <c r="D658" s="5"/>
      <c r="E658" s="5"/>
      <c r="J658" s="19" t="s">
        <v>131</v>
      </c>
      <c r="K658" s="19">
        <v>31.0</v>
      </c>
      <c r="L658" s="17">
        <f t="shared" si="172"/>
        <v>2.926666667</v>
      </c>
      <c r="M658" s="18">
        <f t="shared" si="168"/>
        <v>232.5</v>
      </c>
    </row>
    <row r="659">
      <c r="A659" s="21"/>
      <c r="B659" s="5"/>
      <c r="C659" s="5"/>
      <c r="D659" s="5"/>
      <c r="E659" s="5"/>
      <c r="J659" s="19" t="s">
        <v>134</v>
      </c>
      <c r="K659" s="19">
        <v>31.0</v>
      </c>
      <c r="L659" s="17">
        <f>L658-(K659/60) - 0.3 - 0.16</f>
        <v>1.95</v>
      </c>
      <c r="M659" s="18">
        <f t="shared" si="168"/>
        <v>232.5</v>
      </c>
    </row>
    <row r="660">
      <c r="A660" s="21"/>
      <c r="B660" s="5"/>
      <c r="C660" s="5"/>
      <c r="D660" s="5"/>
      <c r="E660" s="5"/>
      <c r="J660" s="19" t="s">
        <v>135</v>
      </c>
      <c r="K660" s="19">
        <v>27.0</v>
      </c>
      <c r="L660" s="17">
        <f>L659-(K660/60) - 0.16</f>
        <v>1.34</v>
      </c>
      <c r="M660" s="18">
        <f t="shared" si="168"/>
        <v>202.5</v>
      </c>
    </row>
    <row r="661">
      <c r="B661" s="22"/>
      <c r="C661" s="22"/>
      <c r="D661" s="22"/>
      <c r="E661" s="22"/>
      <c r="F661" s="23"/>
      <c r="G661" s="23"/>
      <c r="H661" s="23"/>
      <c r="J661" s="19" t="s">
        <v>136</v>
      </c>
      <c r="K661" s="19">
        <v>52.0</v>
      </c>
      <c r="L661" s="24">
        <f>L660-(K661/60) </f>
        <v>0.4733333333</v>
      </c>
      <c r="M661" s="18">
        <f t="shared" si="168"/>
        <v>390</v>
      </c>
    </row>
    <row r="662">
      <c r="J662" s="26"/>
      <c r="K662" s="18"/>
    </row>
    <row r="663">
      <c r="J663" s="26" t="s">
        <v>36</v>
      </c>
      <c r="K663" s="18">
        <f>SUM(M642:M661)</f>
        <v>3495</v>
      </c>
    </row>
    <row r="664">
      <c r="B664" s="23"/>
      <c r="J664" s="26" t="s">
        <v>37</v>
      </c>
      <c r="K664" s="20">
        <f>(SUM(F641:F649)-SUM(H612:H620))/10000</f>
        <v>6.54</v>
      </c>
    </row>
    <row r="665">
      <c r="B665" s="23"/>
      <c r="J665" s="26" t="s">
        <v>38</v>
      </c>
      <c r="K665" s="20">
        <f>K636-K664</f>
        <v>161.52</v>
      </c>
    </row>
    <row r="667">
      <c r="A667" s="4" t="s">
        <v>61</v>
      </c>
      <c r="B667" s="5"/>
      <c r="C667" s="5"/>
      <c r="D667" s="5"/>
      <c r="E667" s="5"/>
    </row>
    <row r="668">
      <c r="B668" s="6" t="s">
        <v>2</v>
      </c>
      <c r="C668" s="6" t="s">
        <v>3</v>
      </c>
      <c r="D668" s="6" t="s">
        <v>4</v>
      </c>
      <c r="E668" s="7" t="s">
        <v>5</v>
      </c>
      <c r="F668" s="8" t="s">
        <v>6</v>
      </c>
      <c r="G668" s="9" t="s">
        <v>7</v>
      </c>
      <c r="H668" s="10" t="s">
        <v>8</v>
      </c>
      <c r="J668" s="11" t="s">
        <v>9</v>
      </c>
      <c r="K668" s="2"/>
      <c r="L668" s="2"/>
      <c r="M668" s="3"/>
    </row>
    <row r="670">
      <c r="B670" s="12" t="s">
        <v>111</v>
      </c>
      <c r="C670" s="13">
        <v>400.0</v>
      </c>
      <c r="D670" s="13">
        <v>30000.0</v>
      </c>
      <c r="E670" s="14">
        <f t="shared" ref="E670:E678" si="173">D670/(C670*20)</f>
        <v>3.75</v>
      </c>
      <c r="F670" s="14">
        <f t="shared" ref="F670:F678" si="174">H641</f>
        <v>8000</v>
      </c>
      <c r="G670" s="14">
        <f t="shared" ref="G670:G678" si="175">F670/(C670*20)</f>
        <v>1</v>
      </c>
      <c r="H670" s="14">
        <f t="shared" ref="H670:H678" si="176">F670-(20*C670)</f>
        <v>0</v>
      </c>
      <c r="J670" s="16" t="s">
        <v>11</v>
      </c>
      <c r="K670" s="16" t="s">
        <v>12</v>
      </c>
      <c r="L670" s="16" t="s">
        <v>13</v>
      </c>
      <c r="M670" s="16" t="s">
        <v>14</v>
      </c>
    </row>
    <row r="671">
      <c r="B671" s="12" t="s">
        <v>112</v>
      </c>
      <c r="C671" s="13">
        <v>250.0</v>
      </c>
      <c r="D671" s="13">
        <v>25000.0</v>
      </c>
      <c r="E671" s="14">
        <f t="shared" si="173"/>
        <v>5</v>
      </c>
      <c r="F671" s="14">
        <f t="shared" si="174"/>
        <v>5000</v>
      </c>
      <c r="G671" s="14">
        <f t="shared" si="175"/>
        <v>1</v>
      </c>
      <c r="H671" s="14">
        <f t="shared" si="176"/>
        <v>0</v>
      </c>
      <c r="L671" s="20">
        <f t="shared" ref="L671:L678" si="177">11-(K671/60)</f>
        <v>11</v>
      </c>
      <c r="M671" s="18">
        <f t="shared" ref="M671:M678" si="178">7.5*K671</f>
        <v>0</v>
      </c>
    </row>
    <row r="672">
      <c r="B672" s="12" t="s">
        <v>114</v>
      </c>
      <c r="C672" s="13">
        <v>180.0</v>
      </c>
      <c r="D672" s="13">
        <v>15000.0</v>
      </c>
      <c r="E672" s="14">
        <f t="shared" si="173"/>
        <v>4.166666667</v>
      </c>
      <c r="F672" s="14">
        <f t="shared" si="174"/>
        <v>3600</v>
      </c>
      <c r="G672" s="14">
        <f t="shared" si="175"/>
        <v>1</v>
      </c>
      <c r="H672" s="14">
        <f t="shared" si="176"/>
        <v>0</v>
      </c>
      <c r="L672" s="20">
        <f t="shared" si="177"/>
        <v>11</v>
      </c>
      <c r="M672" s="18">
        <f t="shared" si="178"/>
        <v>0</v>
      </c>
    </row>
    <row r="673">
      <c r="B673" s="12" t="s">
        <v>116</v>
      </c>
      <c r="C673" s="13">
        <v>220.0</v>
      </c>
      <c r="D673" s="13">
        <v>20000.0</v>
      </c>
      <c r="E673" s="14">
        <f t="shared" si="173"/>
        <v>4.545454545</v>
      </c>
      <c r="F673" s="14">
        <f t="shared" si="174"/>
        <v>4400</v>
      </c>
      <c r="G673" s="14">
        <f t="shared" si="175"/>
        <v>1</v>
      </c>
      <c r="H673" s="14">
        <f t="shared" si="176"/>
        <v>0</v>
      </c>
      <c r="L673" s="20">
        <f t="shared" si="177"/>
        <v>11</v>
      </c>
      <c r="M673" s="18">
        <f t="shared" si="178"/>
        <v>0</v>
      </c>
    </row>
    <row r="674">
      <c r="B674" s="12" t="s">
        <v>118</v>
      </c>
      <c r="C674" s="13">
        <v>80.0</v>
      </c>
      <c r="D674" s="13">
        <v>5000.0</v>
      </c>
      <c r="E674" s="14">
        <f t="shared" si="173"/>
        <v>3.125</v>
      </c>
      <c r="F674" s="14">
        <f t="shared" si="174"/>
        <v>1600</v>
      </c>
      <c r="G674" s="14">
        <f t="shared" si="175"/>
        <v>1</v>
      </c>
      <c r="H674" s="14">
        <f t="shared" si="176"/>
        <v>0</v>
      </c>
      <c r="L674" s="20">
        <f t="shared" si="177"/>
        <v>11</v>
      </c>
      <c r="M674" s="18">
        <f t="shared" si="178"/>
        <v>0</v>
      </c>
    </row>
    <row r="675">
      <c r="B675" s="12" t="s">
        <v>120</v>
      </c>
      <c r="C675" s="13">
        <v>125.0</v>
      </c>
      <c r="D675" s="13">
        <v>10000.0</v>
      </c>
      <c r="E675" s="14">
        <f t="shared" si="173"/>
        <v>4</v>
      </c>
      <c r="F675" s="14">
        <f t="shared" si="174"/>
        <v>2500</v>
      </c>
      <c r="G675" s="14">
        <f t="shared" si="175"/>
        <v>1</v>
      </c>
      <c r="H675" s="14">
        <f t="shared" si="176"/>
        <v>0</v>
      </c>
      <c r="L675" s="20">
        <f t="shared" si="177"/>
        <v>11</v>
      </c>
      <c r="M675" s="18">
        <f t="shared" si="178"/>
        <v>0</v>
      </c>
    </row>
    <row r="676">
      <c r="B676" s="12" t="s">
        <v>122</v>
      </c>
      <c r="C676" s="13">
        <v>90.0</v>
      </c>
      <c r="D676" s="13">
        <v>10000.0</v>
      </c>
      <c r="E676" s="14">
        <f t="shared" si="173"/>
        <v>5.555555556</v>
      </c>
      <c r="F676" s="14">
        <f t="shared" si="174"/>
        <v>1800</v>
      </c>
      <c r="G676" s="14">
        <f t="shared" si="175"/>
        <v>1</v>
      </c>
      <c r="H676" s="14">
        <f t="shared" si="176"/>
        <v>0</v>
      </c>
      <c r="L676" s="20">
        <f t="shared" si="177"/>
        <v>11</v>
      </c>
      <c r="M676" s="18">
        <f t="shared" si="178"/>
        <v>0</v>
      </c>
    </row>
    <row r="677">
      <c r="B677" s="12" t="s">
        <v>124</v>
      </c>
      <c r="C677" s="13">
        <v>200.0</v>
      </c>
      <c r="D677" s="13">
        <v>20000.0</v>
      </c>
      <c r="E677" s="14">
        <f t="shared" si="173"/>
        <v>5</v>
      </c>
      <c r="F677" s="14">
        <f t="shared" si="174"/>
        <v>4000</v>
      </c>
      <c r="G677" s="14">
        <f t="shared" si="175"/>
        <v>1</v>
      </c>
      <c r="H677" s="14">
        <f t="shared" si="176"/>
        <v>0</v>
      </c>
      <c r="L677" s="20">
        <f t="shared" si="177"/>
        <v>11</v>
      </c>
      <c r="M677" s="18">
        <f t="shared" si="178"/>
        <v>0</v>
      </c>
    </row>
    <row r="678">
      <c r="A678" s="21"/>
      <c r="B678" s="12" t="s">
        <v>126</v>
      </c>
      <c r="C678" s="13">
        <v>90.0</v>
      </c>
      <c r="D678" s="13">
        <v>5000.0</v>
      </c>
      <c r="E678" s="14">
        <f t="shared" si="173"/>
        <v>2.777777778</v>
      </c>
      <c r="F678" s="14">
        <f t="shared" si="174"/>
        <v>1800</v>
      </c>
      <c r="G678" s="14">
        <f t="shared" si="175"/>
        <v>1</v>
      </c>
      <c r="H678" s="14">
        <f t="shared" si="176"/>
        <v>0</v>
      </c>
      <c r="L678" s="20">
        <f t="shared" si="177"/>
        <v>11</v>
      </c>
      <c r="M678" s="18">
        <f t="shared" si="178"/>
        <v>0</v>
      </c>
    </row>
    <row r="679">
      <c r="B679" s="22"/>
      <c r="C679" s="22"/>
      <c r="D679" s="22"/>
      <c r="E679" s="22"/>
      <c r="F679" s="23"/>
      <c r="G679" s="23"/>
    </row>
    <row r="681">
      <c r="B681" s="23"/>
    </row>
    <row r="682">
      <c r="B682" s="23"/>
    </row>
    <row r="683">
      <c r="B683" s="23"/>
    </row>
    <row r="684">
      <c r="B684" s="23"/>
    </row>
    <row r="685">
      <c r="A685" s="21"/>
      <c r="B685" s="5"/>
      <c r="C685" s="5"/>
      <c r="D685" s="5"/>
      <c r="E685" s="5"/>
    </row>
    <row r="686">
      <c r="A686" s="21"/>
      <c r="B686" s="5"/>
      <c r="C686" s="5"/>
      <c r="D686" s="5"/>
      <c r="E686" s="5"/>
    </row>
    <row r="687">
      <c r="A687" s="21"/>
      <c r="B687" s="5"/>
      <c r="C687" s="5"/>
      <c r="D687" s="5"/>
      <c r="E687" s="5"/>
    </row>
    <row r="688">
      <c r="A688" s="21"/>
      <c r="B688" s="5"/>
      <c r="C688" s="5"/>
      <c r="D688" s="5"/>
      <c r="E688" s="5"/>
    </row>
    <row r="689">
      <c r="A689" s="21"/>
      <c r="B689" s="5"/>
      <c r="C689" s="5"/>
      <c r="D689" s="5"/>
      <c r="E689" s="5"/>
    </row>
    <row r="690">
      <c r="B690" s="22"/>
      <c r="C690" s="22"/>
      <c r="D690" s="22"/>
      <c r="E690" s="22"/>
      <c r="F690" s="23"/>
      <c r="G690" s="23"/>
      <c r="H690" s="23"/>
    </row>
    <row r="691">
      <c r="J691" s="26" t="s">
        <v>36</v>
      </c>
      <c r="K691" s="18">
        <f>SUM(M671:M689)</f>
        <v>0</v>
      </c>
    </row>
    <row r="692">
      <c r="B692" s="23"/>
      <c r="J692" s="26" t="s">
        <v>37</v>
      </c>
      <c r="K692" s="20">
        <f>(SUM(F670:F678)-SUM(H641:H649))/10000</f>
        <v>0</v>
      </c>
    </row>
    <row r="693">
      <c r="B693" s="23"/>
      <c r="J693" s="26" t="s">
        <v>38</v>
      </c>
      <c r="K693" s="20">
        <f>K665-K692</f>
        <v>161.52</v>
      </c>
    </row>
    <row r="695">
      <c r="A695" s="4" t="s">
        <v>62</v>
      </c>
      <c r="B695" s="5"/>
      <c r="C695" s="5"/>
      <c r="D695" s="5"/>
      <c r="E695" s="5"/>
    </row>
    <row r="696">
      <c r="B696" s="6" t="s">
        <v>2</v>
      </c>
      <c r="C696" s="6" t="s">
        <v>3</v>
      </c>
      <c r="D696" s="6" t="s">
        <v>4</v>
      </c>
      <c r="E696" s="7" t="s">
        <v>5</v>
      </c>
      <c r="F696" s="8" t="s">
        <v>6</v>
      </c>
      <c r="G696" s="9" t="s">
        <v>7</v>
      </c>
      <c r="H696" s="10" t="s">
        <v>8</v>
      </c>
      <c r="J696" s="11" t="s">
        <v>9</v>
      </c>
      <c r="K696" s="2"/>
      <c r="L696" s="2"/>
      <c r="M696" s="3"/>
    </row>
    <row r="698">
      <c r="B698" s="12" t="s">
        <v>111</v>
      </c>
      <c r="C698" s="13">
        <v>400.0</v>
      </c>
      <c r="D698" s="13">
        <v>30000.0</v>
      </c>
      <c r="E698" s="14">
        <f t="shared" ref="E698:E706" si="179">D698/(C698*20)</f>
        <v>3.75</v>
      </c>
      <c r="F698" s="14">
        <f t="shared" ref="F698:F706" si="180">H670 + F8</f>
        <v>16000</v>
      </c>
      <c r="G698" s="14">
        <f t="shared" ref="G698:G706" si="181">F698/(C698*20)</f>
        <v>2</v>
      </c>
      <c r="H698" s="14">
        <f t="shared" ref="H698:H706" si="182">F698-(20*C698)</f>
        <v>8000</v>
      </c>
      <c r="J698" s="16" t="s">
        <v>11</v>
      </c>
      <c r="K698" s="16" t="s">
        <v>12</v>
      </c>
      <c r="L698" s="16" t="s">
        <v>13</v>
      </c>
      <c r="M698" s="16" t="s">
        <v>14</v>
      </c>
    </row>
    <row r="699">
      <c r="B699" s="12" t="s">
        <v>112</v>
      </c>
      <c r="C699" s="13">
        <v>250.0</v>
      </c>
      <c r="D699" s="13">
        <v>25000.0</v>
      </c>
      <c r="E699" s="14">
        <f t="shared" si="179"/>
        <v>5</v>
      </c>
      <c r="F699" s="14">
        <f t="shared" si="180"/>
        <v>10000</v>
      </c>
      <c r="G699" s="14">
        <f t="shared" si="181"/>
        <v>2</v>
      </c>
      <c r="H699" s="14">
        <f t="shared" si="182"/>
        <v>5000</v>
      </c>
      <c r="J699" s="19" t="s">
        <v>113</v>
      </c>
      <c r="K699" s="19">
        <v>21.0</v>
      </c>
      <c r="L699" s="17">
        <f>5.45-(K699/60) - 0.3</f>
        <v>4.8</v>
      </c>
      <c r="M699" s="18">
        <f t="shared" ref="M699:M718" si="183">7.5*K699</f>
        <v>157.5</v>
      </c>
    </row>
    <row r="700">
      <c r="B700" s="12" t="s">
        <v>114</v>
      </c>
      <c r="C700" s="13">
        <v>180.0</v>
      </c>
      <c r="D700" s="13">
        <v>15000.0</v>
      </c>
      <c r="E700" s="14">
        <f t="shared" si="179"/>
        <v>4.166666667</v>
      </c>
      <c r="F700" s="14">
        <f t="shared" si="180"/>
        <v>7200</v>
      </c>
      <c r="G700" s="14">
        <f t="shared" si="181"/>
        <v>2</v>
      </c>
      <c r="H700" s="14">
        <f t="shared" si="182"/>
        <v>3600</v>
      </c>
      <c r="J700" s="19" t="s">
        <v>115</v>
      </c>
      <c r="K700" s="19">
        <v>3.0</v>
      </c>
      <c r="L700" s="17">
        <f>L699-(K700/60) - 0.3</f>
        <v>4.45</v>
      </c>
      <c r="M700" s="18">
        <f t="shared" si="183"/>
        <v>22.5</v>
      </c>
    </row>
    <row r="701">
      <c r="B701" s="12" t="s">
        <v>116</v>
      </c>
      <c r="C701" s="13">
        <v>220.0</v>
      </c>
      <c r="D701" s="13">
        <v>20000.0</v>
      </c>
      <c r="E701" s="14">
        <f t="shared" si="179"/>
        <v>4.545454545</v>
      </c>
      <c r="F701" s="14">
        <f t="shared" si="180"/>
        <v>8800</v>
      </c>
      <c r="G701" s="14">
        <f t="shared" si="181"/>
        <v>2</v>
      </c>
      <c r="H701" s="14">
        <f t="shared" si="182"/>
        <v>4400</v>
      </c>
      <c r="J701" s="19" t="s">
        <v>117</v>
      </c>
      <c r="K701" s="19">
        <v>24.0</v>
      </c>
      <c r="L701" s="24">
        <f>L700-(K701/60) </f>
        <v>4.05</v>
      </c>
      <c r="M701" s="18">
        <f t="shared" si="183"/>
        <v>180</v>
      </c>
    </row>
    <row r="702">
      <c r="B702" s="12" t="s">
        <v>118</v>
      </c>
      <c r="C702" s="13">
        <v>80.0</v>
      </c>
      <c r="D702" s="13">
        <v>5000.0</v>
      </c>
      <c r="E702" s="14">
        <f t="shared" si="179"/>
        <v>3.125</v>
      </c>
      <c r="F702" s="14">
        <f t="shared" si="180"/>
        <v>3200</v>
      </c>
      <c r="G702" s="14">
        <f t="shared" si="181"/>
        <v>2</v>
      </c>
      <c r="H702" s="14">
        <f t="shared" si="182"/>
        <v>1600</v>
      </c>
      <c r="J702" s="19" t="s">
        <v>119</v>
      </c>
      <c r="K702" s="19">
        <v>30.0</v>
      </c>
      <c r="L702" s="17">
        <f>11-(K702/60) - 0.3 - 0.16</f>
        <v>10.04</v>
      </c>
      <c r="M702" s="18">
        <f t="shared" si="183"/>
        <v>225</v>
      </c>
    </row>
    <row r="703">
      <c r="B703" s="12" t="s">
        <v>120</v>
      </c>
      <c r="C703" s="13">
        <v>125.0</v>
      </c>
      <c r="D703" s="13">
        <v>10000.0</v>
      </c>
      <c r="E703" s="14">
        <f t="shared" si="179"/>
        <v>4</v>
      </c>
      <c r="F703" s="14">
        <f t="shared" si="180"/>
        <v>5000</v>
      </c>
      <c r="G703" s="14">
        <f t="shared" si="181"/>
        <v>2</v>
      </c>
      <c r="H703" s="14">
        <f t="shared" si="182"/>
        <v>2500</v>
      </c>
      <c r="J703" s="19" t="s">
        <v>121</v>
      </c>
      <c r="K703" s="19">
        <v>4.0</v>
      </c>
      <c r="L703" s="17">
        <f t="shared" ref="L703:L704" si="184">L702-(K703/60) - 0.16</f>
        <v>9.813333333</v>
      </c>
      <c r="M703" s="18">
        <f t="shared" si="183"/>
        <v>30</v>
      </c>
    </row>
    <row r="704">
      <c r="B704" s="12" t="s">
        <v>122</v>
      </c>
      <c r="C704" s="13">
        <v>90.0</v>
      </c>
      <c r="D704" s="13">
        <v>10000.0</v>
      </c>
      <c r="E704" s="14">
        <f t="shared" si="179"/>
        <v>5.555555556</v>
      </c>
      <c r="F704" s="14">
        <f t="shared" si="180"/>
        <v>3600</v>
      </c>
      <c r="G704" s="14">
        <f t="shared" si="181"/>
        <v>2</v>
      </c>
      <c r="H704" s="14">
        <f t="shared" si="182"/>
        <v>1800</v>
      </c>
      <c r="J704" s="19" t="s">
        <v>123</v>
      </c>
      <c r="K704" s="19">
        <v>12.0</v>
      </c>
      <c r="L704" s="17">
        <f t="shared" si="184"/>
        <v>9.453333333</v>
      </c>
      <c r="M704" s="18">
        <f t="shared" si="183"/>
        <v>90</v>
      </c>
    </row>
    <row r="705">
      <c r="B705" s="12" t="s">
        <v>124</v>
      </c>
      <c r="C705" s="13">
        <v>200.0</v>
      </c>
      <c r="D705" s="13">
        <v>20000.0</v>
      </c>
      <c r="E705" s="14">
        <f t="shared" si="179"/>
        <v>5</v>
      </c>
      <c r="F705" s="14">
        <f t="shared" si="180"/>
        <v>8000</v>
      </c>
      <c r="G705" s="14">
        <f t="shared" si="181"/>
        <v>2</v>
      </c>
      <c r="H705" s="14">
        <f t="shared" si="182"/>
        <v>4000</v>
      </c>
      <c r="J705" s="19" t="s">
        <v>125</v>
      </c>
      <c r="K705" s="19">
        <v>26.0</v>
      </c>
      <c r="L705" s="17">
        <f>L704-(K705/60) </f>
        <v>9.02</v>
      </c>
      <c r="M705" s="18">
        <f t="shared" si="183"/>
        <v>195</v>
      </c>
    </row>
    <row r="706">
      <c r="A706" s="21"/>
      <c r="B706" s="12" t="s">
        <v>126</v>
      </c>
      <c r="C706" s="13">
        <v>90.0</v>
      </c>
      <c r="D706" s="13">
        <v>5000.0</v>
      </c>
      <c r="E706" s="14">
        <f t="shared" si="179"/>
        <v>2.777777778</v>
      </c>
      <c r="F706" s="14">
        <f t="shared" si="180"/>
        <v>3600</v>
      </c>
      <c r="G706" s="14">
        <f t="shared" si="181"/>
        <v>2</v>
      </c>
      <c r="H706" s="14">
        <f t="shared" si="182"/>
        <v>1800</v>
      </c>
      <c r="J706" s="19" t="s">
        <v>127</v>
      </c>
      <c r="K706" s="19">
        <v>24.0</v>
      </c>
      <c r="L706" s="17">
        <f t="shared" ref="L706:L707" si="185">L705-(K706/60) - 0.3 - 0.16</f>
        <v>8.16</v>
      </c>
      <c r="M706" s="18">
        <f t="shared" si="183"/>
        <v>180</v>
      </c>
    </row>
    <row r="707">
      <c r="B707" s="22"/>
      <c r="C707" s="22"/>
      <c r="D707" s="22"/>
      <c r="E707" s="22"/>
      <c r="F707" s="23"/>
      <c r="G707" s="23"/>
      <c r="J707" s="19" t="s">
        <v>128</v>
      </c>
      <c r="K707" s="19">
        <v>24.0</v>
      </c>
      <c r="L707" s="17">
        <f t="shared" si="185"/>
        <v>7.3</v>
      </c>
      <c r="M707" s="18">
        <f t="shared" si="183"/>
        <v>180</v>
      </c>
    </row>
    <row r="708">
      <c r="J708" s="19" t="s">
        <v>129</v>
      </c>
      <c r="K708" s="19">
        <v>28.0</v>
      </c>
      <c r="L708" s="17">
        <f t="shared" ref="L708:L709" si="186">L707-(K708/60) - 0.16</f>
        <v>6.673333333</v>
      </c>
      <c r="M708" s="18">
        <f t="shared" si="183"/>
        <v>210</v>
      </c>
    </row>
    <row r="709">
      <c r="B709" s="23"/>
      <c r="J709" s="19" t="s">
        <v>130</v>
      </c>
      <c r="K709" s="19">
        <v>11.0</v>
      </c>
      <c r="L709" s="17">
        <f t="shared" si="186"/>
        <v>6.33</v>
      </c>
      <c r="M709" s="18">
        <f t="shared" si="183"/>
        <v>82.5</v>
      </c>
    </row>
    <row r="710">
      <c r="B710" s="23"/>
      <c r="J710" s="19" t="s">
        <v>131</v>
      </c>
      <c r="K710" s="19">
        <v>31.0</v>
      </c>
      <c r="L710" s="17">
        <f>L709-(K710/60) </f>
        <v>5.813333333</v>
      </c>
      <c r="M710" s="18">
        <f t="shared" si="183"/>
        <v>232.5</v>
      </c>
    </row>
    <row r="711">
      <c r="B711" s="23"/>
      <c r="J711" s="19" t="s">
        <v>132</v>
      </c>
      <c r="K711" s="19">
        <v>26.0</v>
      </c>
      <c r="L711" s="17">
        <f>L710-(K711/60) - 0.3 - 0.16</f>
        <v>4.92</v>
      </c>
      <c r="M711" s="18">
        <f t="shared" si="183"/>
        <v>195</v>
      </c>
    </row>
    <row r="712">
      <c r="B712" s="23"/>
      <c r="J712" s="19" t="s">
        <v>125</v>
      </c>
      <c r="K712" s="19">
        <v>26.0</v>
      </c>
      <c r="L712" s="17">
        <f>L711-(K712/60) </f>
        <v>4.486666667</v>
      </c>
      <c r="M712" s="18">
        <f t="shared" si="183"/>
        <v>195</v>
      </c>
    </row>
    <row r="713">
      <c r="B713" s="23"/>
      <c r="J713" s="19" t="s">
        <v>132</v>
      </c>
      <c r="K713" s="19">
        <v>26.0</v>
      </c>
      <c r="L713" s="17">
        <f>L712-(K713/60) - 0.3 - 0.16</f>
        <v>3.593333333</v>
      </c>
      <c r="M713" s="18">
        <f t="shared" si="183"/>
        <v>195</v>
      </c>
    </row>
    <row r="714">
      <c r="B714" s="23"/>
      <c r="J714" s="19" t="s">
        <v>133</v>
      </c>
      <c r="K714" s="19">
        <v>9.0</v>
      </c>
      <c r="L714" s="17">
        <f t="shared" ref="L714:L715" si="187">L713-(K714/60) </f>
        <v>3.443333333</v>
      </c>
      <c r="M714" s="18">
        <f t="shared" si="183"/>
        <v>67.5</v>
      </c>
    </row>
    <row r="715">
      <c r="B715" s="23"/>
      <c r="J715" s="19" t="s">
        <v>131</v>
      </c>
      <c r="K715" s="19">
        <v>31.0</v>
      </c>
      <c r="L715" s="17">
        <f t="shared" si="187"/>
        <v>2.926666667</v>
      </c>
      <c r="M715" s="18">
        <f t="shared" si="183"/>
        <v>232.5</v>
      </c>
    </row>
    <row r="716">
      <c r="A716" s="21"/>
      <c r="B716" s="5"/>
      <c r="C716" s="5"/>
      <c r="D716" s="5"/>
      <c r="E716" s="5"/>
      <c r="J716" s="19" t="s">
        <v>134</v>
      </c>
      <c r="K716" s="19">
        <v>31.0</v>
      </c>
      <c r="L716" s="17">
        <f>L715-(K716/60) - 0.3 - 0.16</f>
        <v>1.95</v>
      </c>
      <c r="M716" s="18">
        <f t="shared" si="183"/>
        <v>232.5</v>
      </c>
    </row>
    <row r="717">
      <c r="B717" s="22"/>
      <c r="C717" s="22"/>
      <c r="D717" s="22"/>
      <c r="E717" s="22"/>
      <c r="F717" s="23"/>
      <c r="G717" s="23"/>
      <c r="H717" s="23"/>
      <c r="J717" s="19" t="s">
        <v>135</v>
      </c>
      <c r="K717" s="19">
        <v>27.0</v>
      </c>
      <c r="L717" s="17">
        <f>L716-(K717/60) - 0.16</f>
        <v>1.34</v>
      </c>
      <c r="M717" s="18">
        <f t="shared" si="183"/>
        <v>202.5</v>
      </c>
    </row>
    <row r="718">
      <c r="J718" s="19" t="s">
        <v>136</v>
      </c>
      <c r="K718" s="19">
        <v>52.0</v>
      </c>
      <c r="L718" s="24">
        <f>L717-(K718/60) </f>
        <v>0.4733333333</v>
      </c>
      <c r="M718" s="18">
        <f t="shared" si="183"/>
        <v>390</v>
      </c>
    </row>
    <row r="719">
      <c r="B719" s="23"/>
      <c r="J719" s="26"/>
      <c r="K719" s="20"/>
    </row>
    <row r="720">
      <c r="B720" s="23"/>
      <c r="J720" s="26" t="s">
        <v>36</v>
      </c>
      <c r="K720" s="18">
        <f>SUM(M699:M718)</f>
        <v>3495</v>
      </c>
    </row>
    <row r="721">
      <c r="B721" s="23"/>
      <c r="J721" s="26" t="s">
        <v>37</v>
      </c>
      <c r="K721" s="20">
        <f>(SUM(F698:F706)-SUM(H670:H678))/10000</f>
        <v>6.54</v>
      </c>
    </row>
    <row r="722">
      <c r="B722" s="23"/>
      <c r="J722" s="26" t="s">
        <v>38</v>
      </c>
      <c r="K722" s="20">
        <f>K693-K721</f>
        <v>154.98</v>
      </c>
    </row>
    <row r="723">
      <c r="B723" s="23"/>
    </row>
    <row r="724">
      <c r="A724" s="4" t="s">
        <v>63</v>
      </c>
      <c r="B724" s="5"/>
      <c r="C724" s="5"/>
      <c r="D724" s="5"/>
      <c r="E724" s="5"/>
    </row>
    <row r="725">
      <c r="B725" s="6" t="s">
        <v>2</v>
      </c>
      <c r="C725" s="6" t="s">
        <v>3</v>
      </c>
      <c r="D725" s="6" t="s">
        <v>4</v>
      </c>
      <c r="E725" s="7" t="s">
        <v>5</v>
      </c>
      <c r="F725" s="8" t="s">
        <v>6</v>
      </c>
      <c r="G725" s="9" t="s">
        <v>7</v>
      </c>
      <c r="H725" s="10" t="s">
        <v>8</v>
      </c>
      <c r="J725" s="11" t="s">
        <v>9</v>
      </c>
      <c r="K725" s="2"/>
      <c r="L725" s="2"/>
      <c r="M725" s="3"/>
    </row>
    <row r="727">
      <c r="B727" s="12" t="s">
        <v>111</v>
      </c>
      <c r="C727" s="13">
        <v>400.0</v>
      </c>
      <c r="D727" s="13">
        <v>30000.0</v>
      </c>
      <c r="E727" s="14">
        <f t="shared" ref="E727:E735" si="188">D727/(C727*20)</f>
        <v>3.75</v>
      </c>
      <c r="F727" s="14">
        <f t="shared" ref="F727:F735" si="189">H698</f>
        <v>8000</v>
      </c>
      <c r="G727" s="14">
        <f t="shared" ref="G727:G735" si="190">F727/(C727*20)</f>
        <v>1</v>
      </c>
      <c r="H727" s="14">
        <f t="shared" ref="H727:H735" si="191">F727-(20*C727)</f>
        <v>0</v>
      </c>
      <c r="J727" s="16" t="s">
        <v>11</v>
      </c>
      <c r="K727" s="16" t="s">
        <v>12</v>
      </c>
      <c r="L727" s="16" t="s">
        <v>13</v>
      </c>
      <c r="M727" s="16" t="s">
        <v>14</v>
      </c>
    </row>
    <row r="728">
      <c r="B728" s="12" t="s">
        <v>112</v>
      </c>
      <c r="C728" s="13">
        <v>250.0</v>
      </c>
      <c r="D728" s="13">
        <v>25000.0</v>
      </c>
      <c r="E728" s="14">
        <f t="shared" si="188"/>
        <v>5</v>
      </c>
      <c r="F728" s="14">
        <f t="shared" si="189"/>
        <v>5000</v>
      </c>
      <c r="G728" s="14">
        <f t="shared" si="190"/>
        <v>1</v>
      </c>
      <c r="H728" s="14">
        <f t="shared" si="191"/>
        <v>0</v>
      </c>
      <c r="L728" s="20">
        <f t="shared" ref="L728:L735" si="192">11-(K728/60)</f>
        <v>11</v>
      </c>
      <c r="M728" s="18">
        <f t="shared" ref="M728:M735" si="193">7.5*K728</f>
        <v>0</v>
      </c>
    </row>
    <row r="729">
      <c r="B729" s="12" t="s">
        <v>114</v>
      </c>
      <c r="C729" s="13">
        <v>180.0</v>
      </c>
      <c r="D729" s="13">
        <v>15000.0</v>
      </c>
      <c r="E729" s="14">
        <f t="shared" si="188"/>
        <v>4.166666667</v>
      </c>
      <c r="F729" s="14">
        <f t="shared" si="189"/>
        <v>3600</v>
      </c>
      <c r="G729" s="14">
        <f t="shared" si="190"/>
        <v>1</v>
      </c>
      <c r="H729" s="14">
        <f t="shared" si="191"/>
        <v>0</v>
      </c>
      <c r="L729" s="20">
        <f t="shared" si="192"/>
        <v>11</v>
      </c>
      <c r="M729" s="18">
        <f t="shared" si="193"/>
        <v>0</v>
      </c>
    </row>
    <row r="730">
      <c r="B730" s="12" t="s">
        <v>116</v>
      </c>
      <c r="C730" s="13">
        <v>220.0</v>
      </c>
      <c r="D730" s="13">
        <v>20000.0</v>
      </c>
      <c r="E730" s="14">
        <f t="shared" si="188"/>
        <v>4.545454545</v>
      </c>
      <c r="F730" s="14">
        <f t="shared" si="189"/>
        <v>4400</v>
      </c>
      <c r="G730" s="14">
        <f t="shared" si="190"/>
        <v>1</v>
      </c>
      <c r="H730" s="14">
        <f t="shared" si="191"/>
        <v>0</v>
      </c>
      <c r="L730" s="20">
        <f t="shared" si="192"/>
        <v>11</v>
      </c>
      <c r="M730" s="18">
        <f t="shared" si="193"/>
        <v>0</v>
      </c>
    </row>
    <row r="731">
      <c r="B731" s="12" t="s">
        <v>118</v>
      </c>
      <c r="C731" s="13">
        <v>80.0</v>
      </c>
      <c r="D731" s="13">
        <v>5000.0</v>
      </c>
      <c r="E731" s="14">
        <f t="shared" si="188"/>
        <v>3.125</v>
      </c>
      <c r="F731" s="14">
        <f t="shared" si="189"/>
        <v>1600</v>
      </c>
      <c r="G731" s="14">
        <f t="shared" si="190"/>
        <v>1</v>
      </c>
      <c r="H731" s="14">
        <f t="shared" si="191"/>
        <v>0</v>
      </c>
      <c r="L731" s="20">
        <f t="shared" si="192"/>
        <v>11</v>
      </c>
      <c r="M731" s="18">
        <f t="shared" si="193"/>
        <v>0</v>
      </c>
    </row>
    <row r="732">
      <c r="B732" s="12" t="s">
        <v>120</v>
      </c>
      <c r="C732" s="13">
        <v>125.0</v>
      </c>
      <c r="D732" s="13">
        <v>10000.0</v>
      </c>
      <c r="E732" s="14">
        <f t="shared" si="188"/>
        <v>4</v>
      </c>
      <c r="F732" s="14">
        <f t="shared" si="189"/>
        <v>2500</v>
      </c>
      <c r="G732" s="14">
        <f t="shared" si="190"/>
        <v>1</v>
      </c>
      <c r="H732" s="14">
        <f t="shared" si="191"/>
        <v>0</v>
      </c>
      <c r="L732" s="20">
        <f t="shared" si="192"/>
        <v>11</v>
      </c>
      <c r="M732" s="18">
        <f t="shared" si="193"/>
        <v>0</v>
      </c>
    </row>
    <row r="733">
      <c r="B733" s="12" t="s">
        <v>122</v>
      </c>
      <c r="C733" s="13">
        <v>90.0</v>
      </c>
      <c r="D733" s="13">
        <v>10000.0</v>
      </c>
      <c r="E733" s="14">
        <f t="shared" si="188"/>
        <v>5.555555556</v>
      </c>
      <c r="F733" s="14">
        <f t="shared" si="189"/>
        <v>1800</v>
      </c>
      <c r="G733" s="14">
        <f t="shared" si="190"/>
        <v>1</v>
      </c>
      <c r="H733" s="14">
        <f t="shared" si="191"/>
        <v>0</v>
      </c>
      <c r="L733" s="20">
        <f t="shared" si="192"/>
        <v>11</v>
      </c>
      <c r="M733" s="18">
        <f t="shared" si="193"/>
        <v>0</v>
      </c>
    </row>
    <row r="734">
      <c r="B734" s="12" t="s">
        <v>124</v>
      </c>
      <c r="C734" s="13">
        <v>200.0</v>
      </c>
      <c r="D734" s="13">
        <v>20000.0</v>
      </c>
      <c r="E734" s="14">
        <f t="shared" si="188"/>
        <v>5</v>
      </c>
      <c r="F734" s="14">
        <f t="shared" si="189"/>
        <v>4000</v>
      </c>
      <c r="G734" s="14">
        <f t="shared" si="190"/>
        <v>1</v>
      </c>
      <c r="H734" s="14">
        <f t="shared" si="191"/>
        <v>0</v>
      </c>
      <c r="L734" s="20">
        <f t="shared" si="192"/>
        <v>11</v>
      </c>
      <c r="M734" s="18">
        <f t="shared" si="193"/>
        <v>0</v>
      </c>
    </row>
    <row r="735">
      <c r="A735" s="21"/>
      <c r="B735" s="12" t="s">
        <v>126</v>
      </c>
      <c r="C735" s="13">
        <v>90.0</v>
      </c>
      <c r="D735" s="13">
        <v>5000.0</v>
      </c>
      <c r="E735" s="14">
        <f t="shared" si="188"/>
        <v>2.777777778</v>
      </c>
      <c r="F735" s="14">
        <f t="shared" si="189"/>
        <v>1800</v>
      </c>
      <c r="G735" s="14">
        <f t="shared" si="190"/>
        <v>1</v>
      </c>
      <c r="H735" s="14">
        <f t="shared" si="191"/>
        <v>0</v>
      </c>
      <c r="L735" s="20">
        <f t="shared" si="192"/>
        <v>11</v>
      </c>
      <c r="M735" s="18">
        <f t="shared" si="193"/>
        <v>0</v>
      </c>
    </row>
    <row r="736">
      <c r="B736" s="22"/>
      <c r="C736" s="22"/>
      <c r="D736" s="22"/>
      <c r="E736" s="22"/>
      <c r="F736" s="23"/>
      <c r="G736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A743" s="21"/>
      <c r="B743" s="5"/>
      <c r="C743" s="5"/>
      <c r="D743" s="5"/>
      <c r="E743" s="5"/>
    </row>
    <row r="744">
      <c r="B744" s="22"/>
      <c r="C744" s="22"/>
      <c r="D744" s="22"/>
      <c r="E744" s="22"/>
      <c r="F744" s="23"/>
      <c r="G744" s="23"/>
      <c r="H744" s="23"/>
    </row>
    <row r="745">
      <c r="J745" s="26"/>
      <c r="K745" s="18"/>
    </row>
    <row r="746">
      <c r="J746" s="26"/>
      <c r="K746" s="18"/>
    </row>
    <row r="747">
      <c r="J747" s="26"/>
      <c r="K747" s="18"/>
    </row>
    <row r="748">
      <c r="J748" s="26" t="s">
        <v>36</v>
      </c>
      <c r="K748" s="18">
        <f>SUM(M728:M743)</f>
        <v>0</v>
      </c>
    </row>
    <row r="749">
      <c r="B749" s="23"/>
      <c r="J749" s="26" t="s">
        <v>37</v>
      </c>
      <c r="K749" s="20">
        <f>(SUM(F727:F735)-SUM(H698:H706))/10000</f>
        <v>0</v>
      </c>
    </row>
    <row r="750">
      <c r="B750" s="23"/>
      <c r="J750" s="26" t="s">
        <v>38</v>
      </c>
      <c r="K750" s="20">
        <f>K722-K749</f>
        <v>154.98</v>
      </c>
    </row>
    <row r="752">
      <c r="A752" s="4" t="s">
        <v>64</v>
      </c>
      <c r="B752" s="5"/>
      <c r="C752" s="5"/>
      <c r="D752" s="5"/>
      <c r="E752" s="5"/>
    </row>
    <row r="753">
      <c r="B753" s="6" t="s">
        <v>2</v>
      </c>
      <c r="C753" s="6" t="s">
        <v>3</v>
      </c>
      <c r="D753" s="6" t="s">
        <v>4</v>
      </c>
      <c r="E753" s="7" t="s">
        <v>5</v>
      </c>
      <c r="F753" s="8" t="s">
        <v>6</v>
      </c>
      <c r="G753" s="9" t="s">
        <v>7</v>
      </c>
      <c r="H753" s="10" t="s">
        <v>8</v>
      </c>
      <c r="J753" s="11" t="s">
        <v>9</v>
      </c>
      <c r="K753" s="2"/>
      <c r="L753" s="2"/>
      <c r="M753" s="3"/>
    </row>
    <row r="755">
      <c r="B755" s="12" t="s">
        <v>111</v>
      </c>
      <c r="C755" s="13">
        <v>400.0</v>
      </c>
      <c r="D755" s="13">
        <v>30000.0</v>
      </c>
      <c r="E755" s="14">
        <f t="shared" ref="E755:E763" si="194">D755/(C755*20)</f>
        <v>3.75</v>
      </c>
      <c r="F755" s="14">
        <f t="shared" ref="F755:F763" si="195">H727 + F8</f>
        <v>16000</v>
      </c>
      <c r="G755" s="14">
        <f t="shared" ref="G755:G763" si="196">F755/(C755*20)</f>
        <v>2</v>
      </c>
      <c r="H755" s="14">
        <f t="shared" ref="H755:H763" si="197">F755-(20*C755)</f>
        <v>8000</v>
      </c>
      <c r="J755" s="16" t="s">
        <v>11</v>
      </c>
      <c r="K755" s="16" t="s">
        <v>12</v>
      </c>
      <c r="L755" s="16" t="s">
        <v>13</v>
      </c>
      <c r="M755" s="16" t="s">
        <v>14</v>
      </c>
    </row>
    <row r="756">
      <c r="B756" s="12" t="s">
        <v>112</v>
      </c>
      <c r="C756" s="13">
        <v>250.0</v>
      </c>
      <c r="D756" s="13">
        <v>25000.0</v>
      </c>
      <c r="E756" s="14">
        <f t="shared" si="194"/>
        <v>5</v>
      </c>
      <c r="F756" s="14">
        <f t="shared" si="195"/>
        <v>10000</v>
      </c>
      <c r="G756" s="14">
        <f t="shared" si="196"/>
        <v>2</v>
      </c>
      <c r="H756" s="14">
        <f t="shared" si="197"/>
        <v>5000</v>
      </c>
      <c r="J756" s="19" t="s">
        <v>113</v>
      </c>
      <c r="K756" s="19">
        <v>21.0</v>
      </c>
      <c r="L756" s="17">
        <f>5.45-(K756/60) - 0.3</f>
        <v>4.8</v>
      </c>
      <c r="M756" s="18">
        <f t="shared" ref="M756:M775" si="198">7.5*K756</f>
        <v>157.5</v>
      </c>
    </row>
    <row r="757">
      <c r="B757" s="12" t="s">
        <v>114</v>
      </c>
      <c r="C757" s="13">
        <v>180.0</v>
      </c>
      <c r="D757" s="13">
        <v>15000.0</v>
      </c>
      <c r="E757" s="14">
        <f t="shared" si="194"/>
        <v>4.166666667</v>
      </c>
      <c r="F757" s="14">
        <f t="shared" si="195"/>
        <v>7200</v>
      </c>
      <c r="G757" s="14">
        <f t="shared" si="196"/>
        <v>2</v>
      </c>
      <c r="H757" s="14">
        <f t="shared" si="197"/>
        <v>3600</v>
      </c>
      <c r="J757" s="19" t="s">
        <v>115</v>
      </c>
      <c r="K757" s="19">
        <v>3.0</v>
      </c>
      <c r="L757" s="17">
        <f>L756-(K757/60) - 0.3</f>
        <v>4.45</v>
      </c>
      <c r="M757" s="18">
        <f t="shared" si="198"/>
        <v>22.5</v>
      </c>
    </row>
    <row r="758">
      <c r="B758" s="12" t="s">
        <v>116</v>
      </c>
      <c r="C758" s="13">
        <v>220.0</v>
      </c>
      <c r="D758" s="13">
        <v>20000.0</v>
      </c>
      <c r="E758" s="14">
        <f t="shared" si="194"/>
        <v>4.545454545</v>
      </c>
      <c r="F758" s="14">
        <f t="shared" si="195"/>
        <v>8800</v>
      </c>
      <c r="G758" s="14">
        <f t="shared" si="196"/>
        <v>2</v>
      </c>
      <c r="H758" s="14">
        <f t="shared" si="197"/>
        <v>4400</v>
      </c>
      <c r="J758" s="19" t="s">
        <v>117</v>
      </c>
      <c r="K758" s="19">
        <v>24.0</v>
      </c>
      <c r="L758" s="24">
        <f>L757-(K758/60) </f>
        <v>4.05</v>
      </c>
      <c r="M758" s="18">
        <f t="shared" si="198"/>
        <v>180</v>
      </c>
    </row>
    <row r="759">
      <c r="B759" s="12" t="s">
        <v>118</v>
      </c>
      <c r="C759" s="13">
        <v>80.0</v>
      </c>
      <c r="D759" s="13">
        <v>5000.0</v>
      </c>
      <c r="E759" s="14">
        <f t="shared" si="194"/>
        <v>3.125</v>
      </c>
      <c r="F759" s="14">
        <f t="shared" si="195"/>
        <v>3200</v>
      </c>
      <c r="G759" s="14">
        <f t="shared" si="196"/>
        <v>2</v>
      </c>
      <c r="H759" s="14">
        <f t="shared" si="197"/>
        <v>1600</v>
      </c>
      <c r="J759" s="19" t="s">
        <v>119</v>
      </c>
      <c r="K759" s="19">
        <v>30.0</v>
      </c>
      <c r="L759" s="17">
        <f>11-(K759/60) - 0.3 - 0.16</f>
        <v>10.04</v>
      </c>
      <c r="M759" s="18">
        <f t="shared" si="198"/>
        <v>225</v>
      </c>
    </row>
    <row r="760">
      <c r="B760" s="12" t="s">
        <v>120</v>
      </c>
      <c r="C760" s="13">
        <v>125.0</v>
      </c>
      <c r="D760" s="13">
        <v>10000.0</v>
      </c>
      <c r="E760" s="14">
        <f t="shared" si="194"/>
        <v>4</v>
      </c>
      <c r="F760" s="14">
        <f t="shared" si="195"/>
        <v>5000</v>
      </c>
      <c r="G760" s="14">
        <f t="shared" si="196"/>
        <v>2</v>
      </c>
      <c r="H760" s="14">
        <f t="shared" si="197"/>
        <v>2500</v>
      </c>
      <c r="J760" s="19" t="s">
        <v>121</v>
      </c>
      <c r="K760" s="19">
        <v>4.0</v>
      </c>
      <c r="L760" s="17">
        <f t="shared" ref="L760:L761" si="199">L759-(K760/60) - 0.16</f>
        <v>9.813333333</v>
      </c>
      <c r="M760" s="18">
        <f t="shared" si="198"/>
        <v>30</v>
      </c>
    </row>
    <row r="761">
      <c r="B761" s="12" t="s">
        <v>122</v>
      </c>
      <c r="C761" s="13">
        <v>90.0</v>
      </c>
      <c r="D761" s="13">
        <v>10000.0</v>
      </c>
      <c r="E761" s="14">
        <f t="shared" si="194"/>
        <v>5.555555556</v>
      </c>
      <c r="F761" s="14">
        <f t="shared" si="195"/>
        <v>3600</v>
      </c>
      <c r="G761" s="14">
        <f t="shared" si="196"/>
        <v>2</v>
      </c>
      <c r="H761" s="14">
        <f t="shared" si="197"/>
        <v>1800</v>
      </c>
      <c r="J761" s="19" t="s">
        <v>123</v>
      </c>
      <c r="K761" s="19">
        <v>12.0</v>
      </c>
      <c r="L761" s="17">
        <f t="shared" si="199"/>
        <v>9.453333333</v>
      </c>
      <c r="M761" s="18">
        <f t="shared" si="198"/>
        <v>90</v>
      </c>
    </row>
    <row r="762">
      <c r="B762" s="12" t="s">
        <v>124</v>
      </c>
      <c r="C762" s="13">
        <v>200.0</v>
      </c>
      <c r="D762" s="13">
        <v>20000.0</v>
      </c>
      <c r="E762" s="14">
        <f t="shared" si="194"/>
        <v>5</v>
      </c>
      <c r="F762" s="14">
        <f t="shared" si="195"/>
        <v>8000</v>
      </c>
      <c r="G762" s="14">
        <f t="shared" si="196"/>
        <v>2</v>
      </c>
      <c r="H762" s="14">
        <f t="shared" si="197"/>
        <v>4000</v>
      </c>
      <c r="J762" s="19" t="s">
        <v>125</v>
      </c>
      <c r="K762" s="19">
        <v>26.0</v>
      </c>
      <c r="L762" s="17">
        <f>L761-(K762/60) </f>
        <v>9.02</v>
      </c>
      <c r="M762" s="18">
        <f t="shared" si="198"/>
        <v>195</v>
      </c>
    </row>
    <row r="763">
      <c r="A763" s="21"/>
      <c r="B763" s="12" t="s">
        <v>126</v>
      </c>
      <c r="C763" s="13">
        <v>90.0</v>
      </c>
      <c r="D763" s="13">
        <v>5000.0</v>
      </c>
      <c r="E763" s="14">
        <f t="shared" si="194"/>
        <v>2.777777778</v>
      </c>
      <c r="F763" s="14">
        <f t="shared" si="195"/>
        <v>3600</v>
      </c>
      <c r="G763" s="14">
        <f t="shared" si="196"/>
        <v>2</v>
      </c>
      <c r="H763" s="14">
        <f t="shared" si="197"/>
        <v>1800</v>
      </c>
      <c r="J763" s="19" t="s">
        <v>127</v>
      </c>
      <c r="K763" s="19">
        <v>24.0</v>
      </c>
      <c r="L763" s="17">
        <f t="shared" ref="L763:L764" si="200">L762-(K763/60) - 0.3 - 0.16</f>
        <v>8.16</v>
      </c>
      <c r="M763" s="18">
        <f t="shared" si="198"/>
        <v>180</v>
      </c>
    </row>
    <row r="764">
      <c r="B764" s="22"/>
      <c r="C764" s="22"/>
      <c r="D764" s="22"/>
      <c r="E764" s="22"/>
      <c r="F764" s="23"/>
      <c r="G764" s="23"/>
      <c r="J764" s="19" t="s">
        <v>128</v>
      </c>
      <c r="K764" s="19">
        <v>24.0</v>
      </c>
      <c r="L764" s="17">
        <f t="shared" si="200"/>
        <v>7.3</v>
      </c>
      <c r="M764" s="18">
        <f t="shared" si="198"/>
        <v>180</v>
      </c>
    </row>
    <row r="765">
      <c r="J765" s="19" t="s">
        <v>129</v>
      </c>
      <c r="K765" s="19">
        <v>28.0</v>
      </c>
      <c r="L765" s="17">
        <f t="shared" ref="L765:L766" si="201">L764-(K765/60) - 0.16</f>
        <v>6.673333333</v>
      </c>
      <c r="M765" s="18">
        <f t="shared" si="198"/>
        <v>210</v>
      </c>
    </row>
    <row r="766">
      <c r="B766" s="23"/>
      <c r="J766" s="19" t="s">
        <v>130</v>
      </c>
      <c r="K766" s="19">
        <v>11.0</v>
      </c>
      <c r="L766" s="17">
        <f t="shared" si="201"/>
        <v>6.33</v>
      </c>
      <c r="M766" s="18">
        <f t="shared" si="198"/>
        <v>82.5</v>
      </c>
    </row>
    <row r="767">
      <c r="B767" s="23"/>
      <c r="J767" s="19" t="s">
        <v>131</v>
      </c>
      <c r="K767" s="19">
        <v>31.0</v>
      </c>
      <c r="L767" s="17">
        <f>L766-(K767/60) </f>
        <v>5.813333333</v>
      </c>
      <c r="M767" s="18">
        <f t="shared" si="198"/>
        <v>232.5</v>
      </c>
    </row>
    <row r="768">
      <c r="B768" s="23"/>
      <c r="J768" s="19" t="s">
        <v>132</v>
      </c>
      <c r="K768" s="19">
        <v>26.0</v>
      </c>
      <c r="L768" s="17">
        <f>L767-(K768/60) - 0.3 - 0.16</f>
        <v>4.92</v>
      </c>
      <c r="M768" s="18">
        <f t="shared" si="198"/>
        <v>195</v>
      </c>
    </row>
    <row r="769">
      <c r="A769" s="21"/>
      <c r="B769" s="5"/>
      <c r="C769" s="5"/>
      <c r="D769" s="5"/>
      <c r="E769" s="5"/>
      <c r="J769" s="19" t="s">
        <v>125</v>
      </c>
      <c r="K769" s="19">
        <v>26.0</v>
      </c>
      <c r="L769" s="17">
        <f>L768-(K769/60) </f>
        <v>4.486666667</v>
      </c>
      <c r="M769" s="18">
        <f t="shared" si="198"/>
        <v>195</v>
      </c>
    </row>
    <row r="770">
      <c r="B770" s="22"/>
      <c r="C770" s="22"/>
      <c r="D770" s="22"/>
      <c r="E770" s="22"/>
      <c r="F770" s="23"/>
      <c r="G770" s="23"/>
      <c r="H770" s="23"/>
      <c r="J770" s="19" t="s">
        <v>132</v>
      </c>
      <c r="K770" s="19">
        <v>26.0</v>
      </c>
      <c r="L770" s="17">
        <f>L769-(K770/60) - 0.3 - 0.16</f>
        <v>3.593333333</v>
      </c>
      <c r="M770" s="18">
        <f t="shared" si="198"/>
        <v>195</v>
      </c>
    </row>
    <row r="771">
      <c r="J771" s="19" t="s">
        <v>133</v>
      </c>
      <c r="K771" s="19">
        <v>9.0</v>
      </c>
      <c r="L771" s="17">
        <f t="shared" ref="L771:L772" si="202">L770-(K771/60) </f>
        <v>3.443333333</v>
      </c>
      <c r="M771" s="18">
        <f t="shared" si="198"/>
        <v>67.5</v>
      </c>
    </row>
    <row r="772">
      <c r="J772" s="19" t="s">
        <v>131</v>
      </c>
      <c r="K772" s="19">
        <v>31.0</v>
      </c>
      <c r="L772" s="17">
        <f t="shared" si="202"/>
        <v>2.926666667</v>
      </c>
      <c r="M772" s="18">
        <f t="shared" si="198"/>
        <v>232.5</v>
      </c>
    </row>
    <row r="773">
      <c r="J773" s="19" t="s">
        <v>134</v>
      </c>
      <c r="K773" s="19">
        <v>31.0</v>
      </c>
      <c r="L773" s="17">
        <f>L772-(K773/60) - 0.3 - 0.16</f>
        <v>1.95</v>
      </c>
      <c r="M773" s="18">
        <f t="shared" si="198"/>
        <v>232.5</v>
      </c>
    </row>
    <row r="774">
      <c r="J774" s="19" t="s">
        <v>135</v>
      </c>
      <c r="K774" s="19">
        <v>27.0</v>
      </c>
      <c r="L774" s="17">
        <f>L773-(K774/60) - 0.16</f>
        <v>1.34</v>
      </c>
      <c r="M774" s="18">
        <f t="shared" si="198"/>
        <v>202.5</v>
      </c>
    </row>
    <row r="775">
      <c r="J775" s="19" t="s">
        <v>136</v>
      </c>
      <c r="K775" s="19">
        <v>52.0</v>
      </c>
      <c r="L775" s="24">
        <f>L774-(K775/60) </f>
        <v>0.4733333333</v>
      </c>
      <c r="M775" s="18">
        <f t="shared" si="198"/>
        <v>390</v>
      </c>
    </row>
    <row r="776">
      <c r="B776" s="23"/>
      <c r="J776" s="26"/>
      <c r="K776" s="18"/>
    </row>
    <row r="777">
      <c r="B777" s="23"/>
      <c r="J777" s="26" t="s">
        <v>36</v>
      </c>
      <c r="K777" s="18">
        <f>SUM(M756:M775)</f>
        <v>3495</v>
      </c>
    </row>
    <row r="778">
      <c r="B778" s="23"/>
      <c r="J778" s="26" t="s">
        <v>37</v>
      </c>
      <c r="K778" s="20">
        <f>(SUM(F755:F763)-SUM(H727:H735))/10000</f>
        <v>6.54</v>
      </c>
    </row>
    <row r="779">
      <c r="B779" s="23"/>
      <c r="J779" s="26" t="s">
        <v>38</v>
      </c>
      <c r="K779" s="20">
        <f>K750-K778</f>
        <v>148.44</v>
      </c>
    </row>
    <row r="780">
      <c r="A780" s="4" t="s">
        <v>65</v>
      </c>
      <c r="B780" s="5"/>
      <c r="C780" s="5"/>
      <c r="D780" s="5"/>
      <c r="E780" s="5"/>
    </row>
    <row r="781">
      <c r="B781" s="6" t="s">
        <v>2</v>
      </c>
      <c r="C781" s="6" t="s">
        <v>3</v>
      </c>
      <c r="D781" s="6" t="s">
        <v>4</v>
      </c>
      <c r="E781" s="7" t="s">
        <v>5</v>
      </c>
      <c r="F781" s="8" t="s">
        <v>6</v>
      </c>
      <c r="G781" s="9" t="s">
        <v>7</v>
      </c>
      <c r="H781" s="10" t="s">
        <v>8</v>
      </c>
      <c r="J781" s="11" t="s">
        <v>9</v>
      </c>
      <c r="K781" s="2"/>
      <c r="L781" s="2"/>
      <c r="M781" s="3"/>
    </row>
    <row r="783">
      <c r="B783" s="12" t="s">
        <v>111</v>
      </c>
      <c r="C783" s="13">
        <v>400.0</v>
      </c>
      <c r="D783" s="13">
        <v>30000.0</v>
      </c>
      <c r="E783" s="14">
        <f t="shared" ref="E783:E791" si="203">D783/(C783*20)</f>
        <v>3.75</v>
      </c>
      <c r="F783" s="14">
        <f t="shared" ref="F783:F791" si="204">H755</f>
        <v>8000</v>
      </c>
      <c r="G783" s="14">
        <f t="shared" ref="G783:G791" si="205">F783/(C783*20)</f>
        <v>1</v>
      </c>
      <c r="H783" s="14">
        <f t="shared" ref="H783:H791" si="206">F783-(20*C783)</f>
        <v>0</v>
      </c>
      <c r="J783" s="16" t="s">
        <v>11</v>
      </c>
      <c r="K783" s="16" t="s">
        <v>12</v>
      </c>
      <c r="L783" s="16" t="s">
        <v>13</v>
      </c>
      <c r="M783" s="16" t="s">
        <v>14</v>
      </c>
    </row>
    <row r="784">
      <c r="B784" s="12" t="s">
        <v>112</v>
      </c>
      <c r="C784" s="13">
        <v>250.0</v>
      </c>
      <c r="D784" s="13">
        <v>25000.0</v>
      </c>
      <c r="E784" s="14">
        <f t="shared" si="203"/>
        <v>5</v>
      </c>
      <c r="F784" s="14">
        <f t="shared" si="204"/>
        <v>5000</v>
      </c>
      <c r="G784" s="14">
        <f t="shared" si="205"/>
        <v>1</v>
      </c>
      <c r="H784" s="14">
        <f t="shared" si="206"/>
        <v>0</v>
      </c>
      <c r="L784" s="20">
        <f t="shared" ref="L784:L791" si="207">11-(K784/60)</f>
        <v>11</v>
      </c>
      <c r="M784" s="18">
        <f t="shared" ref="M784:M791" si="208">7.5*K784</f>
        <v>0</v>
      </c>
    </row>
    <row r="785">
      <c r="B785" s="12" t="s">
        <v>114</v>
      </c>
      <c r="C785" s="13">
        <v>180.0</v>
      </c>
      <c r="D785" s="13">
        <v>15000.0</v>
      </c>
      <c r="E785" s="14">
        <f t="shared" si="203"/>
        <v>4.166666667</v>
      </c>
      <c r="F785" s="14">
        <f t="shared" si="204"/>
        <v>3600</v>
      </c>
      <c r="G785" s="14">
        <f t="shared" si="205"/>
        <v>1</v>
      </c>
      <c r="H785" s="14">
        <f t="shared" si="206"/>
        <v>0</v>
      </c>
      <c r="L785" s="20">
        <f t="shared" si="207"/>
        <v>11</v>
      </c>
      <c r="M785" s="18">
        <f t="shared" si="208"/>
        <v>0</v>
      </c>
    </row>
    <row r="786">
      <c r="B786" s="12" t="s">
        <v>116</v>
      </c>
      <c r="C786" s="13">
        <v>220.0</v>
      </c>
      <c r="D786" s="13">
        <v>20000.0</v>
      </c>
      <c r="E786" s="14">
        <f t="shared" si="203"/>
        <v>4.545454545</v>
      </c>
      <c r="F786" s="14">
        <f t="shared" si="204"/>
        <v>4400</v>
      </c>
      <c r="G786" s="14">
        <f t="shared" si="205"/>
        <v>1</v>
      </c>
      <c r="H786" s="14">
        <f t="shared" si="206"/>
        <v>0</v>
      </c>
      <c r="L786" s="20">
        <f t="shared" si="207"/>
        <v>11</v>
      </c>
      <c r="M786" s="18">
        <f t="shared" si="208"/>
        <v>0</v>
      </c>
    </row>
    <row r="787">
      <c r="B787" s="12" t="s">
        <v>118</v>
      </c>
      <c r="C787" s="13">
        <v>80.0</v>
      </c>
      <c r="D787" s="13">
        <v>5000.0</v>
      </c>
      <c r="E787" s="14">
        <f t="shared" si="203"/>
        <v>3.125</v>
      </c>
      <c r="F787" s="14">
        <f t="shared" si="204"/>
        <v>1600</v>
      </c>
      <c r="G787" s="14">
        <f t="shared" si="205"/>
        <v>1</v>
      </c>
      <c r="H787" s="14">
        <f t="shared" si="206"/>
        <v>0</v>
      </c>
      <c r="L787" s="20">
        <f t="shared" si="207"/>
        <v>11</v>
      </c>
      <c r="M787" s="18">
        <f t="shared" si="208"/>
        <v>0</v>
      </c>
    </row>
    <row r="788">
      <c r="B788" s="12" t="s">
        <v>120</v>
      </c>
      <c r="C788" s="13">
        <v>125.0</v>
      </c>
      <c r="D788" s="13">
        <v>10000.0</v>
      </c>
      <c r="E788" s="14">
        <f t="shared" si="203"/>
        <v>4</v>
      </c>
      <c r="F788" s="14">
        <f t="shared" si="204"/>
        <v>2500</v>
      </c>
      <c r="G788" s="14">
        <f t="shared" si="205"/>
        <v>1</v>
      </c>
      <c r="H788" s="14">
        <f t="shared" si="206"/>
        <v>0</v>
      </c>
      <c r="L788" s="20">
        <f t="shared" si="207"/>
        <v>11</v>
      </c>
      <c r="M788" s="18">
        <f t="shared" si="208"/>
        <v>0</v>
      </c>
    </row>
    <row r="789">
      <c r="B789" s="12" t="s">
        <v>122</v>
      </c>
      <c r="C789" s="13">
        <v>90.0</v>
      </c>
      <c r="D789" s="13">
        <v>10000.0</v>
      </c>
      <c r="E789" s="14">
        <f t="shared" si="203"/>
        <v>5.555555556</v>
      </c>
      <c r="F789" s="14">
        <f t="shared" si="204"/>
        <v>1800</v>
      </c>
      <c r="G789" s="14">
        <f t="shared" si="205"/>
        <v>1</v>
      </c>
      <c r="H789" s="14">
        <f t="shared" si="206"/>
        <v>0</v>
      </c>
      <c r="L789" s="20">
        <f t="shared" si="207"/>
        <v>11</v>
      </c>
      <c r="M789" s="18">
        <f t="shared" si="208"/>
        <v>0</v>
      </c>
    </row>
    <row r="790">
      <c r="B790" s="12" t="s">
        <v>124</v>
      </c>
      <c r="C790" s="13">
        <v>200.0</v>
      </c>
      <c r="D790" s="13">
        <v>20000.0</v>
      </c>
      <c r="E790" s="14">
        <f t="shared" si="203"/>
        <v>5</v>
      </c>
      <c r="F790" s="14">
        <f t="shared" si="204"/>
        <v>4000</v>
      </c>
      <c r="G790" s="14">
        <f t="shared" si="205"/>
        <v>1</v>
      </c>
      <c r="H790" s="14">
        <f t="shared" si="206"/>
        <v>0</v>
      </c>
      <c r="L790" s="20">
        <f t="shared" si="207"/>
        <v>11</v>
      </c>
      <c r="M790" s="18">
        <f t="shared" si="208"/>
        <v>0</v>
      </c>
    </row>
    <row r="791">
      <c r="A791" s="21"/>
      <c r="B791" s="12" t="s">
        <v>126</v>
      </c>
      <c r="C791" s="13">
        <v>90.0</v>
      </c>
      <c r="D791" s="13">
        <v>5000.0</v>
      </c>
      <c r="E791" s="14">
        <f t="shared" si="203"/>
        <v>2.777777778</v>
      </c>
      <c r="F791" s="14">
        <f t="shared" si="204"/>
        <v>1800</v>
      </c>
      <c r="G791" s="14">
        <f t="shared" si="205"/>
        <v>1</v>
      </c>
      <c r="H791" s="14">
        <f t="shared" si="206"/>
        <v>0</v>
      </c>
      <c r="L791" s="20">
        <f t="shared" si="207"/>
        <v>11</v>
      </c>
      <c r="M791" s="18">
        <f t="shared" si="208"/>
        <v>0</v>
      </c>
    </row>
    <row r="792">
      <c r="B792" s="22"/>
      <c r="C792" s="22"/>
      <c r="D792" s="22"/>
      <c r="E792" s="22"/>
      <c r="F792" s="23"/>
      <c r="G792" s="23"/>
    </row>
    <row r="798">
      <c r="B798" s="23"/>
    </row>
    <row r="799">
      <c r="B799" s="23"/>
    </row>
    <row r="800">
      <c r="B800" s="23"/>
    </row>
    <row r="801">
      <c r="A801" s="21"/>
      <c r="B801" s="5"/>
      <c r="C801" s="5"/>
      <c r="D801" s="5"/>
      <c r="E801" s="5"/>
    </row>
    <row r="802">
      <c r="B802" s="22"/>
      <c r="C802" s="22"/>
      <c r="D802" s="22"/>
      <c r="E802" s="22"/>
      <c r="F802" s="23"/>
      <c r="G802" s="23"/>
      <c r="H802" s="23"/>
    </row>
    <row r="803">
      <c r="J803" s="26" t="s">
        <v>36</v>
      </c>
      <c r="K803" s="18">
        <f>SUM(M784:M801)</f>
        <v>0</v>
      </c>
    </row>
    <row r="804">
      <c r="B804" s="23"/>
      <c r="J804" s="26" t="s">
        <v>37</v>
      </c>
      <c r="K804" s="20">
        <f>(SUM(F783:F791)-SUM(H755:H763))/10000</f>
        <v>0</v>
      </c>
    </row>
    <row r="805">
      <c r="B805" s="23"/>
      <c r="J805" s="26" t="s">
        <v>38</v>
      </c>
      <c r="K805" s="20">
        <f>K779-K804</f>
        <v>148.44</v>
      </c>
    </row>
    <row r="807">
      <c r="A807" s="4" t="s">
        <v>66</v>
      </c>
      <c r="B807" s="5"/>
      <c r="C807" s="5"/>
      <c r="D807" s="5"/>
      <c r="E807" s="5"/>
    </row>
    <row r="808">
      <c r="B808" s="6" t="s">
        <v>2</v>
      </c>
      <c r="C808" s="6" t="s">
        <v>3</v>
      </c>
      <c r="D808" s="6" t="s">
        <v>4</v>
      </c>
      <c r="E808" s="7" t="s">
        <v>5</v>
      </c>
      <c r="F808" s="8" t="s">
        <v>6</v>
      </c>
      <c r="G808" s="9" t="s">
        <v>7</v>
      </c>
      <c r="H808" s="10" t="s">
        <v>8</v>
      </c>
      <c r="J808" s="11" t="s">
        <v>9</v>
      </c>
      <c r="K808" s="2"/>
      <c r="L808" s="2"/>
      <c r="M808" s="3"/>
    </row>
    <row r="810">
      <c r="B810" s="12" t="s">
        <v>111</v>
      </c>
      <c r="C810" s="13">
        <v>400.0</v>
      </c>
      <c r="D810" s="13">
        <v>30000.0</v>
      </c>
      <c r="E810" s="14">
        <f t="shared" ref="E810:E818" si="209">D810/(C810*20)</f>
        <v>3.75</v>
      </c>
      <c r="F810" s="14">
        <f t="shared" ref="F810:F818" si="210">H783 + F8</f>
        <v>16000</v>
      </c>
      <c r="G810" s="14">
        <f t="shared" ref="G810:G818" si="211">F810/(C810*20)</f>
        <v>2</v>
      </c>
      <c r="H810" s="14">
        <f t="shared" ref="H810:H818" si="212">F810-(20*C810)</f>
        <v>8000</v>
      </c>
      <c r="J810" s="16" t="s">
        <v>11</v>
      </c>
      <c r="K810" s="16" t="s">
        <v>12</v>
      </c>
      <c r="L810" s="16" t="s">
        <v>13</v>
      </c>
      <c r="M810" s="16" t="s">
        <v>14</v>
      </c>
    </row>
    <row r="811">
      <c r="B811" s="12" t="s">
        <v>112</v>
      </c>
      <c r="C811" s="13">
        <v>250.0</v>
      </c>
      <c r="D811" s="13">
        <v>25000.0</v>
      </c>
      <c r="E811" s="14">
        <f t="shared" si="209"/>
        <v>5</v>
      </c>
      <c r="F811" s="14">
        <f t="shared" si="210"/>
        <v>10000</v>
      </c>
      <c r="G811" s="14">
        <f t="shared" si="211"/>
        <v>2</v>
      </c>
      <c r="H811" s="14">
        <f t="shared" si="212"/>
        <v>5000</v>
      </c>
      <c r="J811" s="19" t="s">
        <v>113</v>
      </c>
      <c r="K811" s="19">
        <v>21.0</v>
      </c>
      <c r="L811" s="17">
        <f>5.45-(K811/60) - 0.3</f>
        <v>4.8</v>
      </c>
      <c r="M811" s="18">
        <f t="shared" ref="M811:M828" si="213">7.5*K811</f>
        <v>157.5</v>
      </c>
    </row>
    <row r="812">
      <c r="B812" s="12" t="s">
        <v>114</v>
      </c>
      <c r="C812" s="13">
        <v>180.0</v>
      </c>
      <c r="D812" s="13">
        <v>15000.0</v>
      </c>
      <c r="E812" s="14">
        <f t="shared" si="209"/>
        <v>4.166666667</v>
      </c>
      <c r="F812" s="14">
        <f t="shared" si="210"/>
        <v>7200</v>
      </c>
      <c r="G812" s="14">
        <f t="shared" si="211"/>
        <v>2</v>
      </c>
      <c r="H812" s="14">
        <f t="shared" si="212"/>
        <v>3600</v>
      </c>
      <c r="J812" s="19" t="s">
        <v>115</v>
      </c>
      <c r="K812" s="19">
        <v>3.0</v>
      </c>
      <c r="L812" s="24">
        <f>L811-(K812/60) - 0.3</f>
        <v>4.45</v>
      </c>
      <c r="M812" s="18">
        <f t="shared" si="213"/>
        <v>22.5</v>
      </c>
    </row>
    <row r="813">
      <c r="B813" s="12" t="s">
        <v>116</v>
      </c>
      <c r="C813" s="13">
        <v>220.0</v>
      </c>
      <c r="D813" s="13">
        <v>20000.0</v>
      </c>
      <c r="E813" s="14">
        <f t="shared" si="209"/>
        <v>4.545454545</v>
      </c>
      <c r="F813" s="14">
        <f t="shared" si="210"/>
        <v>8800</v>
      </c>
      <c r="G813" s="14">
        <f t="shared" si="211"/>
        <v>2</v>
      </c>
      <c r="H813" s="14">
        <f t="shared" si="212"/>
        <v>4400</v>
      </c>
      <c r="J813" s="19" t="s">
        <v>119</v>
      </c>
      <c r="K813" s="19">
        <v>30.0</v>
      </c>
      <c r="L813" s="17">
        <f>11-(K813/60) - 0.3 - 0.16</f>
        <v>10.04</v>
      </c>
      <c r="M813" s="18">
        <f t="shared" si="213"/>
        <v>225</v>
      </c>
    </row>
    <row r="814">
      <c r="B814" s="12" t="s">
        <v>118</v>
      </c>
      <c r="C814" s="13">
        <v>80.0</v>
      </c>
      <c r="D814" s="13">
        <v>5000.0</v>
      </c>
      <c r="E814" s="14">
        <f t="shared" si="209"/>
        <v>3.125</v>
      </c>
      <c r="F814" s="14">
        <f t="shared" si="210"/>
        <v>3200</v>
      </c>
      <c r="G814" s="14">
        <f t="shared" si="211"/>
        <v>2</v>
      </c>
      <c r="H814" s="14">
        <f t="shared" si="212"/>
        <v>1600</v>
      </c>
      <c r="J814" s="19" t="s">
        <v>121</v>
      </c>
      <c r="K814" s="19">
        <v>4.0</v>
      </c>
      <c r="L814" s="17">
        <f t="shared" ref="L814:L815" si="214">L813-(K814/60) - 0.16</f>
        <v>9.813333333</v>
      </c>
      <c r="M814" s="18">
        <f t="shared" si="213"/>
        <v>30</v>
      </c>
    </row>
    <row r="815">
      <c r="B815" s="12" t="s">
        <v>120</v>
      </c>
      <c r="C815" s="13">
        <v>125.0</v>
      </c>
      <c r="D815" s="13">
        <v>10000.0</v>
      </c>
      <c r="E815" s="14">
        <f t="shared" si="209"/>
        <v>4</v>
      </c>
      <c r="F815" s="14">
        <f t="shared" si="210"/>
        <v>5000</v>
      </c>
      <c r="G815" s="14">
        <f t="shared" si="211"/>
        <v>2</v>
      </c>
      <c r="H815" s="14">
        <f t="shared" si="212"/>
        <v>2500</v>
      </c>
      <c r="J815" s="19" t="s">
        <v>123</v>
      </c>
      <c r="K815" s="19">
        <v>12.0</v>
      </c>
      <c r="L815" s="17">
        <f t="shared" si="214"/>
        <v>9.453333333</v>
      </c>
      <c r="M815" s="18">
        <f t="shared" si="213"/>
        <v>90</v>
      </c>
    </row>
    <row r="816">
      <c r="B816" s="12" t="s">
        <v>122</v>
      </c>
      <c r="C816" s="13">
        <v>90.0</v>
      </c>
      <c r="D816" s="13">
        <v>10000.0</v>
      </c>
      <c r="E816" s="14">
        <f t="shared" si="209"/>
        <v>5.555555556</v>
      </c>
      <c r="F816" s="14">
        <f t="shared" si="210"/>
        <v>3600</v>
      </c>
      <c r="G816" s="14">
        <f t="shared" si="211"/>
        <v>2</v>
      </c>
      <c r="H816" s="14">
        <f t="shared" si="212"/>
        <v>1800</v>
      </c>
      <c r="J816" s="19" t="s">
        <v>125</v>
      </c>
      <c r="K816" s="19">
        <v>26.0</v>
      </c>
      <c r="L816" s="17">
        <f>L815-(K816/60) </f>
        <v>9.02</v>
      </c>
      <c r="M816" s="18">
        <f t="shared" si="213"/>
        <v>195</v>
      </c>
    </row>
    <row r="817">
      <c r="B817" s="12" t="s">
        <v>124</v>
      </c>
      <c r="C817" s="13">
        <v>200.0</v>
      </c>
      <c r="D817" s="13">
        <v>20000.0</v>
      </c>
      <c r="E817" s="14">
        <f t="shared" si="209"/>
        <v>5</v>
      </c>
      <c r="F817" s="14">
        <f t="shared" si="210"/>
        <v>8000</v>
      </c>
      <c r="G817" s="14">
        <f t="shared" si="211"/>
        <v>2</v>
      </c>
      <c r="H817" s="14">
        <f t="shared" si="212"/>
        <v>4000</v>
      </c>
      <c r="J817" s="19" t="s">
        <v>127</v>
      </c>
      <c r="K817" s="19">
        <v>24.0</v>
      </c>
      <c r="L817" s="17">
        <f t="shared" ref="L817:L818" si="215">L816-(K817/60) - 0.3 - 0.16</f>
        <v>8.16</v>
      </c>
      <c r="M817" s="18">
        <f t="shared" si="213"/>
        <v>180</v>
      </c>
    </row>
    <row r="818">
      <c r="A818" s="21"/>
      <c r="B818" s="12" t="s">
        <v>126</v>
      </c>
      <c r="C818" s="13">
        <v>90.0</v>
      </c>
      <c r="D818" s="13">
        <v>5000.0</v>
      </c>
      <c r="E818" s="14">
        <f t="shared" si="209"/>
        <v>2.777777778</v>
      </c>
      <c r="F818" s="14">
        <f t="shared" si="210"/>
        <v>3600</v>
      </c>
      <c r="G818" s="14">
        <f t="shared" si="211"/>
        <v>2</v>
      </c>
      <c r="H818" s="14">
        <f t="shared" si="212"/>
        <v>1800</v>
      </c>
      <c r="J818" s="19" t="s">
        <v>128</v>
      </c>
      <c r="K818" s="19">
        <v>24.0</v>
      </c>
      <c r="L818" s="17">
        <f t="shared" si="215"/>
        <v>7.3</v>
      </c>
      <c r="M818" s="18">
        <f t="shared" si="213"/>
        <v>180</v>
      </c>
    </row>
    <row r="819">
      <c r="B819" s="22"/>
      <c r="C819" s="22"/>
      <c r="D819" s="22"/>
      <c r="E819" s="22"/>
      <c r="F819" s="23"/>
      <c r="G819" s="23"/>
      <c r="J819" s="19" t="s">
        <v>129</v>
      </c>
      <c r="K819" s="19">
        <v>28.0</v>
      </c>
      <c r="L819" s="17">
        <f t="shared" ref="L819:L820" si="216">L818-(K819/60) - 0.16</f>
        <v>6.673333333</v>
      </c>
      <c r="M819" s="18">
        <f t="shared" si="213"/>
        <v>210</v>
      </c>
    </row>
    <row r="820">
      <c r="J820" s="19" t="s">
        <v>130</v>
      </c>
      <c r="K820" s="19">
        <v>11.0</v>
      </c>
      <c r="L820" s="17">
        <f t="shared" si="216"/>
        <v>6.33</v>
      </c>
      <c r="M820" s="18">
        <f t="shared" si="213"/>
        <v>82.5</v>
      </c>
    </row>
    <row r="821">
      <c r="B821" s="23"/>
      <c r="J821" s="19" t="s">
        <v>131</v>
      </c>
      <c r="K821" s="19">
        <v>31.0</v>
      </c>
      <c r="L821" s="17">
        <f>L820-(K821/60) </f>
        <v>5.813333333</v>
      </c>
      <c r="M821" s="18">
        <f t="shared" si="213"/>
        <v>232.5</v>
      </c>
    </row>
    <row r="822">
      <c r="B822" s="23"/>
      <c r="J822" s="19" t="s">
        <v>132</v>
      </c>
      <c r="K822" s="19">
        <v>26.0</v>
      </c>
      <c r="L822" s="17">
        <f>L821-(K822/60) - 0.3 - 0.16</f>
        <v>4.92</v>
      </c>
      <c r="M822" s="18">
        <f t="shared" si="213"/>
        <v>195</v>
      </c>
    </row>
    <row r="823">
      <c r="B823" s="23"/>
      <c r="J823" s="19" t="s">
        <v>125</v>
      </c>
      <c r="K823" s="19">
        <v>26.0</v>
      </c>
      <c r="L823" s="17">
        <f>L822-(K823/60) </f>
        <v>4.486666667</v>
      </c>
      <c r="M823" s="18">
        <f t="shared" si="213"/>
        <v>195</v>
      </c>
    </row>
    <row r="824">
      <c r="B824" s="23"/>
      <c r="J824" s="19" t="s">
        <v>132</v>
      </c>
      <c r="K824" s="19">
        <v>26.0</v>
      </c>
      <c r="L824" s="17">
        <f>L823-(K824/60) - 0.3 - 0.16</f>
        <v>3.593333333</v>
      </c>
      <c r="M824" s="18">
        <f t="shared" si="213"/>
        <v>195</v>
      </c>
    </row>
    <row r="825">
      <c r="B825" s="23"/>
      <c r="J825" s="19" t="s">
        <v>133</v>
      </c>
      <c r="K825" s="19">
        <v>9.0</v>
      </c>
      <c r="L825" s="17">
        <f t="shared" ref="L825:L826" si="217">L824-(K825/60) </f>
        <v>3.443333333</v>
      </c>
      <c r="M825" s="18">
        <f t="shared" si="213"/>
        <v>67.5</v>
      </c>
    </row>
    <row r="826">
      <c r="B826" s="23"/>
      <c r="J826" s="19" t="s">
        <v>131</v>
      </c>
      <c r="K826" s="19">
        <v>31.0</v>
      </c>
      <c r="L826" s="17">
        <f t="shared" si="217"/>
        <v>2.926666667</v>
      </c>
      <c r="M826" s="18">
        <f t="shared" si="213"/>
        <v>232.5</v>
      </c>
    </row>
    <row r="827">
      <c r="B827" s="23"/>
      <c r="J827" s="19" t="s">
        <v>134</v>
      </c>
      <c r="K827" s="19">
        <v>31.0</v>
      </c>
      <c r="L827" s="17">
        <f>L826-(K827/60) - 0.3 - 0.16</f>
        <v>1.95</v>
      </c>
      <c r="M827" s="18">
        <f t="shared" si="213"/>
        <v>232.5</v>
      </c>
    </row>
    <row r="828">
      <c r="A828" s="21"/>
      <c r="B828" s="5"/>
      <c r="C828" s="5"/>
      <c r="D828" s="5"/>
      <c r="E828" s="5"/>
      <c r="J828" s="19" t="s">
        <v>135</v>
      </c>
      <c r="K828" s="19">
        <v>27.0</v>
      </c>
      <c r="L828" s="24">
        <f>L827-(K828/60) - 0.16</f>
        <v>1.34</v>
      </c>
      <c r="M828" s="18">
        <f t="shared" si="213"/>
        <v>202.5</v>
      </c>
    </row>
    <row r="829">
      <c r="B829" s="22"/>
      <c r="C829" s="22"/>
      <c r="D829" s="22"/>
      <c r="E829" s="22"/>
      <c r="F829" s="23"/>
      <c r="G829" s="23"/>
      <c r="H829" s="23"/>
      <c r="J829" s="19"/>
      <c r="K829" s="19"/>
      <c r="L829" s="24"/>
      <c r="M829" s="18"/>
    </row>
    <row r="830">
      <c r="J830" s="19"/>
      <c r="K830" s="19"/>
      <c r="L830" s="24"/>
      <c r="M830" s="18"/>
    </row>
    <row r="831">
      <c r="B831" s="23"/>
      <c r="J831" s="26"/>
      <c r="K831" s="20"/>
    </row>
    <row r="832">
      <c r="B832" s="23"/>
      <c r="J832" s="26" t="s">
        <v>36</v>
      </c>
      <c r="K832" s="18">
        <f>SUM(M811:M830)</f>
        <v>2925</v>
      </c>
    </row>
    <row r="833">
      <c r="B833" s="23"/>
      <c r="J833" s="26" t="s">
        <v>37</v>
      </c>
      <c r="K833" s="20">
        <f>(SUM(F810:F818)-SUM(H783:H791))/10000</f>
        <v>6.54</v>
      </c>
    </row>
    <row r="834">
      <c r="B834" s="23"/>
      <c r="J834" s="26" t="s">
        <v>38</v>
      </c>
      <c r="K834" s="20">
        <f>K805-K833</f>
        <v>141.9</v>
      </c>
    </row>
    <row r="836">
      <c r="A836" s="4" t="s">
        <v>67</v>
      </c>
      <c r="B836" s="5"/>
      <c r="C836" s="5"/>
      <c r="D836" s="5"/>
      <c r="E836" s="5"/>
    </row>
    <row r="837">
      <c r="B837" s="6" t="s">
        <v>2</v>
      </c>
      <c r="C837" s="6" t="s">
        <v>3</v>
      </c>
      <c r="D837" s="6" t="s">
        <v>4</v>
      </c>
      <c r="E837" s="7" t="s">
        <v>5</v>
      </c>
      <c r="F837" s="8" t="s">
        <v>6</v>
      </c>
      <c r="G837" s="9" t="s">
        <v>7</v>
      </c>
      <c r="H837" s="10" t="s">
        <v>8</v>
      </c>
      <c r="J837" s="11" t="s">
        <v>9</v>
      </c>
      <c r="K837" s="2"/>
      <c r="L837" s="2"/>
      <c r="M837" s="3"/>
    </row>
    <row r="839">
      <c r="B839" s="12" t="s">
        <v>111</v>
      </c>
      <c r="C839" s="13">
        <v>400.0</v>
      </c>
      <c r="D839" s="13">
        <v>30000.0</v>
      </c>
      <c r="E839" s="14">
        <f t="shared" ref="E839:E847" si="218">D839/(C839*20)</f>
        <v>3.75</v>
      </c>
      <c r="F839" s="14">
        <f t="shared" ref="F839:F847" si="219">H810</f>
        <v>8000</v>
      </c>
      <c r="G839" s="14">
        <f t="shared" ref="G839:G847" si="220">F839/(C839*20)</f>
        <v>1</v>
      </c>
      <c r="H839" s="14">
        <f t="shared" ref="H839:H847" si="221">F839-(20*C839)</f>
        <v>0</v>
      </c>
      <c r="J839" s="16" t="s">
        <v>11</v>
      </c>
      <c r="K839" s="16" t="s">
        <v>12</v>
      </c>
      <c r="L839" s="16" t="s">
        <v>13</v>
      </c>
      <c r="M839" s="16" t="s">
        <v>14</v>
      </c>
    </row>
    <row r="840">
      <c r="B840" s="12" t="s">
        <v>112</v>
      </c>
      <c r="C840" s="13">
        <v>250.0</v>
      </c>
      <c r="D840" s="13">
        <v>25000.0</v>
      </c>
      <c r="E840" s="14">
        <f t="shared" si="218"/>
        <v>5</v>
      </c>
      <c r="F840" s="14">
        <f t="shared" si="219"/>
        <v>5000</v>
      </c>
      <c r="G840" s="14">
        <f t="shared" si="220"/>
        <v>1</v>
      </c>
      <c r="H840" s="14">
        <f t="shared" si="221"/>
        <v>0</v>
      </c>
      <c r="L840" s="20">
        <f t="shared" ref="L840:L847" si="222">11-(K840/60)</f>
        <v>11</v>
      </c>
      <c r="M840" s="18">
        <f t="shared" ref="M840:M847" si="223">7.5*K840</f>
        <v>0</v>
      </c>
    </row>
    <row r="841">
      <c r="B841" s="12" t="s">
        <v>114</v>
      </c>
      <c r="C841" s="13">
        <v>180.0</v>
      </c>
      <c r="D841" s="13">
        <v>15000.0</v>
      </c>
      <c r="E841" s="14">
        <f t="shared" si="218"/>
        <v>4.166666667</v>
      </c>
      <c r="F841" s="14">
        <f t="shared" si="219"/>
        <v>3600</v>
      </c>
      <c r="G841" s="14">
        <f t="shared" si="220"/>
        <v>1</v>
      </c>
      <c r="H841" s="14">
        <f t="shared" si="221"/>
        <v>0</v>
      </c>
      <c r="L841" s="20">
        <f t="shared" si="222"/>
        <v>11</v>
      </c>
      <c r="M841" s="18">
        <f t="shared" si="223"/>
        <v>0</v>
      </c>
    </row>
    <row r="842">
      <c r="B842" s="12" t="s">
        <v>116</v>
      </c>
      <c r="C842" s="13">
        <v>220.0</v>
      </c>
      <c r="D842" s="13">
        <v>20000.0</v>
      </c>
      <c r="E842" s="14">
        <f t="shared" si="218"/>
        <v>4.545454545</v>
      </c>
      <c r="F842" s="14">
        <f t="shared" si="219"/>
        <v>4400</v>
      </c>
      <c r="G842" s="14">
        <f t="shared" si="220"/>
        <v>1</v>
      </c>
      <c r="H842" s="14">
        <f t="shared" si="221"/>
        <v>0</v>
      </c>
      <c r="L842" s="20">
        <f t="shared" si="222"/>
        <v>11</v>
      </c>
      <c r="M842" s="18">
        <f t="shared" si="223"/>
        <v>0</v>
      </c>
    </row>
    <row r="843">
      <c r="B843" s="12" t="s">
        <v>118</v>
      </c>
      <c r="C843" s="13">
        <v>80.0</v>
      </c>
      <c r="D843" s="13">
        <v>5000.0</v>
      </c>
      <c r="E843" s="14">
        <f t="shared" si="218"/>
        <v>3.125</v>
      </c>
      <c r="F843" s="14">
        <f t="shared" si="219"/>
        <v>1600</v>
      </c>
      <c r="G843" s="14">
        <f t="shared" si="220"/>
        <v>1</v>
      </c>
      <c r="H843" s="14">
        <f t="shared" si="221"/>
        <v>0</v>
      </c>
      <c r="L843" s="20">
        <f t="shared" si="222"/>
        <v>11</v>
      </c>
      <c r="M843" s="18">
        <f t="shared" si="223"/>
        <v>0</v>
      </c>
    </row>
    <row r="844">
      <c r="B844" s="12" t="s">
        <v>120</v>
      </c>
      <c r="C844" s="13">
        <v>125.0</v>
      </c>
      <c r="D844" s="13">
        <v>10000.0</v>
      </c>
      <c r="E844" s="14">
        <f t="shared" si="218"/>
        <v>4</v>
      </c>
      <c r="F844" s="14">
        <f t="shared" si="219"/>
        <v>2500</v>
      </c>
      <c r="G844" s="14">
        <f t="shared" si="220"/>
        <v>1</v>
      </c>
      <c r="H844" s="14">
        <f t="shared" si="221"/>
        <v>0</v>
      </c>
      <c r="L844" s="20">
        <f t="shared" si="222"/>
        <v>11</v>
      </c>
      <c r="M844" s="18">
        <f t="shared" si="223"/>
        <v>0</v>
      </c>
    </row>
    <row r="845">
      <c r="B845" s="12" t="s">
        <v>122</v>
      </c>
      <c r="C845" s="13">
        <v>90.0</v>
      </c>
      <c r="D845" s="13">
        <v>10000.0</v>
      </c>
      <c r="E845" s="14">
        <f t="shared" si="218"/>
        <v>5.555555556</v>
      </c>
      <c r="F845" s="14">
        <f t="shared" si="219"/>
        <v>1800</v>
      </c>
      <c r="G845" s="14">
        <f t="shared" si="220"/>
        <v>1</v>
      </c>
      <c r="H845" s="14">
        <f t="shared" si="221"/>
        <v>0</v>
      </c>
      <c r="L845" s="20">
        <f t="shared" si="222"/>
        <v>11</v>
      </c>
      <c r="M845" s="18">
        <f t="shared" si="223"/>
        <v>0</v>
      </c>
    </row>
    <row r="846">
      <c r="B846" s="12" t="s">
        <v>124</v>
      </c>
      <c r="C846" s="13">
        <v>200.0</v>
      </c>
      <c r="D846" s="13">
        <v>20000.0</v>
      </c>
      <c r="E846" s="14">
        <f t="shared" si="218"/>
        <v>5</v>
      </c>
      <c r="F846" s="14">
        <f t="shared" si="219"/>
        <v>4000</v>
      </c>
      <c r="G846" s="14">
        <f t="shared" si="220"/>
        <v>1</v>
      </c>
      <c r="H846" s="14">
        <f t="shared" si="221"/>
        <v>0</v>
      </c>
      <c r="L846" s="20">
        <f t="shared" si="222"/>
        <v>11</v>
      </c>
      <c r="M846" s="18">
        <f t="shared" si="223"/>
        <v>0</v>
      </c>
    </row>
    <row r="847">
      <c r="A847" s="21"/>
      <c r="B847" s="12" t="s">
        <v>126</v>
      </c>
      <c r="C847" s="13">
        <v>90.0</v>
      </c>
      <c r="D847" s="13">
        <v>5000.0</v>
      </c>
      <c r="E847" s="14">
        <f t="shared" si="218"/>
        <v>2.777777778</v>
      </c>
      <c r="F847" s="14">
        <f t="shared" si="219"/>
        <v>1800</v>
      </c>
      <c r="G847" s="14">
        <f t="shared" si="220"/>
        <v>1</v>
      </c>
      <c r="H847" s="14">
        <f t="shared" si="221"/>
        <v>0</v>
      </c>
      <c r="L847" s="20">
        <f t="shared" si="222"/>
        <v>11</v>
      </c>
      <c r="M847" s="18">
        <f t="shared" si="223"/>
        <v>0</v>
      </c>
    </row>
    <row r="848" ht="12.75" customHeight="1">
      <c r="B848" s="22"/>
      <c r="C848" s="22"/>
      <c r="D848" s="22"/>
      <c r="E848" s="22"/>
      <c r="F848" s="23"/>
      <c r="G848" s="23"/>
    </row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>
      <c r="B854" s="23"/>
    </row>
    <row r="855" ht="12.75" customHeight="1">
      <c r="B855" s="23"/>
    </row>
    <row r="856" ht="12.75" customHeight="1">
      <c r="B856" s="23"/>
    </row>
    <row r="857" ht="12.75" customHeight="1">
      <c r="A857" s="21"/>
      <c r="B857" s="5"/>
      <c r="C857" s="5"/>
      <c r="D857" s="5"/>
      <c r="E857" s="5"/>
    </row>
    <row r="858" ht="12.75" customHeight="1">
      <c r="B858" s="22"/>
      <c r="C858" s="22"/>
      <c r="D858" s="22"/>
      <c r="E858" s="22"/>
      <c r="F858" s="23"/>
      <c r="G858" s="23"/>
      <c r="H858" s="23"/>
    </row>
    <row r="859" ht="12.75" customHeight="1">
      <c r="J859" s="26" t="s">
        <v>36</v>
      </c>
      <c r="K859" s="18">
        <f>SUM(M840:M857)</f>
        <v>0</v>
      </c>
    </row>
    <row r="860">
      <c r="A860" s="39" t="s">
        <v>68</v>
      </c>
      <c r="B860" s="29">
        <f>SUM(K35,K63,K92,K118,K147,K178,K207,K236,K265,K292,K320,K348,K377,K406,K435,K463,K492,K520,K549,K578,K605,K634,K663,K691,K720,K748,K777,K803,K832,K859)</f>
        <v>51855</v>
      </c>
      <c r="J860" s="26" t="s">
        <v>37</v>
      </c>
      <c r="K860" s="20">
        <f>(SUM(F839:F847)-SUM(H810:H818))/10000</f>
        <v>0</v>
      </c>
    </row>
    <row r="861" ht="12.75" customHeight="1">
      <c r="B861" s="23"/>
      <c r="J861" s="26" t="s">
        <v>38</v>
      </c>
      <c r="K861" s="20">
        <f>K834-K860</f>
        <v>141.9</v>
      </c>
    </row>
    <row r="862" ht="12.75" customHeight="1"/>
    <row r="863" ht="12.75" customHeight="1">
      <c r="A863" s="4"/>
      <c r="B863" s="5"/>
      <c r="C863" s="5"/>
      <c r="D863" s="5"/>
      <c r="E863" s="5"/>
    </row>
    <row r="864" ht="12.75" customHeight="1">
      <c r="B864" s="30"/>
      <c r="C864" s="30"/>
      <c r="D864" s="30"/>
      <c r="E864" s="31"/>
      <c r="F864" s="32" t="s">
        <v>6</v>
      </c>
      <c r="G864" s="33"/>
      <c r="H864" s="34"/>
      <c r="J864" s="35"/>
    </row>
    <row r="865" ht="12.75" customHeight="1"/>
    <row r="866" ht="12.75" customHeight="1">
      <c r="B866" s="23"/>
      <c r="E866" s="14"/>
      <c r="G866" s="14"/>
      <c r="H866" s="14"/>
      <c r="J866" s="35"/>
      <c r="K866" s="26"/>
      <c r="L866" s="26"/>
      <c r="M866" s="26"/>
    </row>
    <row r="867" ht="12.75" customHeight="1">
      <c r="B867" s="23"/>
      <c r="E867" s="14"/>
      <c r="G867" s="14"/>
      <c r="H867" s="14"/>
      <c r="M867" s="18"/>
    </row>
    <row r="868" ht="12.75" customHeight="1">
      <c r="B868" s="23"/>
      <c r="E868" s="14"/>
      <c r="G868" s="14"/>
      <c r="H868" s="14"/>
      <c r="M868" s="18"/>
    </row>
    <row r="869" ht="12.75" customHeight="1">
      <c r="B869" s="23"/>
      <c r="E869" s="14"/>
      <c r="G869" s="14"/>
      <c r="H869" s="14"/>
      <c r="M869" s="18"/>
    </row>
    <row r="870" ht="12.75" customHeight="1">
      <c r="B870" s="23"/>
      <c r="E870" s="14"/>
      <c r="G870" s="14"/>
      <c r="H870" s="14"/>
      <c r="M870" s="18"/>
    </row>
    <row r="871" ht="12.75" customHeight="1">
      <c r="B871" s="23"/>
      <c r="E871" s="14"/>
      <c r="G871" s="14"/>
      <c r="H871" s="14"/>
      <c r="M871" s="18"/>
    </row>
    <row r="872" ht="12.75" customHeight="1">
      <c r="M872" s="18"/>
    </row>
    <row r="873" ht="12.75" customHeight="1">
      <c r="M873" s="18"/>
    </row>
    <row r="874" ht="12.75" customHeight="1">
      <c r="A874" s="21"/>
      <c r="B874" s="5"/>
      <c r="C874" s="5"/>
      <c r="D874" s="5"/>
      <c r="E874" s="5"/>
      <c r="M874" s="18"/>
    </row>
    <row r="875" ht="12.75" customHeight="1">
      <c r="B875" s="22"/>
      <c r="C875" s="22"/>
      <c r="D875" s="22"/>
      <c r="E875" s="22"/>
      <c r="F875" s="23"/>
      <c r="G875" s="23"/>
    </row>
    <row r="876" ht="12.75" customHeight="1"/>
    <row r="877" ht="12.75" customHeight="1">
      <c r="B877" s="23"/>
    </row>
    <row r="878" ht="12.75" customHeight="1">
      <c r="B878" s="23"/>
    </row>
    <row r="879" ht="12.75" customHeight="1">
      <c r="B879" s="23"/>
    </row>
    <row r="880" ht="12.75" customHeight="1"/>
    <row r="881" ht="12.75" customHeight="1">
      <c r="A881" s="4"/>
      <c r="B881" s="5"/>
      <c r="C881" s="5"/>
      <c r="D881" s="5"/>
      <c r="E881" s="5"/>
    </row>
    <row r="882" ht="12.75" customHeight="1">
      <c r="B882" s="36"/>
      <c r="C882" s="30"/>
      <c r="D882" s="30"/>
      <c r="E882" s="31"/>
      <c r="F882" s="32"/>
      <c r="G882" s="33"/>
      <c r="H882" s="34"/>
      <c r="J882" s="35"/>
    </row>
    <row r="883" ht="12.75" customHeight="1"/>
    <row r="884" ht="12.75" customHeight="1">
      <c r="B884" s="23"/>
      <c r="E884" s="14"/>
      <c r="G884" s="14"/>
      <c r="H884" s="14"/>
      <c r="J884" s="35"/>
      <c r="K884" s="26"/>
      <c r="L884" s="26"/>
      <c r="M884" s="26"/>
    </row>
    <row r="885" ht="12.75" customHeight="1">
      <c r="B885" s="23"/>
      <c r="E885" s="14"/>
      <c r="G885" s="14"/>
      <c r="H885" s="14"/>
      <c r="M885" s="18"/>
    </row>
    <row r="886" ht="12.75" customHeight="1">
      <c r="B886" s="23"/>
      <c r="E886" s="14"/>
      <c r="G886" s="14"/>
      <c r="H886" s="14"/>
      <c r="M886" s="18"/>
    </row>
    <row r="887" ht="12.75" customHeight="1">
      <c r="B887" s="23"/>
      <c r="E887" s="14"/>
      <c r="G887" s="14"/>
      <c r="H887" s="14"/>
      <c r="M887" s="18"/>
    </row>
    <row r="888" ht="12.75" customHeight="1">
      <c r="B888" s="23"/>
      <c r="E888" s="14"/>
      <c r="G888" s="14"/>
      <c r="H888" s="14"/>
      <c r="M888" s="18"/>
    </row>
    <row r="889" ht="12.75" customHeight="1">
      <c r="B889" s="23"/>
      <c r="E889" s="14"/>
      <c r="G889" s="14"/>
      <c r="H889" s="14"/>
      <c r="M889" s="18"/>
    </row>
    <row r="890" ht="12.75" customHeight="1">
      <c r="M890" s="18"/>
    </row>
    <row r="891" ht="12.75" customHeight="1">
      <c r="M891" s="18"/>
    </row>
    <row r="892" ht="12.75" customHeight="1">
      <c r="A892" s="21"/>
      <c r="B892" s="5"/>
      <c r="C892" s="5"/>
      <c r="D892" s="5"/>
      <c r="E892" s="5"/>
      <c r="M892" s="18"/>
    </row>
    <row r="893" ht="12.75" customHeight="1">
      <c r="B893" s="22"/>
      <c r="C893" s="22"/>
      <c r="D893" s="22"/>
      <c r="E893" s="22"/>
      <c r="F893" s="23"/>
      <c r="G893" s="23"/>
    </row>
    <row r="894" ht="12.75" customHeight="1"/>
    <row r="895" ht="12.75" customHeight="1">
      <c r="B895" s="23"/>
    </row>
    <row r="896" ht="12.75" customHeight="1">
      <c r="B896" s="23"/>
    </row>
    <row r="897" ht="12.75" customHeight="1">
      <c r="B897" s="23"/>
    </row>
    <row r="898" ht="12.75" customHeight="1">
      <c r="A898" s="21"/>
      <c r="B898" s="5"/>
      <c r="C898" s="5"/>
      <c r="D898" s="5"/>
      <c r="E898" s="5"/>
    </row>
    <row r="899" ht="12.75" customHeight="1">
      <c r="B899" s="22"/>
      <c r="C899" s="22"/>
      <c r="D899" s="22"/>
      <c r="E899" s="22"/>
      <c r="F899" s="23"/>
      <c r="G899" s="23"/>
      <c r="H899" s="23"/>
    </row>
    <row r="900" ht="12.75" customHeight="1">
      <c r="J900" s="26"/>
      <c r="K900" s="18"/>
    </row>
    <row r="901" ht="12.75" customHeight="1">
      <c r="B901" s="23"/>
      <c r="J901" s="26"/>
    </row>
    <row r="902" ht="12.75" customHeight="1">
      <c r="B902" s="23"/>
      <c r="J902" s="26"/>
    </row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  <row r="1028" ht="12.75" customHeight="1"/>
    <row r="1029" ht="12.75" customHeight="1"/>
    <row r="1030" ht="12.75" customHeight="1"/>
    <row r="1031" ht="12.75" customHeight="1"/>
    <row r="1032" ht="12.75" customHeight="1"/>
    <row r="1033" ht="12.75" customHeight="1"/>
    <row r="1034" ht="12.75" customHeight="1"/>
    <row r="1035" ht="12.75" customHeight="1"/>
    <row r="1036" ht="12.75" customHeight="1"/>
    <row r="1037" ht="12.75" customHeight="1"/>
    <row r="1038" ht="12.75" customHeight="1"/>
    <row r="1039" ht="12.75" customHeight="1"/>
    <row r="1040" ht="12.75" customHeight="1"/>
    <row r="1041" ht="12.75" customHeight="1"/>
    <row r="1042" ht="12.75" customHeight="1"/>
    <row r="1043" ht="12.75" customHeight="1"/>
    <row r="1044" ht="12.75" customHeight="1"/>
    <row r="1045" ht="12.75" customHeight="1"/>
    <row r="1046" ht="12.75" customHeight="1"/>
    <row r="1047" ht="12.75" customHeight="1"/>
    <row r="1048" ht="12.75" customHeight="1"/>
    <row r="1049" ht="12.75" customHeight="1"/>
    <row r="1050" ht="12.75" customHeight="1"/>
    <row r="1051" ht="12.75" customHeight="1"/>
    <row r="1052" ht="12.75" customHeight="1"/>
    <row r="1053" ht="12.75" customHeight="1"/>
    <row r="1054" ht="12.75" customHeight="1"/>
    <row r="1055" ht="12.75" customHeight="1"/>
    <row r="1056" ht="12.75" customHeight="1"/>
    <row r="1057" ht="12.75" customHeight="1"/>
    <row r="1058" ht="12.75" customHeight="1"/>
    <row r="1059" ht="12.75" customHeight="1"/>
    <row r="1060" ht="12.75" customHeight="1"/>
    <row r="1061" ht="12.75" customHeight="1"/>
    <row r="1062" ht="12.75" customHeight="1"/>
    <row r="1063" ht="12.75" customHeight="1"/>
    <row r="1064" ht="12.75" customHeight="1"/>
    <row r="1065" ht="12.75" customHeight="1"/>
    <row r="1066" ht="12.75" customHeight="1"/>
    <row r="1067" ht="12.75" customHeight="1"/>
    <row r="1068" ht="12.75" customHeight="1"/>
    <row r="1069" ht="12.75" customHeight="1"/>
    <row r="1070" ht="12.75" customHeight="1"/>
    <row r="1071" ht="12.75" customHeight="1"/>
    <row r="1072" ht="12.75" customHeight="1"/>
    <row r="1073" ht="12.75" customHeight="1"/>
    <row r="1074" ht="12.75" customHeight="1"/>
    <row r="1075" ht="12.75" customHeight="1"/>
    <row r="1076" ht="12.75" customHeight="1"/>
    <row r="1077" ht="12.75" customHeight="1"/>
    <row r="1078" ht="12.75" customHeight="1"/>
    <row r="1079" ht="12.75" customHeight="1"/>
    <row r="1080" ht="12.75" customHeight="1"/>
    <row r="1081" ht="12.75" customHeight="1"/>
    <row r="1082" ht="12.75" customHeight="1"/>
    <row r="1083" ht="12.75" customHeight="1"/>
    <row r="1084" ht="12.75" customHeight="1"/>
    <row r="1085" ht="12.75" customHeight="1"/>
    <row r="1086" ht="12.75" customHeight="1"/>
    <row r="1087" ht="12.75" customHeight="1"/>
    <row r="1088" ht="12.75" customHeight="1"/>
    <row r="1089" ht="12.75" customHeight="1"/>
    <row r="1090" ht="12.75" customHeight="1"/>
    <row r="1091" ht="12.75" customHeight="1"/>
    <row r="1092" ht="12.75" customHeight="1"/>
    <row r="1093" ht="12.75" customHeight="1"/>
    <row r="1094" ht="12.75" customHeight="1"/>
    <row r="1095" ht="12.75" customHeight="1"/>
    <row r="1096" ht="12.75" customHeight="1"/>
    <row r="1097" ht="12.75" customHeight="1"/>
    <row r="1098" ht="12.75" customHeight="1"/>
    <row r="1099" ht="12.75" customHeight="1"/>
    <row r="1100" ht="12.75" customHeight="1"/>
    <row r="1101" ht="12.75" customHeight="1"/>
    <row r="1102" ht="12.75" customHeight="1"/>
    <row r="1103" ht="12.75" customHeight="1"/>
    <row r="1104" ht="12.75" customHeight="1"/>
    <row r="1105" ht="12.75" customHeight="1"/>
    <row r="1106" ht="12.75" customHeight="1"/>
    <row r="1107" ht="12.75" customHeight="1"/>
    <row r="1108" ht="12.75" customHeight="1"/>
    <row r="1109" ht="12.75" customHeight="1"/>
    <row r="1110" ht="12.75" customHeight="1"/>
    <row r="1111" ht="12.75" customHeight="1"/>
    <row r="1112" ht="12.75" customHeight="1"/>
    <row r="1113" ht="12.75" customHeight="1"/>
    <row r="1114" ht="12.75" customHeight="1"/>
    <row r="1115" ht="12.75" customHeight="1"/>
    <row r="1116" ht="12.75" customHeight="1"/>
    <row r="1117" ht="12.75" customHeight="1"/>
    <row r="1118" ht="12.75" customHeight="1"/>
    <row r="1119" ht="12.75" customHeight="1"/>
    <row r="1120" ht="12.75" customHeight="1"/>
    <row r="1121" ht="12.75" customHeight="1"/>
    <row r="1122" ht="12.75" customHeight="1"/>
    <row r="1123" ht="12.75" customHeight="1"/>
    <row r="1124" ht="12.75" customHeight="1"/>
    <row r="1125" ht="12.75" customHeight="1"/>
    <row r="1126" ht="12.75" customHeight="1"/>
    <row r="1127" ht="12.75" customHeight="1"/>
    <row r="1128" ht="12.75" customHeight="1"/>
    <row r="1129" ht="12.75" customHeight="1"/>
    <row r="1130" ht="12.75" customHeight="1"/>
    <row r="1131" ht="12.75" customHeight="1"/>
    <row r="1132" ht="12.75" customHeight="1"/>
    <row r="1133" ht="12.75" customHeight="1"/>
  </sheetData>
  <mergeCells count="61">
    <mergeCell ref="A780:A788"/>
    <mergeCell ref="A807:A815"/>
    <mergeCell ref="A836:A844"/>
    <mergeCell ref="A582:A590"/>
    <mergeCell ref="A609:A617"/>
    <mergeCell ref="A638:A646"/>
    <mergeCell ref="A667:A675"/>
    <mergeCell ref="A695:A703"/>
    <mergeCell ref="A724:A732"/>
    <mergeCell ref="A752:A760"/>
    <mergeCell ref="A1:S1"/>
    <mergeCell ref="A5:A13"/>
    <mergeCell ref="J6:M6"/>
    <mergeCell ref="A38:A46"/>
    <mergeCell ref="J39:M39"/>
    <mergeCell ref="A66:A75"/>
    <mergeCell ref="J67:M67"/>
    <mergeCell ref="A95:A103"/>
    <mergeCell ref="J96:M96"/>
    <mergeCell ref="A122:A130"/>
    <mergeCell ref="J123:M123"/>
    <mergeCell ref="A151:A159"/>
    <mergeCell ref="J152:M152"/>
    <mergeCell ref="J183:M183"/>
    <mergeCell ref="A182:A190"/>
    <mergeCell ref="A211:A219"/>
    <mergeCell ref="A240:A248"/>
    <mergeCell ref="A269:A277"/>
    <mergeCell ref="A295:A303"/>
    <mergeCell ref="A323:A331"/>
    <mergeCell ref="A352:A360"/>
    <mergeCell ref="J212:M212"/>
    <mergeCell ref="J241:M241"/>
    <mergeCell ref="J270:M270"/>
    <mergeCell ref="J296:M296"/>
    <mergeCell ref="J324:M324"/>
    <mergeCell ref="J353:M353"/>
    <mergeCell ref="J382:M382"/>
    <mergeCell ref="A381:A389"/>
    <mergeCell ref="A410:A418"/>
    <mergeCell ref="A439:A447"/>
    <mergeCell ref="A467:A475"/>
    <mergeCell ref="A496:A504"/>
    <mergeCell ref="A524:A532"/>
    <mergeCell ref="A553:A561"/>
    <mergeCell ref="J411:M411"/>
    <mergeCell ref="J440:M440"/>
    <mergeCell ref="J468:M468"/>
    <mergeCell ref="J497:M497"/>
    <mergeCell ref="J525:M525"/>
    <mergeCell ref="J554:M554"/>
    <mergeCell ref="J583:M583"/>
    <mergeCell ref="J808:M808"/>
    <mergeCell ref="J837:M837"/>
    <mergeCell ref="J610:M610"/>
    <mergeCell ref="J639:M639"/>
    <mergeCell ref="J668:M668"/>
    <mergeCell ref="J696:M696"/>
    <mergeCell ref="J725:M725"/>
    <mergeCell ref="J753:M753"/>
    <mergeCell ref="J781:M781"/>
  </mergeCells>
  <printOptions/>
  <pageMargins bottom="0.3937007874015748" footer="0.0" header="0.0" left="0.0" right="0.0" top="0.3937007874015748"/>
  <pageSetup orientation="landscape"/>
  <headerFooter>
    <oddHeader>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14"/>
    <col customWidth="1" min="2" max="2" width="77.86"/>
    <col customWidth="1" min="3" max="26" width="8.71"/>
  </cols>
  <sheetData>
    <row r="1" ht="12.75" customHeight="1">
      <c r="A1" s="40" t="s">
        <v>137</v>
      </c>
      <c r="B1" s="40" t="s">
        <v>138</v>
      </c>
      <c r="C1" s="20"/>
      <c r="D1" s="20"/>
      <c r="E1" s="20"/>
      <c r="F1" s="20"/>
      <c r="G1" s="20"/>
      <c r="H1" s="20"/>
    </row>
    <row r="2" ht="12.75" customHeight="1">
      <c r="A2" s="41"/>
      <c r="B2" s="42"/>
      <c r="C2" s="20"/>
      <c r="D2" s="20"/>
      <c r="E2" s="20"/>
      <c r="F2" s="20"/>
      <c r="G2" s="20"/>
      <c r="H2" s="20"/>
    </row>
    <row r="3" ht="12.75" customHeight="1">
      <c r="A3" s="41"/>
      <c r="B3" s="42"/>
      <c r="C3" s="20"/>
      <c r="D3" s="20"/>
      <c r="E3" s="20"/>
      <c r="F3" s="20"/>
      <c r="G3" s="20"/>
      <c r="H3" s="20"/>
    </row>
    <row r="4" ht="12.75" customHeight="1">
      <c r="A4" s="43">
        <f>SUM(Priscila!B700,Elder!B688,Everton!B696,Lucas!B687,Marcelo!B860)</f>
        <v>150915</v>
      </c>
      <c r="B4" s="42">
        <f>1200-SUM(Priscila!K698,Elder!K686,Everton!K694,Lucas!K696,Marcelo!K861)</f>
        <v>256.38</v>
      </c>
      <c r="C4" s="20"/>
      <c r="D4" s="20"/>
      <c r="E4" s="20"/>
      <c r="F4" s="20"/>
      <c r="G4" s="20"/>
      <c r="H4" s="20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2025-02-20T13:30:17Z</dcterms:created>
  <dc:creator>DoutorWho</dc:creator>
</cp:coreProperties>
</file>