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whi\Downloads\new work\"/>
    </mc:Choice>
  </mc:AlternateContent>
  <xr:revisionPtr revIDLastSave="0" documentId="8_{E90D0586-EF78-426F-B279-CD7912FE221E}" xr6:coauthVersionLast="47" xr6:coauthVersionMax="47" xr10:uidLastSave="{00000000-0000-0000-0000-000000000000}"/>
  <bookViews>
    <workbookView xWindow="2304" yWindow="2304" windowWidth="17280" windowHeight="9960" activeTab="1" xr2:uid="{75CB0027-73E3-4ECE-A1F7-130DF1AC3C27}"/>
  </bookViews>
  <sheets>
    <sheet name="Consumption" sheetId="1" r:id="rId1"/>
    <sheet name="cost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11" i="2" l="1"/>
  <c r="CU11" i="2"/>
  <c r="BS11" i="2"/>
  <c r="BH11" i="2"/>
  <c r="BF11" i="2"/>
  <c r="BT11" i="2" s="1"/>
  <c r="AR11" i="2"/>
  <c r="AQ11" i="2"/>
  <c r="AP11" i="2"/>
  <c r="L11" i="2"/>
  <c r="P11" i="2" s="1"/>
  <c r="CV10" i="2"/>
  <c r="CU10" i="2"/>
  <c r="BS10" i="2"/>
  <c r="BH10" i="2"/>
  <c r="BF10" i="2"/>
  <c r="BT10" i="2" s="1"/>
  <c r="AR10" i="2"/>
  <c r="AQ10" i="2"/>
  <c r="AP10" i="2"/>
  <c r="P10" i="2"/>
  <c r="BH9" i="2"/>
  <c r="BF9" i="2"/>
  <c r="BX8" i="2"/>
  <c r="BX12" i="2" s="1"/>
  <c r="BX13" i="2" s="1"/>
  <c r="BW8" i="2"/>
  <c r="BW12" i="2" s="1"/>
  <c r="BW13" i="2" s="1"/>
  <c r="BV8" i="2"/>
  <c r="BV12" i="2" s="1"/>
  <c r="BV13" i="2" s="1"/>
  <c r="BQ8" i="2"/>
  <c r="BQ12" i="2" s="1"/>
  <c r="BQ13" i="2" s="1"/>
  <c r="BO8" i="2"/>
  <c r="BO12" i="2" s="1"/>
  <c r="BO13" i="2" s="1"/>
  <c r="BN8" i="2"/>
  <c r="BN12" i="2" s="1"/>
  <c r="BN13" i="2" s="1"/>
  <c r="BM8" i="2"/>
  <c r="BM12" i="2" s="1"/>
  <c r="BM13" i="2" s="1"/>
  <c r="BK8" i="2"/>
  <c r="BK12" i="2" s="1"/>
  <c r="BK13" i="2" s="1"/>
  <c r="BJ8" i="2"/>
  <c r="BJ12" i="2" s="1"/>
  <c r="BJ13" i="2" s="1"/>
  <c r="BI8" i="2"/>
  <c r="BI12" i="2" s="1"/>
  <c r="BI13" i="2" s="1"/>
  <c r="BG8" i="2"/>
  <c r="BG12" i="2" s="1"/>
  <c r="BG13" i="2" s="1"/>
  <c r="BE8" i="2"/>
  <c r="BE12" i="2" s="1"/>
  <c r="BE13" i="2" s="1"/>
  <c r="BD8" i="2"/>
  <c r="BD12" i="2" s="1"/>
  <c r="BD13" i="2" s="1"/>
  <c r="BC8" i="2"/>
  <c r="BC12" i="2" s="1"/>
  <c r="BC13" i="2" s="1"/>
  <c r="BB8" i="2"/>
  <c r="BB12" i="2" s="1"/>
  <c r="BB13" i="2" s="1"/>
  <c r="BA8" i="2"/>
  <c r="BA12" i="2" s="1"/>
  <c r="BA13" i="2" s="1"/>
  <c r="AZ8" i="2"/>
  <c r="AZ12" i="2" s="1"/>
  <c r="AZ13" i="2" s="1"/>
  <c r="AY8" i="2"/>
  <c r="AY12" i="2" s="1"/>
  <c r="AY13" i="2" s="1"/>
  <c r="AX8" i="2"/>
  <c r="AX12" i="2" s="1"/>
  <c r="AX13" i="2" s="1"/>
  <c r="AW8" i="2"/>
  <c r="AW12" i="2" s="1"/>
  <c r="AW13" i="2" s="1"/>
  <c r="AV8" i="2"/>
  <c r="AV12" i="2" s="1"/>
  <c r="AV13" i="2" s="1"/>
  <c r="AU8" i="2"/>
  <c r="AU12" i="2" s="1"/>
  <c r="AU13" i="2" s="1"/>
  <c r="AT8" i="2"/>
  <c r="AT12" i="2" s="1"/>
  <c r="AT13" i="2" s="1"/>
  <c r="AS8" i="2"/>
  <c r="AS12" i="2" s="1"/>
  <c r="AS13" i="2" s="1"/>
  <c r="AQ8" i="2"/>
  <c r="AQ12" i="2" s="1"/>
  <c r="AP8" i="2"/>
  <c r="AP12" i="2" s="1"/>
  <c r="AO8" i="2"/>
  <c r="AO12" i="2" s="1"/>
  <c r="AO13" i="2" s="1"/>
  <c r="AN8" i="2"/>
  <c r="AN12" i="2" s="1"/>
  <c r="AN13" i="2" s="1"/>
  <c r="AM8" i="2"/>
  <c r="AM12" i="2" s="1"/>
  <c r="AM13" i="2" s="1"/>
  <c r="AL8" i="2"/>
  <c r="AL12" i="2" s="1"/>
  <c r="AL13" i="2" s="1"/>
  <c r="AK8" i="2"/>
  <c r="AK12" i="2" s="1"/>
  <c r="AK13" i="2" s="1"/>
  <c r="AJ8" i="2"/>
  <c r="AJ12" i="2" s="1"/>
  <c r="AJ13" i="2" s="1"/>
  <c r="AI8" i="2"/>
  <c r="AI12" i="2" s="1"/>
  <c r="AI13" i="2" s="1"/>
  <c r="AH8" i="2"/>
  <c r="AH12" i="2" s="1"/>
  <c r="AH13" i="2" s="1"/>
  <c r="AG8" i="2"/>
  <c r="AG12" i="2" s="1"/>
  <c r="AG13" i="2" s="1"/>
  <c r="AF8" i="2"/>
  <c r="AF12" i="2" s="1"/>
  <c r="AF13" i="2" s="1"/>
  <c r="AE8" i="2"/>
  <c r="AE12" i="2" s="1"/>
  <c r="AE13" i="2" s="1"/>
  <c r="AD8" i="2"/>
  <c r="AD12" i="2" s="1"/>
  <c r="AD13" i="2" s="1"/>
  <c r="AC8" i="2"/>
  <c r="AC12" i="2" s="1"/>
  <c r="AC13" i="2" s="1"/>
  <c r="AB8" i="2"/>
  <c r="AB12" i="2" s="1"/>
  <c r="AB13" i="2" s="1"/>
  <c r="AA8" i="2"/>
  <c r="AA12" i="2" s="1"/>
  <c r="AA13" i="2" s="1"/>
  <c r="Z8" i="2"/>
  <c r="Z12" i="2" s="1"/>
  <c r="Z13" i="2" s="1"/>
  <c r="Y8" i="2"/>
  <c r="Y12" i="2" s="1"/>
  <c r="Y13" i="2" s="1"/>
  <c r="X8" i="2"/>
  <c r="X12" i="2" s="1"/>
  <c r="X13" i="2" s="1"/>
  <c r="W8" i="2"/>
  <c r="W12" i="2" s="1"/>
  <c r="W13" i="2" s="1"/>
  <c r="V8" i="2"/>
  <c r="V12" i="2" s="1"/>
  <c r="V13" i="2" s="1"/>
  <c r="U8" i="2"/>
  <c r="U12" i="2" s="1"/>
  <c r="U13" i="2" s="1"/>
  <c r="T8" i="2"/>
  <c r="T12" i="2" s="1"/>
  <c r="T13" i="2" s="1"/>
  <c r="S8" i="2"/>
  <c r="S12" i="2" s="1"/>
  <c r="S13" i="2" s="1"/>
  <c r="R8" i="2"/>
  <c r="R12" i="2" s="1"/>
  <c r="R13" i="2" s="1"/>
  <c r="Q8" i="2"/>
  <c r="Q12" i="2" s="1"/>
  <c r="Q13" i="2" s="1"/>
  <c r="N8" i="2"/>
  <c r="N12" i="2" s="1"/>
  <c r="N13" i="2" s="1"/>
  <c r="M8" i="2"/>
  <c r="M12" i="2" s="1"/>
  <c r="M13" i="2" s="1"/>
  <c r="D8" i="2"/>
  <c r="D12" i="2" s="1"/>
  <c r="D13" i="2" s="1"/>
  <c r="C8" i="2"/>
  <c r="C12" i="2" s="1"/>
  <c r="C13" i="2" s="1"/>
  <c r="CV7" i="2"/>
  <c r="CU7" i="2"/>
  <c r="BT7" i="2"/>
  <c r="BS7" i="2"/>
  <c r="BR7" i="2"/>
  <c r="BP7" i="2"/>
  <c r="BN7" i="2"/>
  <c r="BL7" i="2"/>
  <c r="BH7" i="2"/>
  <c r="BF7" i="2"/>
  <c r="AR7" i="2"/>
  <c r="AQ7" i="2"/>
  <c r="AP7" i="2"/>
  <c r="P7" i="2"/>
  <c r="O7" i="2"/>
  <c r="CV6" i="2"/>
  <c r="CU6" i="2"/>
  <c r="BS6" i="2"/>
  <c r="BR6" i="2"/>
  <c r="BP6" i="2"/>
  <c r="BN6" i="2"/>
  <c r="BL6" i="2"/>
  <c r="BL8" i="2" s="1"/>
  <c r="BL12" i="2" s="1"/>
  <c r="BL13" i="2" s="1"/>
  <c r="BH6" i="2"/>
  <c r="BF6" i="2"/>
  <c r="BT6" i="2" s="1"/>
  <c r="AR6" i="2"/>
  <c r="AQ6" i="2"/>
  <c r="AP6" i="2"/>
  <c r="J6" i="2"/>
  <c r="P6" i="2" s="1"/>
  <c r="CV5" i="2"/>
  <c r="CU5" i="2"/>
  <c r="BS5" i="2"/>
  <c r="BH5" i="2"/>
  <c r="BF5" i="2"/>
  <c r="BT5" i="2" s="1"/>
  <c r="AR5" i="2"/>
  <c r="AQ5" i="2"/>
  <c r="AP5" i="2"/>
  <c r="N5" i="2"/>
  <c r="M5" i="2"/>
  <c r="L5" i="2"/>
  <c r="K5" i="2"/>
  <c r="K8" i="2" s="1"/>
  <c r="K12" i="2" s="1"/>
  <c r="K13" i="2" s="1"/>
  <c r="J5" i="2"/>
  <c r="J8" i="2" s="1"/>
  <c r="J12" i="2" s="1"/>
  <c r="J13" i="2" s="1"/>
  <c r="I5" i="2"/>
  <c r="I8" i="2" s="1"/>
  <c r="I12" i="2" s="1"/>
  <c r="I13" i="2" s="1"/>
  <c r="H5" i="2"/>
  <c r="H8" i="2" s="1"/>
  <c r="H12" i="2" s="1"/>
  <c r="H13" i="2" s="1"/>
  <c r="G5" i="2"/>
  <c r="G8" i="2" s="1"/>
  <c r="G12" i="2" s="1"/>
  <c r="G13" i="2" s="1"/>
  <c r="F5" i="2"/>
  <c r="F8" i="2" s="1"/>
  <c r="F12" i="2" s="1"/>
  <c r="F13" i="2" s="1"/>
  <c r="E5" i="2"/>
  <c r="E8" i="2" s="1"/>
  <c r="E12" i="2" s="1"/>
  <c r="E13" i="2" s="1"/>
  <c r="D5" i="2"/>
  <c r="C5" i="2"/>
  <c r="P5" i="2" s="1"/>
  <c r="CV4" i="2"/>
  <c r="CU4" i="2"/>
  <c r="BS4" i="2"/>
  <c r="BR4" i="2"/>
  <c r="BP4" i="2"/>
  <c r="BH4" i="2"/>
  <c r="BF4" i="2"/>
  <c r="BT4" i="2" s="1"/>
  <c r="AR4" i="2"/>
  <c r="AQ4" i="2"/>
  <c r="AP4" i="2"/>
  <c r="L4" i="2"/>
  <c r="P4" i="2" s="1"/>
  <c r="CV3" i="2"/>
  <c r="CV8" i="2" s="1"/>
  <c r="CV12" i="2" s="1"/>
  <c r="CU3" i="2"/>
  <c r="CU8" i="2" s="1"/>
  <c r="CU12" i="2" s="1"/>
  <c r="BS3" i="2"/>
  <c r="BS8" i="2" s="1"/>
  <c r="BS12" i="2" s="1"/>
  <c r="BR3" i="2"/>
  <c r="BR8" i="2" s="1"/>
  <c r="BR12" i="2" s="1"/>
  <c r="BR13" i="2" s="1"/>
  <c r="BP3" i="2"/>
  <c r="BP8" i="2" s="1"/>
  <c r="BP12" i="2" s="1"/>
  <c r="BP13" i="2" s="1"/>
  <c r="BH3" i="2"/>
  <c r="BH8" i="2" s="1"/>
  <c r="BH12" i="2" s="1"/>
  <c r="BF3" i="2"/>
  <c r="BF8" i="2" s="1"/>
  <c r="BF12" i="2" s="1"/>
  <c r="AR3" i="2"/>
  <c r="AR8" i="2" s="1"/>
  <c r="AR12" i="2" s="1"/>
  <c r="AQ3" i="2"/>
  <c r="AP3" i="2"/>
  <c r="P3" i="2"/>
  <c r="O3" i="2"/>
  <c r="CV2" i="2"/>
  <c r="CV13" i="2" s="1"/>
  <c r="CU2" i="2"/>
  <c r="CU13" i="2" s="1"/>
  <c r="BS2" i="2"/>
  <c r="BS13" i="2" s="1"/>
  <c r="BH2" i="2"/>
  <c r="BT2" i="2" s="1"/>
  <c r="BF2" i="2"/>
  <c r="BF13" i="2" s="1"/>
  <c r="AR2" i="2"/>
  <c r="AQ2" i="2"/>
  <c r="AQ13" i="2" s="1"/>
  <c r="AP2" i="2"/>
  <c r="P2" i="2"/>
  <c r="O2" i="2"/>
  <c r="BP9" i="1"/>
  <c r="BO8" i="1"/>
  <c r="BD8" i="1"/>
  <c r="BB8" i="1"/>
  <c r="AO8" i="1"/>
  <c r="AM8" i="1"/>
  <c r="AK8" i="1"/>
  <c r="AI8" i="1"/>
  <c r="AG8" i="1"/>
  <c r="AE8" i="1"/>
  <c r="AC8" i="1"/>
  <c r="AA8" i="1"/>
  <c r="Y8" i="1"/>
  <c r="W8" i="1"/>
  <c r="U8" i="1"/>
  <c r="Q8" i="1"/>
  <c r="P8" i="1"/>
  <c r="S8" i="1" s="1"/>
  <c r="O8" i="1"/>
  <c r="BR7" i="1"/>
  <c r="BR9" i="1" s="1"/>
  <c r="BQ7" i="1"/>
  <c r="BQ9" i="1" s="1"/>
  <c r="BM7" i="1"/>
  <c r="BM9" i="1" s="1"/>
  <c r="BK7" i="1"/>
  <c r="BK9" i="1" s="1"/>
  <c r="BI7" i="1"/>
  <c r="BI9" i="1" s="1"/>
  <c r="BH7" i="1"/>
  <c r="BH9" i="1" s="1"/>
  <c r="BG7" i="1"/>
  <c r="BG9" i="1" s="1"/>
  <c r="BF7" i="1"/>
  <c r="BF9" i="1" s="1"/>
  <c r="BE7" i="1"/>
  <c r="BE9" i="1" s="1"/>
  <c r="BC7" i="1"/>
  <c r="BC9" i="1" s="1"/>
  <c r="BB7" i="1"/>
  <c r="BB9" i="1" s="1"/>
  <c r="BA7" i="1"/>
  <c r="BA9" i="1" s="1"/>
  <c r="AZ7" i="1"/>
  <c r="AZ9" i="1" s="1"/>
  <c r="AY7" i="1"/>
  <c r="AY9" i="1" s="1"/>
  <c r="AX7" i="1"/>
  <c r="AX9" i="1" s="1"/>
  <c r="AW7" i="1"/>
  <c r="AW9" i="1" s="1"/>
  <c r="AV7" i="1"/>
  <c r="AV9" i="1" s="1"/>
  <c r="AU7" i="1"/>
  <c r="AU9" i="1" s="1"/>
  <c r="AT7" i="1"/>
  <c r="AT9" i="1" s="1"/>
  <c r="AS7" i="1"/>
  <c r="AS9" i="1" s="1"/>
  <c r="AR7" i="1"/>
  <c r="AR9" i="1" s="1"/>
  <c r="AQ7" i="1"/>
  <c r="AQ9" i="1" s="1"/>
  <c r="AP7" i="1"/>
  <c r="AP9" i="1" s="1"/>
  <c r="AN7" i="1"/>
  <c r="AN9" i="1" s="1"/>
  <c r="AL7" i="1"/>
  <c r="AL9" i="1" s="1"/>
  <c r="AJ7" i="1"/>
  <c r="AJ9" i="1" s="1"/>
  <c r="AH7" i="1"/>
  <c r="AH9" i="1" s="1"/>
  <c r="AF7" i="1"/>
  <c r="AF9" i="1" s="1"/>
  <c r="AD7" i="1"/>
  <c r="AD9" i="1" s="1"/>
  <c r="AB7" i="1"/>
  <c r="AB9" i="1" s="1"/>
  <c r="Z7" i="1"/>
  <c r="Z9" i="1" s="1"/>
  <c r="Y7" i="1"/>
  <c r="Y9" i="1" s="1"/>
  <c r="X7" i="1"/>
  <c r="X9" i="1" s="1"/>
  <c r="T7" i="1"/>
  <c r="T9" i="1" s="1"/>
  <c r="R7" i="1"/>
  <c r="R9" i="1" s="1"/>
  <c r="Q7" i="1"/>
  <c r="Q9" i="1" s="1"/>
  <c r="N7" i="1"/>
  <c r="N9" i="1" s="1"/>
  <c r="M7" i="1"/>
  <c r="M9" i="1" s="1"/>
  <c r="L7" i="1"/>
  <c r="L9" i="1" s="1"/>
  <c r="K7" i="1"/>
  <c r="K9" i="1" s="1"/>
  <c r="J7" i="1"/>
  <c r="J9" i="1" s="1"/>
  <c r="I7" i="1"/>
  <c r="I9" i="1" s="1"/>
  <c r="H7" i="1"/>
  <c r="H9" i="1" s="1"/>
  <c r="G7" i="1"/>
  <c r="G9" i="1" s="1"/>
  <c r="F7" i="1"/>
  <c r="F9" i="1" s="1"/>
  <c r="E7" i="1"/>
  <c r="E9" i="1" s="1"/>
  <c r="D7" i="1"/>
  <c r="D9" i="1" s="1"/>
  <c r="C7" i="1"/>
  <c r="C9" i="1" s="1"/>
  <c r="B7" i="1"/>
  <c r="BO6" i="1"/>
  <c r="BN6" i="1"/>
  <c r="BL6" i="1"/>
  <c r="BJ6" i="1"/>
  <c r="BJ7" i="1" s="1"/>
  <c r="BJ9" i="1" s="1"/>
  <c r="BD6" i="1"/>
  <c r="BB6" i="1"/>
  <c r="AO6" i="1"/>
  <c r="AM6" i="1"/>
  <c r="AM7" i="1" s="1"/>
  <c r="AM9" i="1" s="1"/>
  <c r="AK6" i="1"/>
  <c r="AK7" i="1" s="1"/>
  <c r="AK9" i="1" s="1"/>
  <c r="AI6" i="1"/>
  <c r="AI7" i="1" s="1"/>
  <c r="AI9" i="1" s="1"/>
  <c r="AG6" i="1"/>
  <c r="AG7" i="1" s="1"/>
  <c r="AG9" i="1" s="1"/>
  <c r="AE6" i="1"/>
  <c r="AE7" i="1" s="1"/>
  <c r="AE9" i="1" s="1"/>
  <c r="AC6" i="1"/>
  <c r="AC7" i="1" s="1"/>
  <c r="AC9" i="1" s="1"/>
  <c r="AA6" i="1"/>
  <c r="AA7" i="1" s="1"/>
  <c r="AA9" i="1" s="1"/>
  <c r="Y6" i="1"/>
  <c r="W6" i="1"/>
  <c r="W7" i="1" s="1"/>
  <c r="W9" i="1" s="1"/>
  <c r="U6" i="1"/>
  <c r="U7" i="1" s="1"/>
  <c r="U9" i="1" s="1"/>
  <c r="Q6" i="1"/>
  <c r="P6" i="1"/>
  <c r="S6" i="1" s="1"/>
  <c r="O6" i="1"/>
  <c r="BD5" i="1"/>
  <c r="BB5" i="1"/>
  <c r="BO5" i="1" s="1"/>
  <c r="AO5" i="1"/>
  <c r="S5" i="1"/>
  <c r="O5" i="1"/>
  <c r="BN4" i="1"/>
  <c r="BL4" i="1"/>
  <c r="BD4" i="1"/>
  <c r="BB4" i="1"/>
  <c r="BO4" i="1" s="1"/>
  <c r="AO4" i="1"/>
  <c r="P4" i="1"/>
  <c r="P7" i="1" s="1"/>
  <c r="O4" i="1"/>
  <c r="O7" i="1" s="1"/>
  <c r="O9" i="1" s="1"/>
  <c r="BO3" i="1"/>
  <c r="BO7" i="1" s="1"/>
  <c r="BO9" i="1" s="1"/>
  <c r="BN3" i="1"/>
  <c r="BN7" i="1" s="1"/>
  <c r="BN9" i="1" s="1"/>
  <c r="BL3" i="1"/>
  <c r="BL7" i="1" s="1"/>
  <c r="BL9" i="1" s="1"/>
  <c r="BD3" i="1"/>
  <c r="BD7" i="1" s="1"/>
  <c r="BD9" i="1" s="1"/>
  <c r="BB3" i="1"/>
  <c r="AO3" i="1"/>
  <c r="AO7" i="1" s="1"/>
  <c r="AO9" i="1" s="1"/>
  <c r="S3" i="1"/>
  <c r="O3" i="1"/>
  <c r="BO2" i="1"/>
  <c r="BD2" i="1"/>
  <c r="BB2" i="1"/>
  <c r="AO2" i="1"/>
  <c r="S2" i="1"/>
  <c r="Q2" i="1"/>
  <c r="P2" i="1"/>
  <c r="AP13" i="2" l="1"/>
  <c r="AR13" i="2"/>
  <c r="P13" i="2"/>
  <c r="P8" i="2"/>
  <c r="P12" i="2" s="1"/>
  <c r="L8" i="2"/>
  <c r="L12" i="2" s="1"/>
  <c r="L13" i="2" s="1"/>
  <c r="BT3" i="2"/>
  <c r="BT8" i="2" s="1"/>
  <c r="BT12" i="2" s="1"/>
  <c r="BT13" i="2" s="1"/>
  <c r="BU2" i="2"/>
  <c r="BH13" i="2"/>
  <c r="O11" i="2"/>
  <c r="O4" i="2"/>
  <c r="O8" i="2" s="1"/>
  <c r="O12" i="2" s="1"/>
  <c r="O13" i="2" s="1"/>
  <c r="O5" i="2"/>
  <c r="O6" i="2"/>
  <c r="S7" i="1"/>
  <c r="P9" i="1"/>
  <c r="S9" i="1" s="1"/>
  <c r="S4" i="1"/>
</calcChain>
</file>

<file path=xl/sharedStrings.xml><?xml version="1.0" encoding="utf-8"?>
<sst xmlns="http://schemas.openxmlformats.org/spreadsheetml/2006/main" count="39" uniqueCount="19">
  <si>
    <t>BF#1</t>
  </si>
  <si>
    <t>Average</t>
  </si>
  <si>
    <t>TARGET</t>
  </si>
  <si>
    <t xml:space="preserve">Production </t>
  </si>
  <si>
    <t xml:space="preserve">Runner </t>
  </si>
  <si>
    <t>Torpedo Ladles</t>
  </si>
  <si>
    <t xml:space="preserve">Miscellaneous Consumption </t>
  </si>
  <si>
    <t xml:space="preserve">MGP </t>
  </si>
  <si>
    <t xml:space="preserve">SUB TOTAL </t>
  </si>
  <si>
    <t xml:space="preserve">Short creating </t>
  </si>
  <si>
    <t>TOTAL CONSUMPTION/HM</t>
  </si>
  <si>
    <t>value</t>
  </si>
  <si>
    <t xml:space="preserve">Torpedo  ladles </t>
  </si>
  <si>
    <t xml:space="preserve"> Miscellaneous Consumption </t>
  </si>
  <si>
    <t xml:space="preserve">Application </t>
  </si>
  <si>
    <t>Endoscopy</t>
  </si>
  <si>
    <t xml:space="preserve">NDT  inspection </t>
  </si>
  <si>
    <t>TOTAL COST/HM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</si>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</sst>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2" borderId="1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/>
    </xf>
    <xf numFmtId="17" fontId="2" fillId="2" borderId="7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3" fillId="2" borderId="8" xfId="0" applyNumberFormat="1" applyFont="1" applyFill="1" applyBorder="1" applyAlignment="1">
      <alignment horizontal="center" wrapText="1"/>
    </xf>
    <xf numFmtId="17" fontId="3" fillId="2" borderId="9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3" borderId="10" xfId="0" applyFont="1" applyFill="1" applyBorder="1"/>
    <xf numFmtId="1" fontId="5" fillId="3" borderId="11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" fontId="6" fillId="3" borderId="11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center" wrapText="1"/>
    </xf>
    <xf numFmtId="0" fontId="4" fillId="0" borderId="18" xfId="0" applyFont="1" applyBorder="1"/>
    <xf numFmtId="2" fontId="4" fillId="5" borderId="19" xfId="0" applyNumberFormat="1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 wrapText="1"/>
    </xf>
    <xf numFmtId="2" fontId="4" fillId="5" borderId="18" xfId="0" applyNumberFormat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20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2" fontId="4" fillId="5" borderId="25" xfId="0" applyNumberFormat="1" applyFont="1" applyFill="1" applyBorder="1" applyAlignment="1">
      <alignment horizontal="center"/>
    </xf>
    <xf numFmtId="2" fontId="4" fillId="5" borderId="26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 wrapText="1"/>
    </xf>
    <xf numFmtId="2" fontId="4" fillId="0" borderId="27" xfId="0" applyNumberFormat="1" applyFont="1" applyBorder="1" applyAlignment="1">
      <alignment horizontal="center"/>
    </xf>
    <xf numFmtId="0" fontId="4" fillId="0" borderId="1" xfId="0" applyFont="1" applyBorder="1"/>
    <xf numFmtId="2" fontId="11" fillId="5" borderId="2" xfId="0" applyNumberFormat="1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28" xfId="0" applyNumberFormat="1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5" borderId="2" xfId="0" applyNumberFormat="1" applyFont="1" applyFill="1" applyBorder="1" applyAlignment="1">
      <alignment horizontal="center"/>
    </xf>
    <xf numFmtId="2" fontId="10" fillId="0" borderId="8" xfId="0" applyNumberFormat="1" applyFont="1" applyBorder="1" applyAlignment="1">
      <alignment horizontal="center" wrapText="1"/>
    </xf>
    <xf numFmtId="2" fontId="12" fillId="5" borderId="1" xfId="0" applyNumberFormat="1" applyFont="1" applyFill="1" applyBorder="1" applyAlignment="1">
      <alignment horizontal="center"/>
    </xf>
    <xf numFmtId="2" fontId="12" fillId="0" borderId="29" xfId="0" applyNumberFormat="1" applyFont="1" applyBorder="1" applyAlignment="1">
      <alignment horizontal="center"/>
    </xf>
    <xf numFmtId="2" fontId="12" fillId="6" borderId="29" xfId="0" applyNumberFormat="1" applyFont="1" applyFill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0" fontId="4" fillId="0" borderId="10" xfId="0" applyFont="1" applyBorder="1"/>
    <xf numFmtId="2" fontId="4" fillId="5" borderId="11" xfId="0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2" fontId="4" fillId="5" borderId="30" xfId="0" applyNumberFormat="1" applyFont="1" applyFill="1" applyBorder="1" applyAlignment="1">
      <alignment horizontal="center"/>
    </xf>
    <xf numFmtId="2" fontId="4" fillId="5" borderId="31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" fontId="13" fillId="2" borderId="2" xfId="0" applyNumberFormat="1" applyFont="1" applyFill="1" applyBorder="1" applyAlignment="1">
      <alignment horizontal="center"/>
    </xf>
    <xf numFmtId="17" fontId="14" fillId="2" borderId="3" xfId="0" applyNumberFormat="1" applyFont="1" applyFill="1" applyBorder="1" applyAlignment="1">
      <alignment horizontal="center"/>
    </xf>
    <xf numFmtId="17" fontId="14" fillId="2" borderId="4" xfId="0" applyNumberFormat="1" applyFont="1" applyFill="1" applyBorder="1" applyAlignment="1">
      <alignment horizontal="center"/>
    </xf>
    <xf numFmtId="17" fontId="14" fillId="2" borderId="5" xfId="0" applyNumberFormat="1" applyFont="1" applyFill="1" applyBorder="1" applyAlignment="1">
      <alignment horizontal="center"/>
    </xf>
    <xf numFmtId="17" fontId="14" fillId="2" borderId="6" xfId="0" applyNumberFormat="1" applyFont="1" applyFill="1" applyBorder="1" applyAlignment="1">
      <alignment horizontal="center"/>
    </xf>
    <xf numFmtId="17" fontId="14" fillId="2" borderId="7" xfId="0" applyNumberFormat="1" applyFont="1" applyFill="1" applyBorder="1" applyAlignment="1">
      <alignment horizontal="center"/>
    </xf>
    <xf numFmtId="17" fontId="14" fillId="2" borderId="1" xfId="0" applyNumberFormat="1" applyFont="1" applyFill="1" applyBorder="1" applyAlignment="1">
      <alignment horizontal="center"/>
    </xf>
    <xf numFmtId="17" fontId="13" fillId="2" borderId="28" xfId="0" applyNumberFormat="1" applyFont="1" applyFill="1" applyBorder="1" applyAlignment="1">
      <alignment horizontal="center"/>
    </xf>
    <xf numFmtId="17" fontId="13" fillId="2" borderId="1" xfId="0" applyNumberFormat="1" applyFont="1" applyFill="1" applyBorder="1" applyAlignment="1">
      <alignment horizontal="center"/>
    </xf>
    <xf numFmtId="1" fontId="6" fillId="3" borderId="10" xfId="0" applyNumberFormat="1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1" fontId="6" fillId="3" borderId="12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1" fontId="6" fillId="3" borderId="31" xfId="0" applyNumberFormat="1" applyFont="1" applyFill="1" applyBorder="1" applyAlignment="1">
      <alignment horizontal="center"/>
    </xf>
    <xf numFmtId="0" fontId="8" fillId="0" borderId="19" xfId="0" applyFont="1" applyBorder="1"/>
    <xf numFmtId="2" fontId="8" fillId="0" borderId="33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2" fontId="8" fillId="0" borderId="35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5" borderId="19" xfId="0" applyNumberFormat="1" applyFont="1" applyFill="1" applyBorder="1" applyAlignment="1">
      <alignment horizontal="center"/>
    </xf>
    <xf numFmtId="2" fontId="4" fillId="7" borderId="23" xfId="0" applyNumberFormat="1" applyFont="1" applyFill="1" applyBorder="1" applyAlignment="1">
      <alignment horizontal="center"/>
    </xf>
    <xf numFmtId="2" fontId="0" fillId="8" borderId="36" xfId="0" applyNumberFormat="1" applyFill="1" applyBorder="1" applyAlignment="1">
      <alignment horizontal="center"/>
    </xf>
    <xf numFmtId="2" fontId="0" fillId="9" borderId="36" xfId="0" applyNumberFormat="1" applyFill="1" applyBorder="1" applyAlignment="1">
      <alignment horizontal="center"/>
    </xf>
    <xf numFmtId="2" fontId="4" fillId="7" borderId="20" xfId="0" applyNumberFormat="1" applyFont="1" applyFill="1" applyBorder="1" applyAlignment="1">
      <alignment horizontal="center"/>
    </xf>
    <xf numFmtId="2" fontId="0" fillId="8" borderId="19" xfId="0" applyNumberFormat="1" applyFill="1" applyBorder="1" applyAlignment="1">
      <alignment horizontal="center"/>
    </xf>
    <xf numFmtId="2" fontId="0" fillId="9" borderId="19" xfId="0" applyNumberFormat="1" applyFill="1" applyBorder="1" applyAlignment="1">
      <alignment horizontal="center"/>
    </xf>
    <xf numFmtId="0" fontId="8" fillId="0" borderId="25" xfId="0" applyFont="1" applyBorder="1"/>
    <xf numFmtId="2" fontId="8" fillId="0" borderId="37" xfId="0" applyNumberFormat="1" applyFont="1" applyBorder="1" applyAlignment="1">
      <alignment horizontal="center"/>
    </xf>
    <xf numFmtId="2" fontId="8" fillId="0" borderId="38" xfId="0" applyNumberFormat="1" applyFont="1" applyBorder="1" applyAlignment="1">
      <alignment horizontal="center"/>
    </xf>
    <xf numFmtId="2" fontId="8" fillId="0" borderId="39" xfId="0" applyNumberFormat="1" applyFont="1" applyBorder="1" applyAlignment="1">
      <alignment horizontal="center"/>
    </xf>
    <xf numFmtId="2" fontId="8" fillId="0" borderId="40" xfId="0" applyNumberFormat="1" applyFont="1" applyBorder="1" applyAlignment="1">
      <alignment horizontal="center"/>
    </xf>
    <xf numFmtId="2" fontId="8" fillId="0" borderId="41" xfId="0" applyNumberFormat="1" applyFont="1" applyBorder="1" applyAlignment="1">
      <alignment horizontal="center"/>
    </xf>
    <xf numFmtId="2" fontId="4" fillId="7" borderId="37" xfId="0" applyNumberFormat="1" applyFont="1" applyFill="1" applyBorder="1" applyAlignment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8" borderId="25" xfId="0" applyNumberFormat="1" applyFill="1" applyBorder="1" applyAlignment="1">
      <alignment horizontal="center"/>
    </xf>
    <xf numFmtId="2" fontId="0" fillId="9" borderId="25" xfId="0" applyNumberFormat="1" applyFill="1" applyBorder="1" applyAlignment="1">
      <alignment horizontal="center"/>
    </xf>
    <xf numFmtId="0" fontId="8" fillId="0" borderId="2" xfId="0" applyFont="1" applyBorder="1"/>
    <xf numFmtId="1" fontId="12" fillId="0" borderId="6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2" fillId="5" borderId="2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2" fontId="12" fillId="8" borderId="2" xfId="0" applyNumberFormat="1" applyFont="1" applyFill="1" applyBorder="1" applyAlignment="1">
      <alignment horizontal="center"/>
    </xf>
    <xf numFmtId="2" fontId="12" fillId="9" borderId="2" xfId="0" applyNumberFormat="1" applyFont="1" applyFill="1" applyBorder="1" applyAlignment="1">
      <alignment horizontal="center"/>
    </xf>
    <xf numFmtId="0" fontId="8" fillId="0" borderId="36" xfId="0" applyFont="1" applyBorder="1"/>
    <xf numFmtId="1" fontId="12" fillId="0" borderId="42" xfId="0" applyNumberFormat="1" applyFont="1" applyBorder="1" applyAlignment="1">
      <alignment horizontal="center"/>
    </xf>
    <xf numFmtId="1" fontId="12" fillId="0" borderId="32" xfId="0" applyNumberFormat="1" applyFont="1" applyBorder="1" applyAlignment="1">
      <alignment horizontal="center"/>
    </xf>
    <xf numFmtId="1" fontId="12" fillId="0" borderId="43" xfId="0" applyNumberFormat="1" applyFont="1" applyBorder="1" applyAlignment="1">
      <alignment horizontal="center"/>
    </xf>
    <xf numFmtId="1" fontId="12" fillId="0" borderId="44" xfId="0" applyNumberFormat="1" applyFont="1" applyBorder="1" applyAlignment="1">
      <alignment horizontal="center"/>
    </xf>
    <xf numFmtId="1" fontId="12" fillId="0" borderId="45" xfId="0" applyNumberFormat="1" applyFont="1" applyBorder="1" applyAlignment="1">
      <alignment horizontal="center"/>
    </xf>
    <xf numFmtId="1" fontId="12" fillId="0" borderId="30" xfId="0" applyNumberFormat="1" applyFont="1" applyBorder="1" applyAlignment="1">
      <alignment horizontal="center"/>
    </xf>
    <xf numFmtId="1" fontId="12" fillId="5" borderId="30" xfId="0" applyNumberFormat="1" applyFont="1" applyFill="1" applyBorder="1" applyAlignment="1">
      <alignment horizontal="center"/>
    </xf>
    <xf numFmtId="1" fontId="12" fillId="5" borderId="31" xfId="0" applyNumberFormat="1" applyFont="1" applyFill="1" applyBorder="1" applyAlignment="1">
      <alignment horizontal="center"/>
    </xf>
    <xf numFmtId="1" fontId="12" fillId="5" borderId="0" xfId="0" applyNumberFormat="1" applyFont="1" applyFill="1" applyAlignment="1">
      <alignment horizontal="center"/>
    </xf>
    <xf numFmtId="1" fontId="12" fillId="5" borderId="46" xfId="0" applyNumberFormat="1" applyFon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1" fontId="11" fillId="7" borderId="32" xfId="0" applyNumberFormat="1" applyFont="1" applyFill="1" applyBorder="1" applyAlignment="1">
      <alignment horizontal="center"/>
    </xf>
    <xf numFmtId="1" fontId="11" fillId="7" borderId="45" xfId="0" applyNumberFormat="1" applyFont="1" applyFill="1" applyBorder="1" applyAlignment="1">
      <alignment horizontal="center"/>
    </xf>
    <xf numFmtId="2" fontId="12" fillId="0" borderId="30" xfId="0" applyNumberFormat="1" applyFont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0" fontId="8" fillId="0" borderId="11" xfId="0" applyFont="1" applyBorder="1"/>
    <xf numFmtId="0" fontId="8" fillId="0" borderId="15" xfId="0" applyFont="1" applyBorder="1" applyAlignment="1">
      <alignment horizontal="center"/>
    </xf>
    <xf numFmtId="2" fontId="8" fillId="5" borderId="11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2" fontId="8" fillId="0" borderId="47" xfId="0" applyNumberFormat="1" applyFont="1" applyBorder="1" applyAlignment="1">
      <alignment horizontal="center"/>
    </xf>
    <xf numFmtId="2" fontId="8" fillId="0" borderId="27" xfId="0" applyNumberFormat="1" applyFont="1" applyBorder="1" applyAlignment="1">
      <alignment horizontal="center"/>
    </xf>
    <xf numFmtId="2" fontId="8" fillId="0" borderId="48" xfId="0" applyNumberFormat="1" applyFont="1" applyBorder="1" applyAlignment="1">
      <alignment horizontal="center"/>
    </xf>
    <xf numFmtId="2" fontId="8" fillId="0" borderId="49" xfId="0" applyNumberFormat="1" applyFont="1" applyBorder="1" applyAlignment="1">
      <alignment horizontal="center"/>
    </xf>
    <xf numFmtId="2" fontId="8" fillId="0" borderId="50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2" fontId="8" fillId="5" borderId="25" xfId="0" applyNumberFormat="1" applyFont="1" applyFill="1" applyBorder="1" applyAlignment="1">
      <alignment horizontal="center"/>
    </xf>
    <xf numFmtId="2" fontId="4" fillId="7" borderId="47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%20Data%2008.07.2019\desktop%20files(2018-19)\RED%20BUDGET\BUDGET%20FY%2023-24\FINAL%20Tentative%20Refractory%20Revenue%20budget-FY%2023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thly%20Report\FY%2025\July-24\SEPT-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thly%20Report\FY%2025\July-24\OCT-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%20Drive%20Data%2008.07.2019\desktop%20files(2018-19)\RED%20BUDGET\BUDGET%20FY%2023-24\TARGET%20REFRACTORY%20BUDGET%20COST%20%20AND%20COSUMPTION%20FY%202023-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thly%20Report\FY%2025\Oct-24\OCT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trend graph (2)"/>
      <sheetName val="Highlight"/>
      <sheetName val="Sp. Consumption"/>
      <sheetName val="Summery Sheet"/>
      <sheetName val="SUMMARY 1"/>
      <sheetName val="Details"/>
      <sheetName val="Summery"/>
      <sheetName val="Graph-1"/>
      <sheetName val="Trial Budget"/>
      <sheetName val="Sheet6"/>
      <sheetName val="TMC"/>
      <sheetName val="45 Cr "/>
      <sheetName val="Non-TMC"/>
      <sheetName val="Services"/>
      <sheetName val="CDQ &amp; DRI"/>
      <sheetName val="Coke#5"/>
      <sheetName val="JVML"/>
      <sheetName val="Penalty Imposed"/>
      <sheetName val="Compensation Paid"/>
      <sheetName val="Q4 cost"/>
      <sheetName val="Dollar Effect"/>
      <sheetName val="Sheet2"/>
      <sheetName val="Target Vs Actual vs Proposed"/>
      <sheetName val="12 hr vs 8 Hrs"/>
      <sheetName val="Premature Cost Impact"/>
      <sheetName val="Graph"/>
      <sheetName val="BF#5"/>
      <sheetName val="SUMMARY-2"/>
      <sheetName val="Calculation sheet"/>
      <sheetName val="Sheet3"/>
      <sheetName val="52Cr "/>
      <sheetName val="3.8 Cr"/>
      <sheetName val="Price trend graph"/>
      <sheetName val="SMS 1 COST CALCULATION "/>
      <sheetName val="SMS 2 COST  calculation "/>
      <sheetName val="SMS-3 Cost Sheet"/>
      <sheetName val="SMS-4 Cost Sheet"/>
      <sheetName val="IM5MT"/>
      <sheetName val="IM10MT"/>
      <sheetName val="COKE 3 ,4 &amp;5 "/>
      <sheetName val="COST BACKUP FOR  2015-2016"/>
      <sheetName val="Sheet5"/>
      <sheetName val="Sheet1"/>
      <sheetName val="Price trend"/>
      <sheetName val="sms-2 cast wt"/>
      <sheetName val="LCP"/>
      <sheetName val="Sinter plant"/>
      <sheetName val="Pellet plant"/>
      <sheetName val="HSM-1"/>
      <sheetName val="HSM-2"/>
      <sheetName val="LPM"/>
      <sheetName val="Sheet4"/>
      <sheetName val="D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O4">
            <v>1441153.747051564</v>
          </cell>
        </row>
        <row r="16">
          <cell r="O16">
            <v>2228337.2845000001</v>
          </cell>
        </row>
      </sheetData>
      <sheetData sheetId="5" refreshError="1">
        <row r="4">
          <cell r="G4">
            <v>119353.13704176972</v>
          </cell>
        </row>
        <row r="101">
          <cell r="G101">
            <v>188100</v>
          </cell>
          <cell r="H101">
            <v>149880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-23"/>
      <sheetName val="Detail report FEB-24"/>
      <sheetName val="Sheet4"/>
      <sheetName val="Sheet1"/>
      <sheetName val="Sheet3"/>
      <sheetName val="Inventory analysis"/>
      <sheetName val="Inventory as on 01.09.22"/>
      <sheetName val="Stock report as on 09.02.23"/>
      <sheetName val="Sheet2"/>
      <sheetName val="Sheet7"/>
      <sheetName val="Detail report SEPT-24"/>
    </sheetNames>
    <sheetDataSet>
      <sheetData sheetId="0" refreshError="1"/>
      <sheetData sheetId="1" refreshError="1">
        <row r="17">
          <cell r="D17">
            <v>372147</v>
          </cell>
        </row>
        <row r="98">
          <cell r="D98">
            <v>176965</v>
          </cell>
        </row>
        <row r="99">
          <cell r="E99">
            <v>58.474316181423262</v>
          </cell>
          <cell r="F99">
            <v>0.46526835335104283</v>
          </cell>
        </row>
        <row r="100">
          <cell r="E100">
            <v>53.622709700349965</v>
          </cell>
          <cell r="F100">
            <v>0.25435655936922386</v>
          </cell>
        </row>
        <row r="111">
          <cell r="G111">
            <v>0</v>
          </cell>
        </row>
        <row r="113">
          <cell r="I113">
            <v>1.8451591514732031</v>
          </cell>
        </row>
        <row r="114">
          <cell r="I114">
            <v>5.5814426581527417E-2</v>
          </cell>
        </row>
        <row r="116">
          <cell r="F116">
            <v>0</v>
          </cell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36">
          <cell r="G136">
            <v>3.3984798145303095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-23"/>
      <sheetName val="Detail report OCT-24"/>
      <sheetName val="Sheet4"/>
      <sheetName val="Sheet1"/>
      <sheetName val="Sheet3"/>
      <sheetName val="Inventory analysis"/>
      <sheetName val="Inventory as on 01.09.22"/>
      <sheetName val="Stock report as on 09.02.23"/>
      <sheetName val="Sheet2"/>
      <sheetName val="Sheet7"/>
    </sheetNames>
    <sheetDataSet>
      <sheetData sheetId="0" refreshError="1"/>
      <sheetData sheetId="1" refreshError="1">
        <row r="17">
          <cell r="D17">
            <v>397907</v>
          </cell>
        </row>
        <row r="98">
          <cell r="D98">
            <v>160961</v>
          </cell>
        </row>
        <row r="99">
          <cell r="F99">
            <v>0.46526835335104283</v>
          </cell>
        </row>
        <row r="100">
          <cell r="F100">
            <v>0.25435655936922386</v>
          </cell>
        </row>
        <row r="114">
          <cell r="I114">
            <v>6.7110666558980125E-2</v>
          </cell>
        </row>
        <row r="116">
          <cell r="F11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3-24"/>
      <sheetName val="Sheet1"/>
      <sheetName val="Sheet2"/>
      <sheetName val="Sheet3"/>
      <sheetName val="Sheet4"/>
      <sheetName val="Sheet5"/>
    </sheetNames>
    <sheetDataSet>
      <sheetData sheetId="0" refreshError="1">
        <row r="4">
          <cell r="M4">
            <v>1</v>
          </cell>
        </row>
        <row r="37">
          <cell r="K37">
            <v>0.51238095238095238</v>
          </cell>
        </row>
        <row r="39">
          <cell r="K39">
            <v>0.04</v>
          </cell>
        </row>
        <row r="42">
          <cell r="K42">
            <v>6.3208241172773336E-2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-23"/>
      <sheetName val="Detail report OCT-24"/>
      <sheetName val="Sheet4"/>
      <sheetName val="Sheet1"/>
      <sheetName val="Sheet3"/>
      <sheetName val="Inventory analysis"/>
      <sheetName val="Inventory as on 01.09.22"/>
      <sheetName val="Stock report as on 09.02.23"/>
      <sheetName val="Sheet2"/>
      <sheetName val="Sheet7"/>
    </sheetNames>
    <sheetDataSet>
      <sheetData sheetId="0" refreshError="1"/>
      <sheetData sheetId="1" refreshError="1">
        <row r="17">
          <cell r="D17">
            <v>397907</v>
          </cell>
        </row>
        <row r="98">
          <cell r="D98">
            <v>160961</v>
          </cell>
        </row>
        <row r="99">
          <cell r="E99">
            <v>58.474316181423262</v>
          </cell>
        </row>
        <row r="100">
          <cell r="E100">
            <v>53.622709700349965</v>
          </cell>
        </row>
        <row r="111">
          <cell r="G111">
            <v>0</v>
          </cell>
        </row>
        <row r="113">
          <cell r="I113">
            <v>1.7893922181892559</v>
          </cell>
        </row>
        <row r="116">
          <cell r="G116">
            <v>0</v>
          </cell>
        </row>
        <row r="118">
          <cell r="G118">
            <v>0</v>
          </cell>
        </row>
        <row r="136">
          <cell r="G136">
            <v>8.65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CD96-B2F3-4391-8786-838D74A77A0F}">
  <dimension ref="A1:BR9"/>
  <sheetViews>
    <sheetView workbookViewId="0">
      <selection activeCell="A13" sqref="A13"/>
    </sheetView>
  </sheetViews>
  <sheetFormatPr defaultRowHeight="14.4" x14ac:dyDescent="0.3"/>
  <cols>
    <col min="1" max="1" width="31.109375" bestFit="1" customWidth="1"/>
    <col min="2" max="2" width="10.33203125" bestFit="1" customWidth="1"/>
    <col min="3" max="3" width="9" bestFit="1" customWidth="1"/>
    <col min="4" max="4" width="9.109375" bestFit="1" customWidth="1"/>
    <col min="5" max="14" width="9" bestFit="1" customWidth="1"/>
    <col min="15" max="16" width="10.33203125" bestFit="1" customWidth="1"/>
    <col min="17" max="18" width="9" bestFit="1" customWidth="1"/>
    <col min="19" max="20" width="9.109375" bestFit="1" customWidth="1"/>
    <col min="21" max="24" width="9" bestFit="1" customWidth="1"/>
    <col min="25" max="25" width="11" bestFit="1" customWidth="1"/>
    <col min="26" max="26" width="9" bestFit="1" customWidth="1"/>
    <col min="27" max="27" width="11" bestFit="1" customWidth="1"/>
    <col min="28" max="29" width="9" bestFit="1" customWidth="1"/>
    <col min="30" max="30" width="15.109375" bestFit="1" customWidth="1"/>
    <col min="31" max="31" width="11" bestFit="1" customWidth="1"/>
    <col min="32" max="32" width="9" bestFit="1" customWidth="1"/>
    <col min="33" max="33" width="11" bestFit="1" customWidth="1"/>
    <col min="34" max="34" width="9" bestFit="1" customWidth="1"/>
    <col min="35" max="35" width="15.109375" bestFit="1" customWidth="1"/>
    <col min="36" max="36" width="9" bestFit="1" customWidth="1"/>
    <col min="37" max="37" width="11.6640625" bestFit="1" customWidth="1"/>
    <col min="38" max="38" width="13.109375" bestFit="1" customWidth="1"/>
    <col min="39" max="40" width="9" bestFit="1" customWidth="1"/>
    <col min="41" max="41" width="9.77734375" bestFit="1" customWidth="1"/>
    <col min="42" max="42" width="10.33203125" bestFit="1" customWidth="1"/>
    <col min="43" max="44" width="9" bestFit="1" customWidth="1"/>
    <col min="45" max="45" width="9.109375" bestFit="1" customWidth="1"/>
    <col min="46" max="46" width="12.33203125" bestFit="1" customWidth="1"/>
    <col min="47" max="47" width="9" bestFit="1" customWidth="1"/>
    <col min="48" max="48" width="11" bestFit="1" customWidth="1"/>
    <col min="49" max="51" width="9" bestFit="1" customWidth="1"/>
    <col min="52" max="52" width="13.77734375" bestFit="1" customWidth="1"/>
    <col min="53" max="53" width="9" bestFit="1" customWidth="1"/>
    <col min="54" max="54" width="15.77734375" bestFit="1" customWidth="1"/>
    <col min="55" max="55" width="9" bestFit="1" customWidth="1"/>
    <col min="56" max="56" width="15.77734375" bestFit="1" customWidth="1"/>
    <col min="57" max="59" width="9" bestFit="1" customWidth="1"/>
    <col min="60" max="60" width="12.33203125" bestFit="1" customWidth="1"/>
    <col min="61" max="61" width="9" bestFit="1" customWidth="1"/>
    <col min="62" max="62" width="13.77734375" bestFit="1" customWidth="1"/>
    <col min="63" max="63" width="9" bestFit="1" customWidth="1"/>
    <col min="64" max="64" width="13.109375" bestFit="1" customWidth="1"/>
    <col min="65" max="65" width="9" bestFit="1" customWidth="1"/>
    <col min="66" max="66" width="12.33203125" bestFit="1" customWidth="1"/>
    <col min="67" max="67" width="9.77734375" bestFit="1" customWidth="1"/>
    <col min="68" max="68" width="10.33203125" bestFit="1" customWidth="1"/>
    <col min="69" max="70" width="9" bestFit="1" customWidth="1"/>
  </cols>
  <sheetData>
    <row r="1" spans="1:70" s="12" customFormat="1" ht="18.600000000000001" thickBot="1" x14ac:dyDescent="0.4">
      <c r="A1" s="1" t="s">
        <v>0</v>
      </c>
      <c r="B1" s="2" t="s">
        <v>1</v>
      </c>
      <c r="C1" s="3">
        <v>44652</v>
      </c>
      <c r="D1" s="4">
        <v>44682</v>
      </c>
      <c r="E1" s="5">
        <v>44713</v>
      </c>
      <c r="F1" s="3">
        <v>44743</v>
      </c>
      <c r="G1" s="4">
        <v>44774</v>
      </c>
      <c r="H1" s="5">
        <v>44805</v>
      </c>
      <c r="I1" s="6">
        <v>44835</v>
      </c>
      <c r="J1" s="4">
        <v>44866</v>
      </c>
      <c r="K1" s="5">
        <v>44896</v>
      </c>
      <c r="L1" s="3">
        <v>44927</v>
      </c>
      <c r="M1" s="4">
        <v>44958</v>
      </c>
      <c r="N1" s="7">
        <v>44986</v>
      </c>
      <c r="O1" s="8" t="s">
        <v>1</v>
      </c>
      <c r="P1" s="9" t="s">
        <v>2</v>
      </c>
      <c r="Q1" s="10">
        <v>45017</v>
      </c>
      <c r="R1" s="10">
        <v>45017</v>
      </c>
      <c r="S1" s="3">
        <v>45047</v>
      </c>
      <c r="T1" s="3">
        <v>45047</v>
      </c>
      <c r="U1" s="3">
        <v>45078</v>
      </c>
      <c r="V1" s="3">
        <v>45078</v>
      </c>
      <c r="W1" s="3">
        <v>45108</v>
      </c>
      <c r="X1" s="3">
        <v>45108</v>
      </c>
      <c r="Y1" s="3">
        <v>45139</v>
      </c>
      <c r="Z1" s="3">
        <v>45139</v>
      </c>
      <c r="AA1" s="3">
        <v>45170</v>
      </c>
      <c r="AB1" s="3">
        <v>45170</v>
      </c>
      <c r="AC1" s="3">
        <v>45200</v>
      </c>
      <c r="AD1" s="3">
        <v>45200</v>
      </c>
      <c r="AE1" s="3">
        <v>45231</v>
      </c>
      <c r="AF1" s="3">
        <v>45231</v>
      </c>
      <c r="AG1" s="3">
        <v>45261</v>
      </c>
      <c r="AH1" s="3">
        <v>45261</v>
      </c>
      <c r="AI1" s="3">
        <v>45292</v>
      </c>
      <c r="AJ1" s="3">
        <v>45292</v>
      </c>
      <c r="AK1" s="3">
        <v>45323</v>
      </c>
      <c r="AL1" s="3">
        <v>45323</v>
      </c>
      <c r="AM1" s="3">
        <v>45352</v>
      </c>
      <c r="AN1" s="3">
        <v>45352</v>
      </c>
      <c r="AO1" s="8" t="s">
        <v>1</v>
      </c>
      <c r="AP1" s="9" t="s">
        <v>2</v>
      </c>
      <c r="AQ1" s="10">
        <v>45383</v>
      </c>
      <c r="AR1" s="10">
        <v>45383</v>
      </c>
      <c r="AS1" s="3">
        <v>45413</v>
      </c>
      <c r="AT1" s="3">
        <v>45413</v>
      </c>
      <c r="AU1" s="3">
        <v>45444</v>
      </c>
      <c r="AV1" s="3">
        <v>45444</v>
      </c>
      <c r="AW1" s="3">
        <v>45474</v>
      </c>
      <c r="AX1" s="3">
        <v>45474</v>
      </c>
      <c r="AY1" s="3">
        <v>45505</v>
      </c>
      <c r="AZ1" s="3">
        <v>45505</v>
      </c>
      <c r="BA1" s="3">
        <v>45536</v>
      </c>
      <c r="BB1" s="3">
        <v>45536</v>
      </c>
      <c r="BC1" s="3">
        <v>45566</v>
      </c>
      <c r="BD1" s="3">
        <v>45566</v>
      </c>
      <c r="BE1" s="3">
        <v>45597</v>
      </c>
      <c r="BF1" s="3">
        <v>45597</v>
      </c>
      <c r="BG1" s="3">
        <v>45627</v>
      </c>
      <c r="BH1" s="3">
        <v>45627</v>
      </c>
      <c r="BI1" s="3">
        <v>45658</v>
      </c>
      <c r="BJ1" s="3">
        <v>45658</v>
      </c>
      <c r="BK1" s="3">
        <v>45689</v>
      </c>
      <c r="BL1" s="3">
        <v>45689</v>
      </c>
      <c r="BM1" s="3">
        <v>45717</v>
      </c>
      <c r="BN1" s="3">
        <v>45717</v>
      </c>
      <c r="BO1" s="8" t="s">
        <v>1</v>
      </c>
      <c r="BP1" s="9" t="s">
        <v>2</v>
      </c>
      <c r="BQ1" s="11">
        <v>45748</v>
      </c>
      <c r="BR1" s="11">
        <v>45748</v>
      </c>
    </row>
    <row r="2" spans="1:70" s="12" customFormat="1" ht="18.600000000000001" thickBot="1" x14ac:dyDescent="0.4">
      <c r="A2" s="13" t="s">
        <v>3</v>
      </c>
      <c r="B2" s="14">
        <v>2216970</v>
      </c>
      <c r="C2" s="15">
        <v>173192</v>
      </c>
      <c r="D2" s="16">
        <v>188256</v>
      </c>
      <c r="E2" s="17">
        <v>180481</v>
      </c>
      <c r="F2" s="15">
        <v>179202</v>
      </c>
      <c r="G2" s="16">
        <v>178440</v>
      </c>
      <c r="H2" s="17">
        <v>174424</v>
      </c>
      <c r="I2" s="18">
        <v>182709</v>
      </c>
      <c r="J2" s="16">
        <v>175244</v>
      </c>
      <c r="K2" s="17">
        <v>195924</v>
      </c>
      <c r="L2" s="15">
        <v>196757</v>
      </c>
      <c r="M2" s="16">
        <v>170048</v>
      </c>
      <c r="N2" s="19">
        <v>194337</v>
      </c>
      <c r="O2" s="20">
        <v>2189014</v>
      </c>
      <c r="P2" s="20">
        <f>'[1]SUMMARY 1'!$O$16</f>
        <v>2228337.2845000001</v>
      </c>
      <c r="Q2" s="21">
        <f>[1]Details!$G$101</f>
        <v>188100</v>
      </c>
      <c r="R2" s="21">
        <v>182212</v>
      </c>
      <c r="S2" s="20">
        <f>[1]Details!$H$101</f>
        <v>149880</v>
      </c>
      <c r="T2" s="21">
        <v>184255</v>
      </c>
      <c r="U2" s="21">
        <v>188610</v>
      </c>
      <c r="V2" s="21">
        <v>158007</v>
      </c>
      <c r="W2" s="21">
        <v>186450</v>
      </c>
      <c r="X2" s="22">
        <v>175158</v>
      </c>
      <c r="Y2" s="21">
        <v>196917.5</v>
      </c>
      <c r="Z2" s="22">
        <v>191342</v>
      </c>
      <c r="AA2" s="21">
        <v>190522.5</v>
      </c>
      <c r="AB2" s="22">
        <v>184924</v>
      </c>
      <c r="AC2" s="21">
        <v>187325</v>
      </c>
      <c r="AD2" s="21">
        <v>183179.19737912004</v>
      </c>
      <c r="AE2" s="21">
        <v>190522.5</v>
      </c>
      <c r="AF2" s="21">
        <v>160880</v>
      </c>
      <c r="AG2" s="23">
        <v>197977.5</v>
      </c>
      <c r="AH2" s="21">
        <v>186624</v>
      </c>
      <c r="AI2" s="21">
        <v>178599.78450000001</v>
      </c>
      <c r="AJ2" s="21">
        <v>185881</v>
      </c>
      <c r="AK2" s="15">
        <v>185107.5</v>
      </c>
      <c r="AL2" s="15">
        <v>159745.14000000001</v>
      </c>
      <c r="AM2" s="21">
        <v>188325</v>
      </c>
      <c r="AN2" s="21">
        <v>184105</v>
      </c>
      <c r="AO2" s="20">
        <f>AVERAGE(R2,T2,V2,X2,Z2,AB2,AD2,AF2,AH2,AJ2,AL2,AN2)</f>
        <v>178026.02811492668</v>
      </c>
      <c r="AP2" s="20">
        <v>2175790</v>
      </c>
      <c r="AQ2" s="21">
        <v>169275</v>
      </c>
      <c r="AR2" s="21">
        <v>170738</v>
      </c>
      <c r="AS2" s="20">
        <v>189100</v>
      </c>
      <c r="AT2" s="21">
        <v>181580.72</v>
      </c>
      <c r="AU2" s="21">
        <v>164700</v>
      </c>
      <c r="AV2" s="21">
        <v>167055.5</v>
      </c>
      <c r="AW2" s="21">
        <v>189100</v>
      </c>
      <c r="AX2" s="22">
        <v>172316</v>
      </c>
      <c r="AY2" s="21">
        <v>189720</v>
      </c>
      <c r="AZ2" s="22">
        <v>171206.02499999999</v>
      </c>
      <c r="BA2" s="21">
        <v>179300</v>
      </c>
      <c r="BB2" s="22">
        <f>'[2]Detail report FEB-24'!$D$98</f>
        <v>176965</v>
      </c>
      <c r="BC2" s="21">
        <v>179300</v>
      </c>
      <c r="BD2" s="22">
        <f>'[3]Detail report OCT-24'!$D$98</f>
        <v>160961</v>
      </c>
      <c r="BE2" s="21">
        <v>173000</v>
      </c>
      <c r="BF2" s="21">
        <v>174314</v>
      </c>
      <c r="BG2" s="23">
        <v>186000</v>
      </c>
      <c r="BH2" s="21">
        <v>168980.83</v>
      </c>
      <c r="BI2" s="21">
        <v>185900</v>
      </c>
      <c r="BJ2" s="21">
        <v>163962.859</v>
      </c>
      <c r="BK2" s="15">
        <v>177800</v>
      </c>
      <c r="BL2" s="15">
        <v>153264.82999999999</v>
      </c>
      <c r="BM2" s="21">
        <v>187325</v>
      </c>
      <c r="BN2" s="21">
        <v>153264.82999999999</v>
      </c>
      <c r="BO2" s="20">
        <f>AVERAGE(AR2,AT2,AV2,AX2,AZ2,BB2,BD2,BF2,BH2,BJ2,BL2,BN2)</f>
        <v>167884.13283333337</v>
      </c>
      <c r="BP2" s="20">
        <v>2258674.3200000003</v>
      </c>
      <c r="BQ2" s="21">
        <v>179550</v>
      </c>
      <c r="BR2" s="21">
        <v>162146</v>
      </c>
    </row>
    <row r="3" spans="1:70" s="12" customFormat="1" ht="18.600000000000001" thickBot="1" x14ac:dyDescent="0.4">
      <c r="A3" s="24" t="s">
        <v>4</v>
      </c>
      <c r="B3" s="25">
        <v>0.43</v>
      </c>
      <c r="C3" s="26">
        <v>0.43</v>
      </c>
      <c r="D3" s="27">
        <v>0.43</v>
      </c>
      <c r="E3" s="28">
        <v>0.43</v>
      </c>
      <c r="F3" s="26">
        <v>0.43</v>
      </c>
      <c r="G3" s="29">
        <v>0.43</v>
      </c>
      <c r="H3" s="29">
        <v>0.43</v>
      </c>
      <c r="I3" s="27">
        <v>0.43</v>
      </c>
      <c r="J3" s="29">
        <v>0.43</v>
      </c>
      <c r="K3" s="30">
        <v>0.43</v>
      </c>
      <c r="L3" s="26">
        <v>0.43</v>
      </c>
      <c r="M3" s="29">
        <v>0.43</v>
      </c>
      <c r="N3" s="31">
        <v>0.43</v>
      </c>
      <c r="O3" s="28">
        <f>AVERAGE(C3:N3)</f>
        <v>0.43</v>
      </c>
      <c r="P3" s="25">
        <v>0.43</v>
      </c>
      <c r="Q3" s="25">
        <v>0.43</v>
      </c>
      <c r="R3" s="32">
        <v>0.4</v>
      </c>
      <c r="S3" s="25">
        <f>P3</f>
        <v>0.43</v>
      </c>
      <c r="T3" s="32">
        <v>0.42</v>
      </c>
      <c r="U3" s="25">
        <v>0.43</v>
      </c>
      <c r="V3" s="32">
        <v>0.43</v>
      </c>
      <c r="W3" s="33">
        <v>0.43</v>
      </c>
      <c r="X3" s="34">
        <v>0.42</v>
      </c>
      <c r="Y3" s="33">
        <v>0.43</v>
      </c>
      <c r="Z3" s="34">
        <v>0.42</v>
      </c>
      <c r="AA3" s="33">
        <v>0.43</v>
      </c>
      <c r="AB3" s="34">
        <v>0.42</v>
      </c>
      <c r="AC3" s="33">
        <v>0.43</v>
      </c>
      <c r="AD3" s="34">
        <v>0.42</v>
      </c>
      <c r="AE3" s="33">
        <v>0.43</v>
      </c>
      <c r="AF3" s="34">
        <v>0.42</v>
      </c>
      <c r="AG3" s="25">
        <v>0.43</v>
      </c>
      <c r="AH3" s="34">
        <v>0.48</v>
      </c>
      <c r="AI3" s="25">
        <v>0.43</v>
      </c>
      <c r="AJ3" s="35">
        <v>0.49</v>
      </c>
      <c r="AK3" s="25">
        <v>0.43</v>
      </c>
      <c r="AL3" s="35">
        <v>0.49</v>
      </c>
      <c r="AM3" s="25">
        <v>0.43</v>
      </c>
      <c r="AN3" s="36">
        <v>0.48299466951461056</v>
      </c>
      <c r="AO3" s="28">
        <f t="shared" ref="AO3:AO8" si="0">AVERAGE(R3,T3,V3,X3,Z3,AB3,AD3,AF3,AH3,AJ3,AL3,AN3)</f>
        <v>0.44108288912621751</v>
      </c>
      <c r="AP3" s="25">
        <v>0.4</v>
      </c>
      <c r="AQ3" s="25">
        <v>0.56000000000000005</v>
      </c>
      <c r="AR3" s="32">
        <v>0.41</v>
      </c>
      <c r="AS3" s="25">
        <v>0.56000000000000005</v>
      </c>
      <c r="AT3" s="32">
        <v>0.45</v>
      </c>
      <c r="AU3" s="25">
        <v>0.56000000000000005</v>
      </c>
      <c r="AV3" s="32">
        <v>0.45</v>
      </c>
      <c r="AW3" s="25">
        <v>0.56000000000000005</v>
      </c>
      <c r="AX3" s="32">
        <v>0.46</v>
      </c>
      <c r="AY3" s="25">
        <v>0.56000000000000005</v>
      </c>
      <c r="AZ3" s="37">
        <v>0.46717875190712277</v>
      </c>
      <c r="BA3" s="25">
        <v>0.56000000000000005</v>
      </c>
      <c r="BB3" s="34">
        <f>'[2]Detail report FEB-24'!$F$99</f>
        <v>0.46526835335104283</v>
      </c>
      <c r="BC3" s="25">
        <v>0.56000000000000005</v>
      </c>
      <c r="BD3" s="34">
        <f>'[3]Detail report OCT-24'!$F$99</f>
        <v>0.46526835335104283</v>
      </c>
      <c r="BE3" s="25">
        <v>0.56000000000000005</v>
      </c>
      <c r="BF3" s="37">
        <v>0.45658022831389899</v>
      </c>
      <c r="BG3" s="25">
        <v>0.56000000000000005</v>
      </c>
      <c r="BH3" s="37">
        <v>0.46665689488013201</v>
      </c>
      <c r="BI3" s="25">
        <v>0.56000000000000005</v>
      </c>
      <c r="BJ3" s="36">
        <v>0.46941423640992047</v>
      </c>
      <c r="BK3" s="25">
        <v>0.56000000000000005</v>
      </c>
      <c r="BL3" s="36" t="e">
        <f>#REF!</f>
        <v>#REF!</v>
      </c>
      <c r="BM3" s="25">
        <v>0.56000000000000005</v>
      </c>
      <c r="BN3" s="36" t="e">
        <f>#REF!</f>
        <v>#REF!</v>
      </c>
      <c r="BO3" s="28" t="e">
        <f>AVERAGE(AR3,AT3,AV3,AX3,AZ3,BB3,BD3,BF3,BH3,BJ3,BL3,BN3)</f>
        <v>#REF!</v>
      </c>
      <c r="BP3" s="25">
        <v>0.45000000000000012</v>
      </c>
      <c r="BQ3" s="25">
        <v>0.45000000000000012</v>
      </c>
      <c r="BR3" s="32">
        <v>0.46</v>
      </c>
    </row>
    <row r="4" spans="1:70" s="12" customFormat="1" ht="18.600000000000001" thickBot="1" x14ac:dyDescent="0.4">
      <c r="A4" s="24" t="s">
        <v>5</v>
      </c>
      <c r="B4" s="25">
        <v>0.41000000000000009</v>
      </c>
      <c r="C4" s="38">
        <v>0.72</v>
      </c>
      <c r="D4" s="39">
        <v>0.47945361593566871</v>
      </c>
      <c r="E4" s="40">
        <v>0.69816001055283339</v>
      </c>
      <c r="F4" s="38">
        <v>0.72476595403581079</v>
      </c>
      <c r="G4" s="39">
        <v>0.22948829398190743</v>
      </c>
      <c r="H4" s="40">
        <v>0.55496592202345174</v>
      </c>
      <c r="I4" s="41">
        <v>0.67316113781811004</v>
      </c>
      <c r="J4" s="39">
        <v>0.48184638204422775</v>
      </c>
      <c r="K4" s="40">
        <v>0.63614039647865506</v>
      </c>
      <c r="L4" s="38">
        <v>0.54</v>
      </c>
      <c r="M4" s="39">
        <v>0.7069900793327577</v>
      </c>
      <c r="N4" s="42">
        <v>0.21434367795170489</v>
      </c>
      <c r="O4" s="28">
        <f>AVERAGE(C4:N4)</f>
        <v>0.55494295584626063</v>
      </c>
      <c r="P4" s="25">
        <f>'[4]23-24'!$K$37</f>
        <v>0.51238095238095238</v>
      </c>
      <c r="Q4" s="25">
        <v>0.5</v>
      </c>
      <c r="R4" s="32">
        <v>0.45</v>
      </c>
      <c r="S4" s="25">
        <f t="shared" ref="S4:S9" si="1">P4</f>
        <v>0.51238095238095238</v>
      </c>
      <c r="T4" s="32">
        <v>0.32</v>
      </c>
      <c r="U4" s="25">
        <v>0.5</v>
      </c>
      <c r="V4" s="32">
        <v>0.23129872775360574</v>
      </c>
      <c r="W4" s="33">
        <v>0.5</v>
      </c>
      <c r="X4" s="34">
        <v>0.7</v>
      </c>
      <c r="Y4" s="33">
        <v>0.5</v>
      </c>
      <c r="Z4" s="34">
        <v>0.7</v>
      </c>
      <c r="AA4" s="33">
        <v>0.5</v>
      </c>
      <c r="AB4" s="34">
        <v>0.33</v>
      </c>
      <c r="AC4" s="33">
        <v>0.5</v>
      </c>
      <c r="AD4" s="34">
        <v>0.86</v>
      </c>
      <c r="AE4" s="33">
        <v>0.5</v>
      </c>
      <c r="AF4" s="34">
        <v>0</v>
      </c>
      <c r="AG4" s="25">
        <v>0.5</v>
      </c>
      <c r="AH4" s="34">
        <v>1.08</v>
      </c>
      <c r="AI4" s="25">
        <v>0.5</v>
      </c>
      <c r="AJ4" s="35">
        <v>0.43</v>
      </c>
      <c r="AK4" s="25">
        <v>0.5</v>
      </c>
      <c r="AL4" s="35">
        <v>0.49</v>
      </c>
      <c r="AM4" s="25">
        <v>0.5</v>
      </c>
      <c r="AN4" s="36">
        <v>0.21452268134964028</v>
      </c>
      <c r="AO4" s="28">
        <f t="shared" si="0"/>
        <v>0.4838184507586038</v>
      </c>
      <c r="AP4" s="25">
        <v>0.51</v>
      </c>
      <c r="AQ4" s="25">
        <v>0.51</v>
      </c>
      <c r="AR4" s="32">
        <v>0</v>
      </c>
      <c r="AS4" s="25">
        <v>0.51</v>
      </c>
      <c r="AT4" s="32">
        <v>0.21883107558993103</v>
      </c>
      <c r="AU4" s="25">
        <v>0.51</v>
      </c>
      <c r="AV4" s="32">
        <v>0.21883107558993103</v>
      </c>
      <c r="AW4" s="25">
        <v>0.51</v>
      </c>
      <c r="AX4" s="32">
        <v>0.46230400813314187</v>
      </c>
      <c r="AY4" s="25">
        <v>0.51</v>
      </c>
      <c r="AZ4" s="37">
        <v>0</v>
      </c>
      <c r="BA4" s="25">
        <v>0.51</v>
      </c>
      <c r="BB4" s="34">
        <f>'[2]Detail report FEB-24'!$F$100</f>
        <v>0.25435655936922386</v>
      </c>
      <c r="BC4" s="25">
        <v>0.51</v>
      </c>
      <c r="BD4" s="34">
        <f>'[3]Detail report OCT-24'!$F$100</f>
        <v>0.25435655936922386</v>
      </c>
      <c r="BE4" s="25">
        <v>0.51</v>
      </c>
      <c r="BF4" s="37">
        <v>0.24217939131502295</v>
      </c>
      <c r="BG4" s="25">
        <v>0.51</v>
      </c>
      <c r="BH4" s="37">
        <v>0</v>
      </c>
      <c r="BI4" s="25">
        <v>0.51</v>
      </c>
      <c r="BJ4" s="36">
        <v>8.9283630809641842E-2</v>
      </c>
      <c r="BK4" s="25">
        <v>0.51</v>
      </c>
      <c r="BL4" s="36" t="e">
        <f>#REF!</f>
        <v>#REF!</v>
      </c>
      <c r="BM4" s="25">
        <v>0.51</v>
      </c>
      <c r="BN4" s="36" t="e">
        <f>#REF!</f>
        <v>#REF!</v>
      </c>
      <c r="BO4" s="28" t="e">
        <f>AVERAGE(AR4,AT4,AV4,AX4,AZ4,BB4,BD4,BF4,BH4,BJ4,BL4,BN4)</f>
        <v>#REF!</v>
      </c>
      <c r="BP4" s="25">
        <v>0.49000000000000016</v>
      </c>
      <c r="BQ4" s="25">
        <v>0.49000000000000016</v>
      </c>
      <c r="BR4" s="32">
        <v>0.46483498878564561</v>
      </c>
    </row>
    <row r="5" spans="1:70" s="12" customFormat="1" ht="18.600000000000001" thickBot="1" x14ac:dyDescent="0.4">
      <c r="A5" s="24" t="s">
        <v>6</v>
      </c>
      <c r="B5" s="25">
        <v>9.9999999999999992E-2</v>
      </c>
      <c r="C5" s="38">
        <v>2.4802873330775268E-2</v>
      </c>
      <c r="D5" s="39">
        <v>7.9114703188552335E-2</v>
      </c>
      <c r="E5" s="40">
        <v>5.6928019592870069E-2</v>
      </c>
      <c r="F5" s="38">
        <v>8.8921493436482264E-3</v>
      </c>
      <c r="G5" s="39">
        <v>2.4332472825570387E-2</v>
      </c>
      <c r="H5" s="40">
        <v>7.2294108580613442E-2</v>
      </c>
      <c r="I5" s="41">
        <v>2.5279895121266036E-2</v>
      </c>
      <c r="J5" s="39">
        <v>1.3120401551571589E-2</v>
      </c>
      <c r="K5" s="40">
        <v>6.1172106268969913E-2</v>
      </c>
      <c r="L5" s="38">
        <v>5.3535094130894294E-2</v>
      </c>
      <c r="M5" s="39">
        <v>7.2444996466582437E-2</v>
      </c>
      <c r="N5" s="42">
        <v>8.65220123047446E-2</v>
      </c>
      <c r="O5" s="28">
        <f>AVERAGE(C5:N5)</f>
        <v>4.8203236058838216E-2</v>
      </c>
      <c r="P5" s="25">
        <v>0.11</v>
      </c>
      <c r="Q5" s="25">
        <v>0.11</v>
      </c>
      <c r="R5" s="32">
        <v>2.9000000000000001E-2</v>
      </c>
      <c r="S5" s="25">
        <f t="shared" si="1"/>
        <v>0.11</v>
      </c>
      <c r="T5" s="32">
        <v>0.09</v>
      </c>
      <c r="U5" s="25">
        <v>0.11</v>
      </c>
      <c r="V5" s="32">
        <v>0.16560300031965744</v>
      </c>
      <c r="W5" s="33">
        <v>0.11</v>
      </c>
      <c r="X5" s="37">
        <v>0.123</v>
      </c>
      <c r="Y5" s="33">
        <v>0.11</v>
      </c>
      <c r="Z5" s="37">
        <v>9.1800000000000007E-2</v>
      </c>
      <c r="AA5" s="33">
        <v>0.11</v>
      </c>
      <c r="AB5" s="34">
        <v>0.08</v>
      </c>
      <c r="AC5" s="33">
        <v>0.11</v>
      </c>
      <c r="AD5" s="34">
        <v>7.0000000000000007E-2</v>
      </c>
      <c r="AE5" s="33">
        <v>0.11</v>
      </c>
      <c r="AF5" s="34">
        <v>0.08</v>
      </c>
      <c r="AG5" s="25">
        <v>0.11</v>
      </c>
      <c r="AH5" s="34">
        <v>0.06</v>
      </c>
      <c r="AI5" s="25">
        <v>0.11</v>
      </c>
      <c r="AJ5" s="35">
        <v>5.6000000000000001E-2</v>
      </c>
      <c r="AK5" s="25">
        <v>0.11</v>
      </c>
      <c r="AL5" s="35">
        <v>5.1999999999999998E-2</v>
      </c>
      <c r="AM5" s="25">
        <v>0.11</v>
      </c>
      <c r="AN5" s="36">
        <v>7.515124521332936E-2</v>
      </c>
      <c r="AO5" s="28">
        <f t="shared" si="0"/>
        <v>8.10461871277489E-2</v>
      </c>
      <c r="AP5" s="25">
        <v>0.1069263336672108</v>
      </c>
      <c r="AQ5" s="25">
        <v>0.1069263336672108</v>
      </c>
      <c r="AR5" s="32">
        <v>7.0000000000000007E-2</v>
      </c>
      <c r="AS5" s="25">
        <v>0.1069263336672108</v>
      </c>
      <c r="AT5" s="32">
        <v>0.08</v>
      </c>
      <c r="AU5" s="25">
        <v>0.1069263336672108</v>
      </c>
      <c r="AV5" s="32">
        <v>7.0000000000000007E-2</v>
      </c>
      <c r="AW5" s="25">
        <v>0.1069263336672108</v>
      </c>
      <c r="AX5" s="32">
        <v>0.1</v>
      </c>
      <c r="AY5" s="25">
        <v>0.1069263336672108</v>
      </c>
      <c r="AZ5" s="37">
        <v>0.14000000000000001</v>
      </c>
      <c r="BA5" s="25">
        <v>0.1069263336672108</v>
      </c>
      <c r="BB5" s="34">
        <f>'[2]Detail report FEB-24'!$I$114</f>
        <v>5.5814426581527417E-2</v>
      </c>
      <c r="BC5" s="25">
        <v>0.1069263336672108</v>
      </c>
      <c r="BD5" s="34">
        <f>'[3]Detail report OCT-24'!$I$114</f>
        <v>6.7110666558980125E-2</v>
      </c>
      <c r="BE5" s="25">
        <v>0.1069263336672108</v>
      </c>
      <c r="BF5" s="34">
        <v>0.08</v>
      </c>
      <c r="BG5" s="25">
        <v>0.1069263336672108</v>
      </c>
      <c r="BH5" s="37">
        <v>7.4369826447177476E-2</v>
      </c>
      <c r="BI5" s="25">
        <v>0.1069263336672108</v>
      </c>
      <c r="BJ5" s="36">
        <v>7.1614236733942294E-2</v>
      </c>
      <c r="BK5" s="25">
        <v>0.1069263336672108</v>
      </c>
      <c r="BL5" s="35">
        <v>0.06</v>
      </c>
      <c r="BM5" s="25">
        <v>0.1069263336672108</v>
      </c>
      <c r="BN5" s="36">
        <v>0.13794472613188558</v>
      </c>
      <c r="BO5" s="28">
        <f>AVERAGE(AR5,AT5,AV5,AX5,AZ5,BB5,BD5,BF5,BH5,BJ5,BL5,BN5)</f>
        <v>8.3904490204459406E-2</v>
      </c>
      <c r="BP5" s="25">
        <v>0.12999999999999998</v>
      </c>
      <c r="BQ5" s="25">
        <v>0.12999999999999998</v>
      </c>
      <c r="BR5" s="32">
        <v>3.191568092953264E-2</v>
      </c>
    </row>
    <row r="6" spans="1:70" s="12" customFormat="1" ht="18.600000000000001" thickBot="1" x14ac:dyDescent="0.4">
      <c r="A6" s="24" t="s">
        <v>7</v>
      </c>
      <c r="B6" s="25">
        <v>0.18</v>
      </c>
      <c r="C6" s="38">
        <v>0</v>
      </c>
      <c r="D6" s="39">
        <v>0.02</v>
      </c>
      <c r="E6" s="40">
        <v>2.968102609833877E-2</v>
      </c>
      <c r="F6" s="38">
        <v>0.06</v>
      </c>
      <c r="G6" s="39">
        <v>3.1120481637953841E-2</v>
      </c>
      <c r="H6" s="40">
        <v>2.4254823983734641E-2</v>
      </c>
      <c r="I6" s="41">
        <v>0</v>
      </c>
      <c r="J6" s="39">
        <v>4.2180415442253122E-2</v>
      </c>
      <c r="K6" s="40">
        <v>6.6365243861494722E-3</v>
      </c>
      <c r="L6" s="38">
        <v>0</v>
      </c>
      <c r="M6" s="39">
        <v>6.0000000000000001E-3</v>
      </c>
      <c r="N6" s="42">
        <v>0</v>
      </c>
      <c r="O6" s="28">
        <f>AVERAGE(C6:N6)</f>
        <v>1.8322772629035821E-2</v>
      </c>
      <c r="P6" s="43">
        <f>'[4]23-24'!$K$39</f>
        <v>0.04</v>
      </c>
      <c r="Q6" s="43">
        <f>'[4]23-24'!$K$39</f>
        <v>0.04</v>
      </c>
      <c r="R6" s="32">
        <v>5.7000000000000002E-2</v>
      </c>
      <c r="S6" s="43">
        <f t="shared" si="1"/>
        <v>0.04</v>
      </c>
      <c r="T6" s="32">
        <v>0.01</v>
      </c>
      <c r="U6" s="43">
        <f>'[4]23-24'!$K$39</f>
        <v>0.04</v>
      </c>
      <c r="V6" s="32">
        <v>0</v>
      </c>
      <c r="W6" s="44">
        <f>'[4]23-24'!$K$39</f>
        <v>0.04</v>
      </c>
      <c r="X6" s="45"/>
      <c r="Y6" s="44">
        <f>'[4]23-24'!$K$39</f>
        <v>0.04</v>
      </c>
      <c r="Z6" s="45">
        <v>3.0000000000000001E-3</v>
      </c>
      <c r="AA6" s="44">
        <f>'[4]23-24'!$K$39</f>
        <v>0.04</v>
      </c>
      <c r="AB6" s="34">
        <v>0</v>
      </c>
      <c r="AC6" s="44">
        <f>'[4]23-24'!$K$39</f>
        <v>0.04</v>
      </c>
      <c r="AD6" s="34">
        <v>0</v>
      </c>
      <c r="AE6" s="44">
        <f>'[4]23-24'!$K$39</f>
        <v>0.04</v>
      </c>
      <c r="AF6" s="34"/>
      <c r="AG6" s="43">
        <f>'[4]23-24'!$K$39</f>
        <v>0.04</v>
      </c>
      <c r="AH6" s="46"/>
      <c r="AI6" s="43">
        <f>'[4]23-24'!$K$39</f>
        <v>0.04</v>
      </c>
      <c r="AJ6" s="35"/>
      <c r="AK6" s="43">
        <f>'[4]23-24'!$K$39</f>
        <v>0.04</v>
      </c>
      <c r="AL6" s="35">
        <v>8.0000000000000002E-3</v>
      </c>
      <c r="AM6" s="43">
        <f>'[4]23-24'!$K$39</f>
        <v>0.04</v>
      </c>
      <c r="AN6" s="36">
        <v>0.01</v>
      </c>
      <c r="AO6" s="28">
        <f t="shared" si="0"/>
        <v>1.1000000000000001E-2</v>
      </c>
      <c r="AP6" s="43">
        <v>0.01</v>
      </c>
      <c r="AQ6" s="25">
        <v>0.01</v>
      </c>
      <c r="AR6" s="32">
        <v>0.01</v>
      </c>
      <c r="AS6" s="25">
        <v>0.01</v>
      </c>
      <c r="AT6" s="32">
        <v>0</v>
      </c>
      <c r="AU6" s="25">
        <v>0.01</v>
      </c>
      <c r="AV6" s="32">
        <v>3.1390045969563213E-2</v>
      </c>
      <c r="AW6" s="25">
        <v>0.01</v>
      </c>
      <c r="AX6" s="32">
        <v>3.2506195233066283E-2</v>
      </c>
      <c r="AY6" s="25">
        <v>0.01</v>
      </c>
      <c r="AZ6" s="47">
        <v>2.2222743512175101E-2</v>
      </c>
      <c r="BA6" s="25">
        <v>0.01</v>
      </c>
      <c r="BB6" s="37" t="e">
        <f>#REF!</f>
        <v>#REF!</v>
      </c>
      <c r="BC6" s="25">
        <v>0.01</v>
      </c>
      <c r="BD6" s="37" t="e">
        <f>#REF!</f>
        <v>#REF!</v>
      </c>
      <c r="BE6" s="25">
        <v>0.01</v>
      </c>
      <c r="BF6" s="37">
        <v>0.4550536891498978</v>
      </c>
      <c r="BG6" s="25">
        <v>0.01</v>
      </c>
      <c r="BH6" s="37">
        <v>0.25359702910441317</v>
      </c>
      <c r="BI6" s="25">
        <v>0.01</v>
      </c>
      <c r="BJ6" s="36" t="e">
        <f>#REF!</f>
        <v>#REF!</v>
      </c>
      <c r="BK6" s="25">
        <v>0.01</v>
      </c>
      <c r="BL6" s="36" t="e">
        <f>#REF!</f>
        <v>#REF!</v>
      </c>
      <c r="BM6" s="25">
        <v>0.01</v>
      </c>
      <c r="BN6" s="36" t="e">
        <f>#REF!</f>
        <v>#REF!</v>
      </c>
      <c r="BO6" s="28" t="e">
        <f>AVERAGE(AR6,AT6,AV6,AX6,AZ6,BB6,BD6,BF6,BH6,BJ6,BL6,BN6)</f>
        <v>#REF!</v>
      </c>
      <c r="BP6" s="43">
        <v>7.0000000000000021E-2</v>
      </c>
      <c r="BQ6" s="43">
        <v>7.0000000000000021E-2</v>
      </c>
      <c r="BR6" s="32">
        <v>0.27565568959180203</v>
      </c>
    </row>
    <row r="7" spans="1:70" s="12" customFormat="1" ht="18.600000000000001" thickBot="1" x14ac:dyDescent="0.4">
      <c r="A7" s="48" t="s">
        <v>8</v>
      </c>
      <c r="B7" s="49">
        <f>SUM(B3:B6)</f>
        <v>1.1200000000000001</v>
      </c>
      <c r="C7" s="50">
        <f>SUM(C3:C6)</f>
        <v>1.1748028733307752</v>
      </c>
      <c r="D7" s="50">
        <f t="shared" ref="D7:N7" si="2">SUM(D3:D6)</f>
        <v>1.008568319124221</v>
      </c>
      <c r="E7" s="50">
        <f t="shared" si="2"/>
        <v>1.2147690562440421</v>
      </c>
      <c r="F7" s="50">
        <f t="shared" si="2"/>
        <v>1.2236581033794591</v>
      </c>
      <c r="G7" s="50">
        <f t="shared" si="2"/>
        <v>0.71494124844543172</v>
      </c>
      <c r="H7" s="50">
        <f t="shared" si="2"/>
        <v>1.0815148545877997</v>
      </c>
      <c r="I7" s="50">
        <f t="shared" si="2"/>
        <v>1.1284410329393761</v>
      </c>
      <c r="J7" s="50">
        <f t="shared" si="2"/>
        <v>0.96714719903805246</v>
      </c>
      <c r="K7" s="50">
        <f t="shared" si="2"/>
        <v>1.1339490271337744</v>
      </c>
      <c r="L7" s="50">
        <f t="shared" si="2"/>
        <v>1.0235350941308943</v>
      </c>
      <c r="M7" s="50">
        <f t="shared" si="2"/>
        <v>1.2154350757993402</v>
      </c>
      <c r="N7" s="51">
        <f t="shared" si="2"/>
        <v>0.73086569025644943</v>
      </c>
      <c r="O7" s="52">
        <f>SUM(O3:O6)</f>
        <v>1.0514689645341346</v>
      </c>
      <c r="P7" s="53">
        <f>SUM(P3:P6)</f>
        <v>1.0923809523809525</v>
      </c>
      <c r="Q7" s="53">
        <f>SUM(Q3:Q6)</f>
        <v>1.08</v>
      </c>
      <c r="R7" s="54">
        <f>SUM(R3:R6)</f>
        <v>0.93600000000000017</v>
      </c>
      <c r="S7" s="53">
        <f t="shared" si="1"/>
        <v>1.0923809523809525</v>
      </c>
      <c r="T7" s="54">
        <f>SUM(T3:T6)</f>
        <v>0.84</v>
      </c>
      <c r="U7" s="53">
        <f>SUM(U3:U6)</f>
        <v>1.08</v>
      </c>
      <c r="V7" s="54">
        <v>0.82690172807326323</v>
      </c>
      <c r="W7" s="55">
        <f t="shared" ref="W7:AP7" si="3">SUM(W3:W6)</f>
        <v>1.08</v>
      </c>
      <c r="X7" s="46">
        <f t="shared" si="3"/>
        <v>1.2429999999999999</v>
      </c>
      <c r="Y7" s="55">
        <f t="shared" si="3"/>
        <v>1.08</v>
      </c>
      <c r="Z7" s="46">
        <f t="shared" si="3"/>
        <v>1.2147999999999999</v>
      </c>
      <c r="AA7" s="55">
        <f t="shared" si="3"/>
        <v>1.08</v>
      </c>
      <c r="AB7" s="46">
        <f t="shared" si="3"/>
        <v>0.83</v>
      </c>
      <c r="AC7" s="55">
        <f t="shared" si="3"/>
        <v>1.08</v>
      </c>
      <c r="AD7" s="46">
        <f t="shared" si="3"/>
        <v>1.35</v>
      </c>
      <c r="AE7" s="55">
        <f t="shared" si="3"/>
        <v>1.08</v>
      </c>
      <c r="AF7" s="46">
        <f t="shared" si="3"/>
        <v>0.5</v>
      </c>
      <c r="AG7" s="53">
        <f t="shared" si="3"/>
        <v>1.08</v>
      </c>
      <c r="AH7" s="46">
        <f t="shared" si="3"/>
        <v>1.62</v>
      </c>
      <c r="AI7" s="53">
        <f t="shared" si="3"/>
        <v>1.08</v>
      </c>
      <c r="AJ7" s="46">
        <f t="shared" si="3"/>
        <v>0.97599999999999998</v>
      </c>
      <c r="AK7" s="53">
        <f t="shared" si="3"/>
        <v>1.08</v>
      </c>
      <c r="AL7" s="53">
        <f t="shared" si="3"/>
        <v>1.04</v>
      </c>
      <c r="AM7" s="53">
        <f t="shared" si="3"/>
        <v>1.08</v>
      </c>
      <c r="AN7" s="53">
        <f t="shared" si="3"/>
        <v>0.78266859607758021</v>
      </c>
      <c r="AO7" s="56">
        <f t="shared" si="3"/>
        <v>1.0169475270125701</v>
      </c>
      <c r="AP7" s="57">
        <f t="shared" si="3"/>
        <v>1.0269263336672108</v>
      </c>
      <c r="AQ7" s="58">
        <f>SUM(AQ3:AQ6)</f>
        <v>1.1869263336672109</v>
      </c>
      <c r="AR7" s="57">
        <f t="shared" ref="AR7:BN7" si="4">SUM(AR3:AR6)</f>
        <v>0.49</v>
      </c>
      <c r="AS7" s="58">
        <f t="shared" si="4"/>
        <v>1.1869263336672109</v>
      </c>
      <c r="AT7" s="58">
        <f t="shared" si="4"/>
        <v>0.74883107558993101</v>
      </c>
      <c r="AU7" s="58">
        <f t="shared" si="4"/>
        <v>1.1869263336672109</v>
      </c>
      <c r="AV7" s="58">
        <f t="shared" si="4"/>
        <v>0.77022112155949418</v>
      </c>
      <c r="AW7" s="58">
        <f t="shared" si="4"/>
        <v>1.1869263336672109</v>
      </c>
      <c r="AX7" s="58">
        <f t="shared" si="4"/>
        <v>1.0548102033662083</v>
      </c>
      <c r="AY7" s="58">
        <f t="shared" si="4"/>
        <v>1.1869263336672109</v>
      </c>
      <c r="AZ7" s="58">
        <f t="shared" si="4"/>
        <v>0.62940149541929791</v>
      </c>
      <c r="BA7" s="58">
        <f t="shared" si="4"/>
        <v>1.1869263336672109</v>
      </c>
      <c r="BB7" s="58" t="e">
        <f t="shared" si="4"/>
        <v>#REF!</v>
      </c>
      <c r="BC7" s="58">
        <f t="shared" si="4"/>
        <v>1.1869263336672109</v>
      </c>
      <c r="BD7" s="58" t="e">
        <f t="shared" si="4"/>
        <v>#REF!</v>
      </c>
      <c r="BE7" s="58">
        <f t="shared" si="4"/>
        <v>1.1869263336672109</v>
      </c>
      <c r="BF7" s="58">
        <f t="shared" si="4"/>
        <v>1.2338133087788197</v>
      </c>
      <c r="BG7" s="58">
        <f t="shared" si="4"/>
        <v>1.1869263336672109</v>
      </c>
      <c r="BH7" s="58">
        <f t="shared" si="4"/>
        <v>0.79462375043172262</v>
      </c>
      <c r="BI7" s="58">
        <f t="shared" si="4"/>
        <v>1.1869263336672109</v>
      </c>
      <c r="BJ7" s="58" t="e">
        <f t="shared" si="4"/>
        <v>#REF!</v>
      </c>
      <c r="BK7" s="58">
        <f t="shared" si="4"/>
        <v>1.1869263336672109</v>
      </c>
      <c r="BL7" s="58" t="e">
        <f t="shared" si="4"/>
        <v>#REF!</v>
      </c>
      <c r="BM7" s="58">
        <f t="shared" si="4"/>
        <v>1.1869263336672109</v>
      </c>
      <c r="BN7" s="58" t="e">
        <f t="shared" si="4"/>
        <v>#REF!</v>
      </c>
      <c r="BO7" s="56" t="e">
        <f>SUM(BO3:BO6)</f>
        <v>#REF!</v>
      </c>
      <c r="BP7" s="57">
        <v>1.1400000000000003</v>
      </c>
      <c r="BQ7" s="58">
        <f>SUM(BQ3:BQ6)</f>
        <v>1.1400000000000003</v>
      </c>
      <c r="BR7" s="58">
        <f>SUM(BR3:BR6)</f>
        <v>1.2324063593069803</v>
      </c>
    </row>
    <row r="8" spans="1:70" s="12" customFormat="1" ht="18.600000000000001" thickBot="1" x14ac:dyDescent="0.4">
      <c r="A8" s="59" t="s">
        <v>9</v>
      </c>
      <c r="B8" s="60">
        <v>0</v>
      </c>
      <c r="C8" s="26">
        <v>0</v>
      </c>
      <c r="D8" s="61">
        <v>0</v>
      </c>
      <c r="E8" s="62">
        <v>0</v>
      </c>
      <c r="F8" s="63">
        <v>0</v>
      </c>
      <c r="G8" s="61">
        <v>0</v>
      </c>
      <c r="H8" s="62">
        <v>0</v>
      </c>
      <c r="I8" s="27">
        <v>0</v>
      </c>
      <c r="J8" s="29">
        <v>0</v>
      </c>
      <c r="K8" s="30">
        <v>0</v>
      </c>
      <c r="L8" s="26">
        <v>0</v>
      </c>
      <c r="M8" s="29">
        <v>0</v>
      </c>
      <c r="N8" s="31">
        <v>0</v>
      </c>
      <c r="O8" s="28">
        <f>AVERAGE(C8:N8)</f>
        <v>0</v>
      </c>
      <c r="P8" s="64">
        <f>'[4]23-24'!$K$42</f>
        <v>6.3208241172773336E-2</v>
      </c>
      <c r="Q8" s="64">
        <f>'[4]23-24'!$K$42</f>
        <v>6.3208241172773336E-2</v>
      </c>
      <c r="R8" s="32">
        <v>0</v>
      </c>
      <c r="S8" s="64">
        <f t="shared" si="1"/>
        <v>6.3208241172773336E-2</v>
      </c>
      <c r="T8" s="32">
        <v>0</v>
      </c>
      <c r="U8" s="64">
        <f>'[4]23-24'!$K$42</f>
        <v>6.3208241172773336E-2</v>
      </c>
      <c r="V8" s="32">
        <v>0</v>
      </c>
      <c r="W8" s="65">
        <f>'[4]23-24'!$K$42</f>
        <v>6.3208241172773336E-2</v>
      </c>
      <c r="X8" s="66"/>
      <c r="Y8" s="65">
        <f>'[4]23-24'!$K$42</f>
        <v>6.3208241172773336E-2</v>
      </c>
      <c r="Z8" s="66"/>
      <c r="AA8" s="65">
        <f>'[4]23-24'!$K$42</f>
        <v>6.3208241172773336E-2</v>
      </c>
      <c r="AB8" s="66"/>
      <c r="AC8" s="65">
        <f>'[4]23-24'!$K$42</f>
        <v>6.3208241172773336E-2</v>
      </c>
      <c r="AD8" s="66"/>
      <c r="AE8" s="65">
        <f>'[4]23-24'!$K$42</f>
        <v>6.3208241172773336E-2</v>
      </c>
      <c r="AF8" s="66"/>
      <c r="AG8" s="64">
        <f>'[4]23-24'!$K$42</f>
        <v>6.3208241172773336E-2</v>
      </c>
      <c r="AH8" s="66"/>
      <c r="AI8" s="64">
        <f>'[4]23-24'!$K$42</f>
        <v>6.3208241172773336E-2</v>
      </c>
      <c r="AJ8" s="66"/>
      <c r="AK8" s="64">
        <f>'[4]23-24'!$K$42</f>
        <v>6.3208241172773336E-2</v>
      </c>
      <c r="AL8" s="35">
        <v>0</v>
      </c>
      <c r="AM8" s="64">
        <f>'[4]23-24'!$K$42</f>
        <v>6.3208241172773336E-2</v>
      </c>
      <c r="AN8" s="36">
        <v>0</v>
      </c>
      <c r="AO8" s="28">
        <f t="shared" si="0"/>
        <v>0</v>
      </c>
      <c r="AP8" s="64">
        <v>0.1</v>
      </c>
      <c r="AQ8" s="25">
        <v>0.13944020422760911</v>
      </c>
      <c r="AR8" s="32">
        <v>0</v>
      </c>
      <c r="AS8" s="25">
        <v>0.13944020422760911</v>
      </c>
      <c r="AT8" s="32">
        <v>0</v>
      </c>
      <c r="AU8" s="25">
        <v>0.13944020422760911</v>
      </c>
      <c r="AV8" s="32">
        <v>0</v>
      </c>
      <c r="AW8" s="25">
        <v>0.13944020422760911</v>
      </c>
      <c r="AX8" s="32">
        <v>0</v>
      </c>
      <c r="AY8" s="25">
        <v>0.13944020422760911</v>
      </c>
      <c r="AZ8" s="25">
        <v>0</v>
      </c>
      <c r="BA8" s="25">
        <v>0.13944020422760911</v>
      </c>
      <c r="BB8" s="66">
        <f>'[2]Detail report FEB-24'!$F$116</f>
        <v>0</v>
      </c>
      <c r="BC8" s="25">
        <v>0.13944020422760911</v>
      </c>
      <c r="BD8" s="66">
        <f>'[3]Detail report OCT-24'!$F$116</f>
        <v>0</v>
      </c>
      <c r="BE8" s="25">
        <v>0.13944020422760911</v>
      </c>
      <c r="BF8" s="66">
        <v>0</v>
      </c>
      <c r="BG8" s="25">
        <v>0.13944020422760911</v>
      </c>
      <c r="BH8" s="66">
        <v>0</v>
      </c>
      <c r="BI8" s="25">
        <v>0.13944020422760911</v>
      </c>
      <c r="BJ8" s="66">
        <v>0</v>
      </c>
      <c r="BK8" s="25">
        <v>0.13944020422760911</v>
      </c>
      <c r="BL8" s="35">
        <v>0</v>
      </c>
      <c r="BM8" s="25">
        <v>0.13944020422760911</v>
      </c>
      <c r="BN8" s="36">
        <v>0</v>
      </c>
      <c r="BO8" s="28">
        <f>AVERAGE(AR8,AT8,AV8,AX8,AZ8,BB8,BD8,BF8,BH8,BJ8,BL8,BN8)</f>
        <v>0</v>
      </c>
      <c r="BP8" s="64">
        <v>0</v>
      </c>
      <c r="BQ8" s="25">
        <v>0</v>
      </c>
      <c r="BR8" s="32">
        <v>0</v>
      </c>
    </row>
    <row r="9" spans="1:70" s="12" customFormat="1" ht="18.600000000000001" thickBot="1" x14ac:dyDescent="0.4">
      <c r="A9" s="48" t="s">
        <v>10</v>
      </c>
      <c r="B9" s="49">
        <v>1.1200000000000001</v>
      </c>
      <c r="C9" s="50">
        <f>C7+C8</f>
        <v>1.1748028733307752</v>
      </c>
      <c r="D9" s="50">
        <f t="shared" ref="D9:O9" si="5">D7+D8</f>
        <v>1.008568319124221</v>
      </c>
      <c r="E9" s="50">
        <f t="shared" si="5"/>
        <v>1.2147690562440421</v>
      </c>
      <c r="F9" s="50">
        <f t="shared" si="5"/>
        <v>1.2236581033794591</v>
      </c>
      <c r="G9" s="50">
        <f t="shared" si="5"/>
        <v>0.71494124844543172</v>
      </c>
      <c r="H9" s="50">
        <f t="shared" si="5"/>
        <v>1.0815148545877997</v>
      </c>
      <c r="I9" s="50">
        <f t="shared" si="5"/>
        <v>1.1284410329393761</v>
      </c>
      <c r="J9" s="50">
        <f t="shared" si="5"/>
        <v>0.96714719903805246</v>
      </c>
      <c r="K9" s="50">
        <f t="shared" si="5"/>
        <v>1.1339490271337744</v>
      </c>
      <c r="L9" s="50">
        <f t="shared" si="5"/>
        <v>1.0235350941308943</v>
      </c>
      <c r="M9" s="50">
        <f t="shared" si="5"/>
        <v>1.2154350757993402</v>
      </c>
      <c r="N9" s="51">
        <f t="shared" si="5"/>
        <v>0.73086569025644943</v>
      </c>
      <c r="O9" s="52">
        <f t="shared" si="5"/>
        <v>1.0514689645341346</v>
      </c>
      <c r="P9" s="53">
        <f>P7+P8</f>
        <v>1.1555891935537257</v>
      </c>
      <c r="Q9" s="53">
        <f>Q7+Q8</f>
        <v>1.1432082411727733</v>
      </c>
      <c r="R9" s="54">
        <f>R7+R8</f>
        <v>0.93600000000000017</v>
      </c>
      <c r="S9" s="53">
        <f t="shared" si="1"/>
        <v>1.1555891935537257</v>
      </c>
      <c r="T9" s="54">
        <f>T7+T8</f>
        <v>0.84</v>
      </c>
      <c r="U9" s="53">
        <f>U7+U8</f>
        <v>1.1432082411727733</v>
      </c>
      <c r="V9" s="54">
        <v>0.82690172807326323</v>
      </c>
      <c r="W9" s="55">
        <f t="shared" ref="W9:AP9" si="6">W7+W8</f>
        <v>1.1432082411727733</v>
      </c>
      <c r="X9" s="46">
        <f t="shared" si="6"/>
        <v>1.2429999999999999</v>
      </c>
      <c r="Y9" s="55">
        <f t="shared" si="6"/>
        <v>1.1432082411727733</v>
      </c>
      <c r="Z9" s="46">
        <f t="shared" si="6"/>
        <v>1.2147999999999999</v>
      </c>
      <c r="AA9" s="55">
        <f t="shared" si="6"/>
        <v>1.1432082411727733</v>
      </c>
      <c r="AB9" s="46">
        <f t="shared" si="6"/>
        <v>0.83</v>
      </c>
      <c r="AC9" s="55">
        <f t="shared" si="6"/>
        <v>1.1432082411727733</v>
      </c>
      <c r="AD9" s="46">
        <f t="shared" si="6"/>
        <v>1.35</v>
      </c>
      <c r="AE9" s="55">
        <f t="shared" si="6"/>
        <v>1.1432082411727733</v>
      </c>
      <c r="AF9" s="46">
        <f t="shared" si="6"/>
        <v>0.5</v>
      </c>
      <c r="AG9" s="53">
        <f t="shared" si="6"/>
        <v>1.1432082411727733</v>
      </c>
      <c r="AH9" s="46">
        <f t="shared" si="6"/>
        <v>1.62</v>
      </c>
      <c r="AI9" s="53">
        <f t="shared" si="6"/>
        <v>1.1432082411727733</v>
      </c>
      <c r="AJ9" s="46">
        <f t="shared" si="6"/>
        <v>0.97599999999999998</v>
      </c>
      <c r="AK9" s="53">
        <f t="shared" si="6"/>
        <v>1.1432082411727733</v>
      </c>
      <c r="AL9" s="53">
        <f t="shared" si="6"/>
        <v>1.04</v>
      </c>
      <c r="AM9" s="53">
        <f t="shared" si="6"/>
        <v>1.1432082411727733</v>
      </c>
      <c r="AN9" s="53">
        <f t="shared" si="6"/>
        <v>0.78266859607758021</v>
      </c>
      <c r="AO9" s="56">
        <f t="shared" si="6"/>
        <v>1.0169475270125701</v>
      </c>
      <c r="AP9" s="57">
        <f t="shared" si="6"/>
        <v>1.1269263336672108</v>
      </c>
      <c r="AQ9" s="58">
        <f>AQ7+AQ8</f>
        <v>1.32636653789482</v>
      </c>
      <c r="AR9" s="57">
        <f t="shared" ref="AR9:BN9" si="7">AR7+AR8</f>
        <v>0.49</v>
      </c>
      <c r="AS9" s="58">
        <f t="shared" si="7"/>
        <v>1.32636653789482</v>
      </c>
      <c r="AT9" s="58">
        <f t="shared" si="7"/>
        <v>0.74883107558993101</v>
      </c>
      <c r="AU9" s="58">
        <f t="shared" si="7"/>
        <v>1.32636653789482</v>
      </c>
      <c r="AV9" s="58">
        <f t="shared" si="7"/>
        <v>0.77022112155949418</v>
      </c>
      <c r="AW9" s="58">
        <f t="shared" si="7"/>
        <v>1.32636653789482</v>
      </c>
      <c r="AX9" s="58">
        <f t="shared" si="7"/>
        <v>1.0548102033662083</v>
      </c>
      <c r="AY9" s="58">
        <f t="shared" si="7"/>
        <v>1.32636653789482</v>
      </c>
      <c r="AZ9" s="58">
        <f t="shared" si="7"/>
        <v>0.62940149541929791</v>
      </c>
      <c r="BA9" s="58">
        <f t="shared" si="7"/>
        <v>1.32636653789482</v>
      </c>
      <c r="BB9" s="58" t="e">
        <f t="shared" si="7"/>
        <v>#REF!</v>
      </c>
      <c r="BC9" s="58">
        <f t="shared" si="7"/>
        <v>1.32636653789482</v>
      </c>
      <c r="BD9" s="58" t="e">
        <f t="shared" si="7"/>
        <v>#REF!</v>
      </c>
      <c r="BE9" s="58">
        <f t="shared" si="7"/>
        <v>1.32636653789482</v>
      </c>
      <c r="BF9" s="58">
        <f t="shared" si="7"/>
        <v>1.2338133087788197</v>
      </c>
      <c r="BG9" s="58">
        <f t="shared" si="7"/>
        <v>1.32636653789482</v>
      </c>
      <c r="BH9" s="58">
        <f t="shared" si="7"/>
        <v>0.79462375043172262</v>
      </c>
      <c r="BI9" s="58">
        <f t="shared" si="7"/>
        <v>1.32636653789482</v>
      </c>
      <c r="BJ9" s="58" t="e">
        <f t="shared" si="7"/>
        <v>#REF!</v>
      </c>
      <c r="BK9" s="58">
        <f t="shared" si="7"/>
        <v>1.32636653789482</v>
      </c>
      <c r="BL9" s="58" t="e">
        <f t="shared" si="7"/>
        <v>#REF!</v>
      </c>
      <c r="BM9" s="58">
        <f t="shared" si="7"/>
        <v>1.32636653789482</v>
      </c>
      <c r="BN9" s="58" t="e">
        <f t="shared" si="7"/>
        <v>#REF!</v>
      </c>
      <c r="BO9" s="56" t="e">
        <f>BO7+BO8</f>
        <v>#REF!</v>
      </c>
      <c r="BP9" s="57">
        <f t="shared" ref="BP9" si="8">BP7+BP8</f>
        <v>1.1400000000000003</v>
      </c>
      <c r="BQ9" s="58">
        <f>BQ7+BQ8</f>
        <v>1.1400000000000003</v>
      </c>
      <c r="BR9" s="58">
        <f>BR7+BR8</f>
        <v>1.2324063593069803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C300-ADDC-4555-9524-8753D9857631}">
  <dimension ref="B1:DB13"/>
  <sheetViews>
    <sheetView tabSelected="1" workbookViewId="0">
      <selection activeCell="C14" sqref="C14"/>
    </sheetView>
  </sheetViews>
  <sheetFormatPr defaultRowHeight="14.4" x14ac:dyDescent="0.3"/>
  <cols>
    <col min="2" max="2" width="31.6640625" bestFit="1" customWidth="1"/>
    <col min="3" max="14" width="9" bestFit="1" customWidth="1"/>
    <col min="15" max="17" width="10.33203125" bestFit="1" customWidth="1"/>
    <col min="18" max="27" width="9" bestFit="1" customWidth="1"/>
    <col min="28" max="28" width="11.6640625" bestFit="1" customWidth="1"/>
    <col min="29" max="30" width="9" bestFit="1" customWidth="1"/>
    <col min="31" max="31" width="15.77734375" bestFit="1" customWidth="1"/>
    <col min="32" max="33" width="9" bestFit="1" customWidth="1"/>
    <col min="34" max="34" width="11.6640625" bestFit="1" customWidth="1"/>
    <col min="35" max="37" width="9" bestFit="1" customWidth="1"/>
    <col min="38" max="38" width="11.6640625" bestFit="1" customWidth="1"/>
    <col min="39" max="39" width="13.109375" bestFit="1" customWidth="1"/>
    <col min="40" max="41" width="9" bestFit="1" customWidth="1"/>
    <col min="42" max="44" width="10.33203125" bestFit="1" customWidth="1"/>
    <col min="45" max="45" width="5.6640625" bestFit="1" customWidth="1"/>
    <col min="46" max="46" width="10.33203125" bestFit="1" customWidth="1"/>
    <col min="47" max="49" width="9" bestFit="1" customWidth="1"/>
    <col min="50" max="50" width="13.109375" bestFit="1" customWidth="1"/>
    <col min="51" max="51" width="9" bestFit="1" customWidth="1"/>
    <col min="52" max="52" width="11.6640625" bestFit="1" customWidth="1"/>
    <col min="53" max="55" width="9" bestFit="1" customWidth="1"/>
    <col min="56" max="56" width="14.44140625" bestFit="1" customWidth="1"/>
    <col min="57" max="63" width="9" bestFit="1" customWidth="1"/>
    <col min="64" max="64" width="13.109375" bestFit="1" customWidth="1"/>
    <col min="65" max="65" width="9" bestFit="1" customWidth="1"/>
    <col min="66" max="66" width="14.44140625" bestFit="1" customWidth="1"/>
    <col min="67" max="67" width="9" bestFit="1" customWidth="1"/>
    <col min="68" max="68" width="13.109375" bestFit="1" customWidth="1"/>
    <col min="69" max="69" width="9" bestFit="1" customWidth="1"/>
    <col min="70" max="70" width="13.109375" bestFit="1" customWidth="1"/>
    <col min="71" max="74" width="10.33203125" bestFit="1" customWidth="1"/>
    <col min="75" max="76" width="9" bestFit="1" customWidth="1"/>
    <col min="99" max="100" width="9" bestFit="1" customWidth="1"/>
  </cols>
  <sheetData>
    <row r="1" spans="2:106" ht="16.2" thickBot="1" x14ac:dyDescent="0.35">
      <c r="B1" s="67" t="s">
        <v>0</v>
      </c>
      <c r="C1" s="68">
        <v>44652</v>
      </c>
      <c r="D1" s="69">
        <v>44682</v>
      </c>
      <c r="E1" s="70">
        <v>44713</v>
      </c>
      <c r="F1" s="71">
        <v>44743</v>
      </c>
      <c r="G1" s="69">
        <v>44774</v>
      </c>
      <c r="H1" s="70">
        <v>44805</v>
      </c>
      <c r="I1" s="71">
        <v>44835</v>
      </c>
      <c r="J1" s="72">
        <v>44866</v>
      </c>
      <c r="K1" s="70">
        <v>44896</v>
      </c>
      <c r="L1" s="71">
        <v>44927</v>
      </c>
      <c r="M1" s="69">
        <v>44958</v>
      </c>
      <c r="N1" s="70">
        <v>44986</v>
      </c>
      <c r="O1" s="73" t="s">
        <v>1</v>
      </c>
      <c r="P1" s="74" t="s">
        <v>11</v>
      </c>
      <c r="Q1" s="74" t="s">
        <v>11</v>
      </c>
      <c r="R1" s="68">
        <v>45017</v>
      </c>
      <c r="S1" s="68">
        <v>45017</v>
      </c>
      <c r="T1" s="68">
        <v>45047</v>
      </c>
      <c r="U1" s="68">
        <v>45047</v>
      </c>
      <c r="V1" s="68">
        <v>45078</v>
      </c>
      <c r="W1" s="68">
        <v>45078</v>
      </c>
      <c r="X1" s="68">
        <v>45108</v>
      </c>
      <c r="Y1" s="68">
        <v>45108</v>
      </c>
      <c r="Z1" s="68">
        <v>45139</v>
      </c>
      <c r="AA1" s="68">
        <v>45139</v>
      </c>
      <c r="AB1" s="68">
        <v>45170</v>
      </c>
      <c r="AC1" s="68">
        <v>45170</v>
      </c>
      <c r="AD1" s="68">
        <v>45200</v>
      </c>
      <c r="AE1" s="68">
        <v>45200</v>
      </c>
      <c r="AF1" s="68">
        <v>45231</v>
      </c>
      <c r="AG1" s="68">
        <v>45231</v>
      </c>
      <c r="AH1" s="68">
        <v>45261</v>
      </c>
      <c r="AI1" s="68">
        <v>45261</v>
      </c>
      <c r="AJ1" s="68">
        <v>45292</v>
      </c>
      <c r="AK1" s="68">
        <v>45292</v>
      </c>
      <c r="AL1" s="68">
        <v>45323</v>
      </c>
      <c r="AM1" s="68">
        <v>45323</v>
      </c>
      <c r="AN1" s="68">
        <v>45352</v>
      </c>
      <c r="AO1" s="68">
        <v>45352</v>
      </c>
      <c r="AP1" s="75"/>
      <c r="AQ1" s="73" t="s">
        <v>1</v>
      </c>
      <c r="AR1" s="74" t="s">
        <v>11</v>
      </c>
      <c r="AT1" s="74" t="s">
        <v>11</v>
      </c>
      <c r="AU1" s="76">
        <v>45383</v>
      </c>
      <c r="AV1" s="76">
        <v>45383</v>
      </c>
      <c r="AW1" s="68">
        <v>45413</v>
      </c>
      <c r="AX1" s="68">
        <v>45413</v>
      </c>
      <c r="AY1" s="68">
        <v>45444</v>
      </c>
      <c r="AZ1" s="68">
        <v>45444</v>
      </c>
      <c r="BA1" s="68">
        <v>45474</v>
      </c>
      <c r="BB1" s="68">
        <v>45474</v>
      </c>
      <c r="BC1" s="68">
        <v>45505</v>
      </c>
      <c r="BD1" s="68">
        <v>45505</v>
      </c>
      <c r="BE1" s="68">
        <v>45536</v>
      </c>
      <c r="BF1" s="68">
        <v>45536</v>
      </c>
      <c r="BG1" s="68">
        <v>45566</v>
      </c>
      <c r="BH1" s="68">
        <v>45566</v>
      </c>
      <c r="BI1" s="68">
        <v>45597</v>
      </c>
      <c r="BJ1" s="68">
        <v>45597</v>
      </c>
      <c r="BK1" s="68">
        <v>45627</v>
      </c>
      <c r="BL1" s="68">
        <v>45627</v>
      </c>
      <c r="BM1" s="68">
        <v>45658</v>
      </c>
      <c r="BN1" s="68">
        <v>45658</v>
      </c>
      <c r="BO1" s="68">
        <v>45689</v>
      </c>
      <c r="BP1" s="68">
        <v>45689</v>
      </c>
      <c r="BQ1" s="68">
        <v>45717</v>
      </c>
      <c r="BR1" s="68">
        <v>45717</v>
      </c>
      <c r="BS1" s="75"/>
      <c r="BT1" s="73" t="s">
        <v>1</v>
      </c>
      <c r="BU1" s="74" t="s">
        <v>11</v>
      </c>
      <c r="BV1" s="74" t="s">
        <v>11</v>
      </c>
      <c r="BW1" s="76">
        <v>45748</v>
      </c>
      <c r="BX1" s="76">
        <v>45748</v>
      </c>
      <c r="CU1" s="75"/>
      <c r="CV1" s="73" t="s">
        <v>1</v>
      </c>
    </row>
    <row r="2" spans="2:106" s="12" customFormat="1" ht="18.600000000000001" thickBot="1" x14ac:dyDescent="0.4">
      <c r="B2" s="13" t="s">
        <v>3</v>
      </c>
      <c r="C2" s="14">
        <v>173192</v>
      </c>
      <c r="D2" s="15">
        <v>188256</v>
      </c>
      <c r="E2" s="16">
        <v>180481</v>
      </c>
      <c r="F2" s="17">
        <v>179202</v>
      </c>
      <c r="G2" s="15">
        <v>178440</v>
      </c>
      <c r="H2" s="16">
        <v>174424</v>
      </c>
      <c r="I2" s="17">
        <v>182709</v>
      </c>
      <c r="J2" s="18">
        <v>175244</v>
      </c>
      <c r="K2" s="16">
        <v>195924</v>
      </c>
      <c r="L2" s="17">
        <v>196757</v>
      </c>
      <c r="M2" s="15">
        <v>170048</v>
      </c>
      <c r="N2" s="16">
        <v>194337</v>
      </c>
      <c r="O2" s="19">
        <f>SUM(C2:N2)</f>
        <v>2189014</v>
      </c>
      <c r="P2" s="77">
        <f>SUM(C2:N2)</f>
        <v>2189014</v>
      </c>
      <c r="Q2" s="77">
        <v>2228337.2845000001</v>
      </c>
      <c r="R2" s="78">
        <v>188100</v>
      </c>
      <c r="S2" s="14">
        <v>182212</v>
      </c>
      <c r="T2" s="79">
        <v>149880</v>
      </c>
      <c r="U2" s="16">
        <v>184255</v>
      </c>
      <c r="V2" s="16">
        <v>188610</v>
      </c>
      <c r="W2" s="16">
        <v>158007</v>
      </c>
      <c r="X2" s="17">
        <v>186450</v>
      </c>
      <c r="Y2" s="17">
        <v>175158</v>
      </c>
      <c r="Z2" s="80">
        <v>196917.5</v>
      </c>
      <c r="AA2" s="15">
        <v>191342</v>
      </c>
      <c r="AB2" s="16">
        <v>190522.5</v>
      </c>
      <c r="AC2" s="16">
        <v>184924</v>
      </c>
      <c r="AD2" s="17">
        <v>187325</v>
      </c>
      <c r="AE2" s="17">
        <v>183179.19737912004</v>
      </c>
      <c r="AF2" s="81">
        <v>190522.5</v>
      </c>
      <c r="AG2" s="18">
        <v>160880</v>
      </c>
      <c r="AH2" s="16">
        <v>197977.5</v>
      </c>
      <c r="AI2" s="16">
        <v>186624</v>
      </c>
      <c r="AJ2" s="82">
        <v>178599.78450000001</v>
      </c>
      <c r="AK2" s="17">
        <v>185881</v>
      </c>
      <c r="AL2" s="15">
        <v>185107.5</v>
      </c>
      <c r="AM2" s="15">
        <v>159745.14000000001</v>
      </c>
      <c r="AN2" s="16">
        <v>188325</v>
      </c>
      <c r="AO2" s="16">
        <v>184105</v>
      </c>
      <c r="AP2" s="83">
        <f>SUM(R2,T2,V2,X2,Z2,AB2,AD2,AF2,AH2,AJ2,AL2,AN2)</f>
        <v>2228337.2845000001</v>
      </c>
      <c r="AQ2" s="83">
        <f>SUM(S2,U2,W2,Y2,AA2,AC2,AE2,AG2,AI2,AK2,AM2,AO2)</f>
        <v>2136312.3373791203</v>
      </c>
      <c r="AR2" s="77">
        <f>SUM(S2:AO2)</f>
        <v>4176549.6218791204</v>
      </c>
      <c r="AT2" s="84">
        <v>2175790</v>
      </c>
      <c r="AU2" s="78">
        <v>169275</v>
      </c>
      <c r="AV2" s="14">
        <v>170738</v>
      </c>
      <c r="AW2" s="79">
        <v>189100</v>
      </c>
      <c r="AX2" s="16">
        <v>181580.72</v>
      </c>
      <c r="AY2" s="16">
        <v>164700</v>
      </c>
      <c r="AZ2" s="16">
        <v>167055.5</v>
      </c>
      <c r="BA2" s="17">
        <v>189100</v>
      </c>
      <c r="BB2" s="17">
        <v>172316</v>
      </c>
      <c r="BC2" s="80">
        <v>189720</v>
      </c>
      <c r="BD2" s="15">
        <v>171206.02499999999</v>
      </c>
      <c r="BE2" s="16">
        <v>179300</v>
      </c>
      <c r="BF2" s="16">
        <f>'[2]Detail report FEB-24'!$D$98</f>
        <v>176965</v>
      </c>
      <c r="BG2" s="17">
        <v>179300</v>
      </c>
      <c r="BH2" s="16">
        <f>'[5]Detail report OCT-24'!$D$98</f>
        <v>160961</v>
      </c>
      <c r="BI2" s="81">
        <v>173000</v>
      </c>
      <c r="BJ2" s="18">
        <v>174314</v>
      </c>
      <c r="BK2" s="16">
        <v>186000</v>
      </c>
      <c r="BL2" s="16">
        <v>168980.83</v>
      </c>
      <c r="BM2" s="82">
        <v>185900</v>
      </c>
      <c r="BN2" s="17">
        <v>163962.859</v>
      </c>
      <c r="BO2" s="15">
        <v>177800</v>
      </c>
      <c r="BP2" s="15">
        <v>153264.82999999999</v>
      </c>
      <c r="BQ2" s="16">
        <v>187325</v>
      </c>
      <c r="BR2" s="16">
        <v>153264.82999999999</v>
      </c>
      <c r="BS2" s="83">
        <f>SUM(AU2,AW2,AY2,BA2,BC2,BE2,BG2,BI2,BK2,BM2,BO2,BQ2)</f>
        <v>2170520</v>
      </c>
      <c r="BT2" s="83">
        <f>SUM(AV2,AX2,AZ2,BB2,BD2,BF2,BH2,BJ2,BL2,BN2,BP2,BR2)</f>
        <v>2014609.5940000003</v>
      </c>
      <c r="BU2" s="77">
        <f>SUM(AV2:BR2)</f>
        <v>4015854.5940000005</v>
      </c>
      <c r="BV2" s="84">
        <v>2258674.3200000003</v>
      </c>
      <c r="BW2" s="78">
        <v>179550</v>
      </c>
      <c r="BX2" s="14">
        <v>162146</v>
      </c>
      <c r="CU2" s="83">
        <f>SUM(BW2,BY2,CA2,CC2,CE2,CG2,CI2,CK2,CM2,CO2,CQ2,CS2)</f>
        <v>179550</v>
      </c>
      <c r="CV2" s="83">
        <f>SUM(BX2,BZ2,CB2,CD2,CF2,CH2,CJ2,CL2,CN2,CP2,CR2,CT2)</f>
        <v>162146</v>
      </c>
      <c r="CY2"/>
      <c r="CZ2"/>
      <c r="DA2"/>
      <c r="DB2"/>
    </row>
    <row r="3" spans="2:106" ht="18" x14ac:dyDescent="0.35">
      <c r="B3" s="85" t="s">
        <v>4</v>
      </c>
      <c r="C3" s="86">
        <v>64.27</v>
      </c>
      <c r="D3" s="87">
        <v>64.27</v>
      </c>
      <c r="E3" s="88">
        <v>64.27</v>
      </c>
      <c r="F3" s="41">
        <v>64.27</v>
      </c>
      <c r="G3" s="39">
        <v>64.27</v>
      </c>
      <c r="H3" s="40">
        <v>64.27</v>
      </c>
      <c r="I3" s="38">
        <v>60.41</v>
      </c>
      <c r="J3" s="38">
        <v>60.41</v>
      </c>
      <c r="K3" s="38">
        <v>60.41</v>
      </c>
      <c r="L3" s="38">
        <v>60.41</v>
      </c>
      <c r="M3" s="39">
        <v>60.41</v>
      </c>
      <c r="N3" s="42">
        <v>60.41</v>
      </c>
      <c r="O3" s="89">
        <f>AVERAGE(C3:N3)</f>
        <v>62.339999999999982</v>
      </c>
      <c r="P3" s="89">
        <f>((C3*$C$17)+(D3*$D$17)+(E3*$E$17)+(F3*$F$17)+(G3*$G$17)+(H3*$H$17)+(I3*$I$17)+(J3*$J$17)+(K3*$K$17)+(L3*$L$17)+(M3*$M$17)+(N3*$N$17))/10^7</f>
        <v>0</v>
      </c>
      <c r="Q3" s="90">
        <v>60.41</v>
      </c>
      <c r="R3" s="91">
        <v>60.41</v>
      </c>
      <c r="S3" s="86">
        <v>51.42</v>
      </c>
      <c r="T3" s="91">
        <v>60.41</v>
      </c>
      <c r="U3" s="88">
        <v>51.42</v>
      </c>
      <c r="V3" s="91">
        <v>60.41</v>
      </c>
      <c r="W3" s="88">
        <v>55.23</v>
      </c>
      <c r="X3" s="91">
        <v>60.41</v>
      </c>
      <c r="Y3" s="41">
        <v>59.81</v>
      </c>
      <c r="Z3" s="91">
        <v>60.41</v>
      </c>
      <c r="AA3" s="39">
        <v>59.81</v>
      </c>
      <c r="AB3" s="91">
        <v>60.41</v>
      </c>
      <c r="AC3" s="40">
        <v>59.81</v>
      </c>
      <c r="AD3" s="91">
        <v>60.41</v>
      </c>
      <c r="AE3" s="38">
        <v>59.81</v>
      </c>
      <c r="AF3" s="91">
        <v>60.41</v>
      </c>
      <c r="AG3" s="38">
        <v>59.81</v>
      </c>
      <c r="AH3" s="91">
        <v>60.41</v>
      </c>
      <c r="AI3" s="38">
        <v>59.81</v>
      </c>
      <c r="AJ3" s="91">
        <v>60.41</v>
      </c>
      <c r="AK3" s="38">
        <v>59.81</v>
      </c>
      <c r="AL3" s="91">
        <v>60.41</v>
      </c>
      <c r="AM3" s="39">
        <v>59.81</v>
      </c>
      <c r="AN3" s="91">
        <v>60.41</v>
      </c>
      <c r="AO3" s="42">
        <v>59.81</v>
      </c>
      <c r="AP3" s="89">
        <f t="shared" ref="AP3:AQ11" si="0">AVERAGE(R3,T3,V3,X3,Z3,AB3,AD3,AF3,AH3,AJ3,AL3,AN3)</f>
        <v>60.409999999999975</v>
      </c>
      <c r="AQ3" s="89">
        <f t="shared" si="0"/>
        <v>58.029999999999994</v>
      </c>
      <c r="AR3" s="89">
        <f>((S3*$C$17)+(T3*$D$17)+(W3*$E$17)+(Y3*$F$17)+(AA3*$G$17)+(AC3*$H$17)+(AE3*$I$17)+(AG3*$J$17)+(AI3*$K$17)+(AK3*$L$17)+(AM3*$M$17)+(AO3*$N$17))/10^7</f>
        <v>0</v>
      </c>
      <c r="AT3" s="92">
        <v>50</v>
      </c>
      <c r="AU3" s="92">
        <v>50</v>
      </c>
      <c r="AV3" s="86">
        <v>56.71</v>
      </c>
      <c r="AW3" s="92">
        <v>50</v>
      </c>
      <c r="AX3" s="88">
        <v>55.220000000000006</v>
      </c>
      <c r="AY3" s="92">
        <v>50</v>
      </c>
      <c r="AZ3" s="88">
        <v>55.219999999999992</v>
      </c>
      <c r="BA3" s="92">
        <v>50</v>
      </c>
      <c r="BB3" s="41">
        <v>57.98</v>
      </c>
      <c r="BC3" s="92">
        <v>50</v>
      </c>
      <c r="BD3" s="39">
        <v>58.728940642477617</v>
      </c>
      <c r="BE3" s="92">
        <v>50</v>
      </c>
      <c r="BF3" s="40">
        <f>'[2]Detail report FEB-24'!$E$99</f>
        <v>58.474316181423262</v>
      </c>
      <c r="BG3" s="92">
        <v>50</v>
      </c>
      <c r="BH3" s="40">
        <f>'[5]Detail report OCT-24'!$E$99</f>
        <v>58.474316181423262</v>
      </c>
      <c r="BI3" s="92">
        <v>50</v>
      </c>
      <c r="BJ3" s="38">
        <v>51.92</v>
      </c>
      <c r="BK3" s="92">
        <v>50</v>
      </c>
      <c r="BL3" s="38">
        <v>51.92</v>
      </c>
      <c r="BM3" s="92">
        <v>50</v>
      </c>
      <c r="BN3" s="38">
        <v>51.92</v>
      </c>
      <c r="BO3" s="92">
        <v>50</v>
      </c>
      <c r="BP3" s="39" t="e">
        <f>#REF!</f>
        <v>#REF!</v>
      </c>
      <c r="BQ3" s="92">
        <v>50</v>
      </c>
      <c r="BR3" s="42" t="e">
        <f>#REF!</f>
        <v>#REF!</v>
      </c>
      <c r="BS3" s="89">
        <f t="shared" ref="BS3:BT7" si="1">AVERAGE(AU3,AW3,AY3,BA3,BC3,BE3,BG3,BI3,BK3,BM3,BO3,BQ3)</f>
        <v>50</v>
      </c>
      <c r="BT3" s="89" t="e">
        <f t="shared" si="1"/>
        <v>#REF!</v>
      </c>
      <c r="BU3" s="89"/>
      <c r="BV3" s="93">
        <v>57.980000000000011</v>
      </c>
      <c r="BW3" s="93">
        <v>57.980000000000011</v>
      </c>
      <c r="BX3" s="86">
        <v>57.98</v>
      </c>
      <c r="CU3" s="89">
        <f t="shared" ref="CU3:CV7" si="2">AVERAGE(BW3,BY3,CA3,CC3,CE3,CG3,CI3,CK3,CM3,CO3,CQ3,CS3)</f>
        <v>57.980000000000011</v>
      </c>
      <c r="CV3" s="89">
        <f t="shared" si="2"/>
        <v>57.98</v>
      </c>
    </row>
    <row r="4" spans="2:106" ht="18" x14ac:dyDescent="0.35">
      <c r="B4" s="85" t="s">
        <v>12</v>
      </c>
      <c r="C4" s="41">
        <v>33.340000000000003</v>
      </c>
      <c r="D4" s="39">
        <v>33.340000000000003</v>
      </c>
      <c r="E4" s="40">
        <v>34.153666879830503</v>
      </c>
      <c r="F4" s="41">
        <v>33.462973748483527</v>
      </c>
      <c r="G4" s="39">
        <v>33.6375659432763</v>
      </c>
      <c r="H4" s="40">
        <v>34.109112624741776</v>
      </c>
      <c r="I4" s="38">
        <v>36.084164039602733</v>
      </c>
      <c r="J4" s="39">
        <v>34.620042742748133</v>
      </c>
      <c r="K4" s="40">
        <v>37.316190778154287</v>
      </c>
      <c r="L4" s="38" t="e">
        <f>#REF!</f>
        <v>#REF!</v>
      </c>
      <c r="M4" s="39">
        <v>40.914561883870093</v>
      </c>
      <c r="N4" s="42">
        <v>42.166635917502049</v>
      </c>
      <c r="O4" s="89" t="e">
        <f>AVERAGE(C4:N4)</f>
        <v>#REF!</v>
      </c>
      <c r="P4" s="89" t="e">
        <f>((C4*$C$17)+(D4*$D$17)+(E4*$E$17)+(F4*$F$17)+(G4*$G$17)+(H4*$H$17)+(I4*$I$17)+(J4*$J$17)+(K4*$K$17)+(L4*$L$17)+(M4*$M$17)+(N4*$N$17))/10^7</f>
        <v>#REF!</v>
      </c>
      <c r="Q4" s="90">
        <v>54</v>
      </c>
      <c r="R4" s="91">
        <v>54</v>
      </c>
      <c r="S4" s="41">
        <v>42.44</v>
      </c>
      <c r="T4" s="94">
        <v>54</v>
      </c>
      <c r="U4" s="40">
        <v>43.81</v>
      </c>
      <c r="V4" s="94">
        <v>54</v>
      </c>
      <c r="W4" s="40">
        <v>44.196034448830545</v>
      </c>
      <c r="X4" s="94">
        <v>54</v>
      </c>
      <c r="Y4" s="41">
        <v>44.22</v>
      </c>
      <c r="Z4" s="94">
        <v>54</v>
      </c>
      <c r="AA4" s="39">
        <v>46.12</v>
      </c>
      <c r="AB4" s="94">
        <v>54</v>
      </c>
      <c r="AC4" s="40">
        <v>47.18</v>
      </c>
      <c r="AD4" s="94">
        <v>54</v>
      </c>
      <c r="AE4" s="38">
        <v>49.32</v>
      </c>
      <c r="AF4" s="94">
        <v>54</v>
      </c>
      <c r="AG4" s="39">
        <v>48.99</v>
      </c>
      <c r="AH4" s="94">
        <v>54</v>
      </c>
      <c r="AI4" s="40">
        <v>50.11</v>
      </c>
      <c r="AJ4" s="94">
        <v>54</v>
      </c>
      <c r="AK4" s="38">
        <v>50.48</v>
      </c>
      <c r="AL4" s="94">
        <v>54</v>
      </c>
      <c r="AM4" s="39">
        <v>51.63</v>
      </c>
      <c r="AN4" s="94">
        <v>54</v>
      </c>
      <c r="AO4" s="42">
        <v>52.435432087659734</v>
      </c>
      <c r="AP4" s="89">
        <f t="shared" si="0"/>
        <v>54</v>
      </c>
      <c r="AQ4" s="89">
        <f t="shared" si="0"/>
        <v>47.577622211374198</v>
      </c>
      <c r="AR4" s="89">
        <f>((S4*$C$17)+(T4*$D$17)+(W4*$E$17)+(Y4*$F$17)+(AA4*$G$17)+(AC4*$H$17)+(AE4*$I$17)+(AG4*$J$17)+(AI4*$K$17)+(AK4*$L$17)+(AM4*$M$17)+(AO4*$N$17))/10^7</f>
        <v>0</v>
      </c>
      <c r="AT4" s="95">
        <v>51</v>
      </c>
      <c r="AU4" s="95">
        <v>51</v>
      </c>
      <c r="AV4" s="41">
        <v>52.428231280855464</v>
      </c>
      <c r="AW4" s="95">
        <v>51</v>
      </c>
      <c r="AX4" s="40">
        <v>52.89607949838252</v>
      </c>
      <c r="AY4" s="95">
        <v>51</v>
      </c>
      <c r="AZ4" s="40">
        <v>52.89607949838252</v>
      </c>
      <c r="BA4" s="95">
        <v>51</v>
      </c>
      <c r="BB4" s="41">
        <v>52.938996849592968</v>
      </c>
      <c r="BC4" s="95">
        <v>51</v>
      </c>
      <c r="BD4" s="39">
        <v>53.248467737523171</v>
      </c>
      <c r="BE4" s="95">
        <v>51</v>
      </c>
      <c r="BF4" s="40">
        <f>'[2]Detail report FEB-24'!$E$100</f>
        <v>53.622709700349965</v>
      </c>
      <c r="BG4" s="95">
        <v>51</v>
      </c>
      <c r="BH4" s="40">
        <f>'[5]Detail report OCT-24'!$E$100</f>
        <v>53.622709700349965</v>
      </c>
      <c r="BI4" s="95">
        <v>51</v>
      </c>
      <c r="BJ4" s="39">
        <v>38.33</v>
      </c>
      <c r="BK4" s="95">
        <v>51</v>
      </c>
      <c r="BL4" s="40">
        <v>38.33</v>
      </c>
      <c r="BM4" s="95">
        <v>51</v>
      </c>
      <c r="BN4" s="38">
        <v>38.33</v>
      </c>
      <c r="BO4" s="95">
        <v>51</v>
      </c>
      <c r="BP4" s="39" t="e">
        <f>#REF!</f>
        <v>#REF!</v>
      </c>
      <c r="BQ4" s="95">
        <v>51</v>
      </c>
      <c r="BR4" s="42" t="e">
        <f>#REF!</f>
        <v>#REF!</v>
      </c>
      <c r="BS4" s="89">
        <f t="shared" si="1"/>
        <v>51</v>
      </c>
      <c r="BT4" s="89" t="e">
        <f t="shared" si="1"/>
        <v>#REF!</v>
      </c>
      <c r="BU4" s="89"/>
      <c r="BV4" s="96">
        <v>51.889999999999993</v>
      </c>
      <c r="BW4" s="96">
        <v>51.889999999999993</v>
      </c>
      <c r="BX4" s="41">
        <v>38.33</v>
      </c>
      <c r="CU4" s="89">
        <f t="shared" si="2"/>
        <v>51.889999999999993</v>
      </c>
      <c r="CV4" s="89">
        <f t="shared" si="2"/>
        <v>38.33</v>
      </c>
    </row>
    <row r="5" spans="2:106" ht="18" x14ac:dyDescent="0.35">
      <c r="B5" s="85" t="s">
        <v>13</v>
      </c>
      <c r="C5" s="41">
        <f>128875/(C2+C16)</f>
        <v>0.74411635641369112</v>
      </c>
      <c r="D5" s="39">
        <f>348437.75/(D2+D16)</f>
        <v>1.8508719509603944</v>
      </c>
      <c r="E5" s="40">
        <f>223832.65/(E2+E16)</f>
        <v>1.2402006305372864</v>
      </c>
      <c r="F5" s="41">
        <f>71250/(F2+F16)</f>
        <v>0.39759600897311415</v>
      </c>
      <c r="G5" s="39">
        <f>109000/(G2+G16)</f>
        <v>0.61084958529477695</v>
      </c>
      <c r="H5" s="40">
        <f>19700/(H16+H2)</f>
        <v>0.11294317295784984</v>
      </c>
      <c r="I5" s="38">
        <f>131605.1/(I2+I16)</f>
        <v>0.72029894531741734</v>
      </c>
      <c r="J5" s="39">
        <f>126800/(J2+J16)</f>
        <v>0.72356257560886539</v>
      </c>
      <c r="K5" s="40">
        <f>379530/K2</f>
        <v>1.9371286825503766</v>
      </c>
      <c r="L5" s="38">
        <f>(289279.999999999)/(L2+L16)</f>
        <v>1.4702399406374309</v>
      </c>
      <c r="M5" s="39">
        <f>359542.85/(M2+M16)</f>
        <v>2.1143609451449001</v>
      </c>
      <c r="N5" s="42">
        <f>654156.2/(N2+N16)</f>
        <v>3.366091891919706</v>
      </c>
      <c r="O5" s="89">
        <f>AVERAGE(C5:N5)</f>
        <v>1.2740217238596507</v>
      </c>
      <c r="P5" s="89">
        <f>((C5*$C$17)+(D5*$D$17)+(E5*$E$17)+(F5*$F$17)+(G5*$G$17)+(H5*$H$17)+(I5*$I$17)+(J5*$J$17)+(K5*$K$17)+(L5*$L$17)+(M5*$M$17)+(N5*$N$17))/10^7</f>
        <v>0</v>
      </c>
      <c r="Q5" s="90">
        <v>3.09</v>
      </c>
      <c r="R5" s="91">
        <v>3.09</v>
      </c>
      <c r="S5" s="41">
        <v>3.98</v>
      </c>
      <c r="T5" s="94">
        <v>3.09</v>
      </c>
      <c r="U5" s="40">
        <v>2.42</v>
      </c>
      <c r="V5" s="94">
        <v>3.09</v>
      </c>
      <c r="W5" s="40">
        <v>4.5615546874419231</v>
      </c>
      <c r="X5" s="94">
        <v>3.09</v>
      </c>
      <c r="Y5" s="41">
        <v>3.8660000000000001</v>
      </c>
      <c r="Z5" s="94">
        <v>3.09</v>
      </c>
      <c r="AA5" s="39">
        <v>1.86</v>
      </c>
      <c r="AB5" s="94">
        <v>3.09</v>
      </c>
      <c r="AC5" s="40">
        <v>1.54</v>
      </c>
      <c r="AD5" s="94">
        <v>3.09</v>
      </c>
      <c r="AE5" s="38">
        <v>2.4900000000000002</v>
      </c>
      <c r="AF5" s="94">
        <v>3.09</v>
      </c>
      <c r="AG5" s="39">
        <v>2.88</v>
      </c>
      <c r="AH5" s="94">
        <v>3.09</v>
      </c>
      <c r="AI5" s="40">
        <v>1.28</v>
      </c>
      <c r="AJ5" s="94">
        <v>3.09</v>
      </c>
      <c r="AK5" s="38">
        <v>1.62</v>
      </c>
      <c r="AL5" s="94">
        <v>3.09</v>
      </c>
      <c r="AM5" s="39">
        <v>2.42</v>
      </c>
      <c r="AN5" s="94">
        <v>3.09</v>
      </c>
      <c r="AO5" s="42">
        <v>1.74</v>
      </c>
      <c r="AP5" s="89">
        <f t="shared" si="0"/>
        <v>3.09</v>
      </c>
      <c r="AQ5" s="89">
        <f t="shared" si="0"/>
        <v>2.554796223953494</v>
      </c>
      <c r="AR5" s="89">
        <f>((S5*$C$17)+(T5*$D$17)+(W5*$E$17)+(Y5*$F$17)+(AA5*$G$17)+(AC5*$H$17)+(AE5*$I$17)+(AG5*$J$17)+(AI5*$K$17)+(AK5*$L$17)+(AM5*$M$17)+(AO5*$N$17))/10^7</f>
        <v>0</v>
      </c>
      <c r="AT5" s="95">
        <v>2.8014996119665962</v>
      </c>
      <c r="AU5" s="95">
        <v>2.8014996119665962</v>
      </c>
      <c r="AV5" s="41">
        <v>1.3240720832557789</v>
      </c>
      <c r="AW5" s="95">
        <v>2.8014996119665962</v>
      </c>
      <c r="AX5" s="40">
        <v>2.2208645010757824</v>
      </c>
      <c r="AY5" s="95">
        <v>2.8014996119665962</v>
      </c>
      <c r="AZ5" s="40">
        <v>1.59</v>
      </c>
      <c r="BA5" s="95">
        <v>2.8014996119665962</v>
      </c>
      <c r="BB5" s="41">
        <v>1.1599999999999999</v>
      </c>
      <c r="BC5" s="95">
        <v>2.8014996119665962</v>
      </c>
      <c r="BD5" s="39">
        <v>1.78</v>
      </c>
      <c r="BE5" s="95">
        <v>2.8014996119665962</v>
      </c>
      <c r="BF5" s="40">
        <f>'[2]Detail report FEB-24'!$I$113</f>
        <v>1.8451591514732031</v>
      </c>
      <c r="BG5" s="95">
        <v>2.8014996119665962</v>
      </c>
      <c r="BH5" s="40">
        <f>'[5]Detail report OCT-24'!$I$113</f>
        <v>1.7893922181892559</v>
      </c>
      <c r="BI5" s="95">
        <v>2.8014996119665962</v>
      </c>
      <c r="BJ5" s="39">
        <v>0.99</v>
      </c>
      <c r="BK5" s="95">
        <v>2.8014996119665962</v>
      </c>
      <c r="BL5" s="40">
        <v>2.64</v>
      </c>
      <c r="BM5" s="95">
        <v>2.8014996119665962</v>
      </c>
      <c r="BN5" s="38">
        <v>2.1722279554551092</v>
      </c>
      <c r="BO5" s="95">
        <v>2.8014996119665962</v>
      </c>
      <c r="BP5" s="39">
        <v>3.15</v>
      </c>
      <c r="BQ5" s="95">
        <v>2.8014996119665962</v>
      </c>
      <c r="BR5" s="42">
        <v>5.0492435169197964</v>
      </c>
      <c r="BS5" s="89">
        <f t="shared" si="1"/>
        <v>2.8014996119665967</v>
      </c>
      <c r="BT5" s="89">
        <f t="shared" si="1"/>
        <v>2.1425799521974103</v>
      </c>
      <c r="BU5" s="89"/>
      <c r="BV5" s="96">
        <v>3.5900000000000012</v>
      </c>
      <c r="BW5" s="96">
        <v>3.5900000000000012</v>
      </c>
      <c r="BX5" s="41">
        <v>2.146535350598493</v>
      </c>
      <c r="CU5" s="89">
        <f t="shared" si="2"/>
        <v>3.5900000000000012</v>
      </c>
      <c r="CV5" s="89">
        <f t="shared" si="2"/>
        <v>2.146535350598493</v>
      </c>
    </row>
    <row r="6" spans="2:106" ht="18" x14ac:dyDescent="0.35">
      <c r="B6" s="85" t="s">
        <v>7</v>
      </c>
      <c r="C6" s="41">
        <v>0</v>
      </c>
      <c r="D6" s="39">
        <v>0.42</v>
      </c>
      <c r="E6" s="40">
        <v>0.51430076321148555</v>
      </c>
      <c r="F6" s="41">
        <v>1.48</v>
      </c>
      <c r="G6" s="39">
        <v>0.77742148398147626</v>
      </c>
      <c r="H6" s="40">
        <v>0.60365970614938047</v>
      </c>
      <c r="I6" s="38">
        <v>0</v>
      </c>
      <c r="J6" s="39" t="e">
        <f>#REF!</f>
        <v>#REF!</v>
      </c>
      <c r="K6" s="40">
        <v>0.17317635472390719</v>
      </c>
      <c r="L6" s="38">
        <v>0</v>
      </c>
      <c r="M6" s="39">
        <v>0.21</v>
      </c>
      <c r="N6" s="42">
        <v>0</v>
      </c>
      <c r="O6" s="89" t="e">
        <f>AVERAGE(C6:N6)</f>
        <v>#REF!</v>
      </c>
      <c r="P6" s="89" t="e">
        <f>((C6*$C$17)+(D6*$D$17)+(E6*$E$17)+(F6*$F$17)+(G6*$G$17)+(H6*$H$17)+(I6*$I$17)+(J6*$J$17)+(K6*$K$17)+(L6*$L$17)+(M6*$M$17)+(N6*$N$17))/10^7</f>
        <v>#REF!</v>
      </c>
      <c r="Q6" s="90">
        <v>1.68</v>
      </c>
      <c r="R6" s="91">
        <v>1.6791278517507993</v>
      </c>
      <c r="S6" s="41">
        <v>1.41</v>
      </c>
      <c r="T6" s="94">
        <v>1.6791278517507993</v>
      </c>
      <c r="U6" s="40">
        <v>0.3</v>
      </c>
      <c r="V6" s="94">
        <v>1.6791278517507993</v>
      </c>
      <c r="W6" s="40">
        <v>0</v>
      </c>
      <c r="X6" s="94">
        <v>1.6791278517507993</v>
      </c>
      <c r="Y6" s="41"/>
      <c r="Z6" s="94">
        <v>1.6791278517507993</v>
      </c>
      <c r="AA6" s="39">
        <v>0.1</v>
      </c>
      <c r="AB6" s="94">
        <v>1.6791278517507993</v>
      </c>
      <c r="AC6" s="40">
        <v>0</v>
      </c>
      <c r="AD6" s="94">
        <v>1.6791278517507993</v>
      </c>
      <c r="AE6" s="38"/>
      <c r="AF6" s="94">
        <v>1.6791278517507993</v>
      </c>
      <c r="AG6" s="39"/>
      <c r="AH6" s="94">
        <v>1.6791278517507993</v>
      </c>
      <c r="AI6" s="40"/>
      <c r="AJ6" s="94">
        <v>1.6791278517507993</v>
      </c>
      <c r="AK6" s="38"/>
      <c r="AL6" s="94">
        <v>1.6791278517507993</v>
      </c>
      <c r="AM6" s="39">
        <v>0.23</v>
      </c>
      <c r="AN6" s="94">
        <v>1.6791278517507993</v>
      </c>
      <c r="AO6" s="42">
        <v>0.27877309445733028</v>
      </c>
      <c r="AP6" s="89">
        <f>AVERAGE(R6,T6,V6,X6,Z6,AB6,AD6,AF6,AH6,AJ6,AL6,AN6)</f>
        <v>1.6791278517507993</v>
      </c>
      <c r="AQ6" s="89">
        <f>AVERAGE(S6,U6,W6,Y6,AA6,AC6,AE6,AG6,AI6,AK6,AM6,AO6)</f>
        <v>0.33125329920819002</v>
      </c>
      <c r="AR6" s="89">
        <f>((S6*$C$17)+(T6*$D$17)+(W6*$E$17)+(Y6*$F$17)+(AA6*$G$17)+(AC6*$H$17)+(AE6*$I$17)+(AG6*$J$17)+(AI6*$K$17)+(AK6*$L$17)+(AM6*$M$17)+(AO6*$N$17))/10^7</f>
        <v>0</v>
      </c>
      <c r="AT6" s="95">
        <v>0.75</v>
      </c>
      <c r="AU6" s="95">
        <v>0.75</v>
      </c>
      <c r="AV6" s="41">
        <v>0.35200192763342836</v>
      </c>
      <c r="AW6" s="95">
        <v>0.75</v>
      </c>
      <c r="AX6" s="40">
        <v>0</v>
      </c>
      <c r="AY6" s="95">
        <v>0.75</v>
      </c>
      <c r="AZ6" s="40">
        <v>0.58995743083714014</v>
      </c>
      <c r="BA6" s="95">
        <v>0.75</v>
      </c>
      <c r="BB6" s="41">
        <v>0.73800346152433338</v>
      </c>
      <c r="BC6" s="95">
        <v>0.75</v>
      </c>
      <c r="BD6" s="39">
        <v>0.43057361498374797</v>
      </c>
      <c r="BE6" s="95">
        <v>0.75</v>
      </c>
      <c r="BF6" s="40">
        <f>'[2]Detail report FEB-24'!$G$136</f>
        <v>3.3984798145303095</v>
      </c>
      <c r="BG6" s="95">
        <v>0.75</v>
      </c>
      <c r="BH6" s="40">
        <f>'[5]Detail report OCT-24'!$G$136</f>
        <v>8.65</v>
      </c>
      <c r="BI6" s="95">
        <v>0.75</v>
      </c>
      <c r="BJ6" s="39">
        <v>13.120947404784523</v>
      </c>
      <c r="BK6" s="95">
        <v>0.75</v>
      </c>
      <c r="BL6" s="40" t="e">
        <f>#REF!</f>
        <v>#REF!</v>
      </c>
      <c r="BM6" s="95">
        <v>0.75</v>
      </c>
      <c r="BN6" s="38" t="e">
        <f>#REF!</f>
        <v>#REF!</v>
      </c>
      <c r="BO6" s="95">
        <v>0.75</v>
      </c>
      <c r="BP6" s="39" t="e">
        <f>#REF!</f>
        <v>#REF!</v>
      </c>
      <c r="BQ6" s="95">
        <v>0.75</v>
      </c>
      <c r="BR6" s="42" t="e">
        <f>#REF!</f>
        <v>#REF!</v>
      </c>
      <c r="BS6" s="89">
        <f t="shared" si="1"/>
        <v>0.75</v>
      </c>
      <c r="BT6" s="89" t="e">
        <f t="shared" si="1"/>
        <v>#REF!</v>
      </c>
      <c r="BU6" s="89"/>
      <c r="BV6" s="96">
        <v>2.0599999999999996</v>
      </c>
      <c r="BW6" s="96">
        <v>2.0599999999999996</v>
      </c>
      <c r="BX6" s="41">
        <v>7.4058226223195041</v>
      </c>
      <c r="CU6" s="89">
        <f t="shared" si="2"/>
        <v>2.0599999999999996</v>
      </c>
      <c r="CV6" s="89">
        <f t="shared" si="2"/>
        <v>7.4058226223195041</v>
      </c>
    </row>
    <row r="7" spans="2:106" ht="18.600000000000001" thickBot="1" x14ac:dyDescent="0.4">
      <c r="B7" s="97" t="s">
        <v>14</v>
      </c>
      <c r="C7" s="98">
        <v>2.0699999999999998</v>
      </c>
      <c r="D7" s="99">
        <v>2.0699999999999998</v>
      </c>
      <c r="E7" s="100">
        <v>2.0699999999999998</v>
      </c>
      <c r="F7" s="98">
        <v>2.0699999999999998</v>
      </c>
      <c r="G7" s="99">
        <v>2.0699999999999998</v>
      </c>
      <c r="H7" s="100">
        <v>2.0699999999999998</v>
      </c>
      <c r="I7" s="101">
        <v>2.0699999999999998</v>
      </c>
      <c r="J7" s="99">
        <v>2.0699999999999998</v>
      </c>
      <c r="K7" s="99">
        <v>2.0699999999999998</v>
      </c>
      <c r="L7" s="101">
        <v>2.0699999999999998</v>
      </c>
      <c r="M7" s="99">
        <v>2.0699999999999998</v>
      </c>
      <c r="N7" s="102">
        <v>2.0699999999999998</v>
      </c>
      <c r="O7" s="89">
        <f>AVERAGE(C7:N7)</f>
        <v>2.0699999999999998</v>
      </c>
      <c r="P7" s="89">
        <f>((C7*$C$17)+(D7*$D$17)+(E7*$E$17)+(F7*$F$17)+(G7*$G$17)+(H7*$H$17)+(I7*$I$17)+(J7*$J$17)+(K7*$K$17)+(L7*$L$17)+(M7*$M$17)+(N7*$N$17))/10^7</f>
        <v>0</v>
      </c>
      <c r="Q7" s="90">
        <v>2.2400000000000002</v>
      </c>
      <c r="R7" s="103">
        <v>2.2400000000000002</v>
      </c>
      <c r="S7" s="98">
        <v>2.2400000000000002</v>
      </c>
      <c r="T7" s="104">
        <v>2.2400000000000002</v>
      </c>
      <c r="U7" s="100">
        <v>2.2400000000000002</v>
      </c>
      <c r="V7" s="104">
        <v>2.2400000000000002</v>
      </c>
      <c r="W7" s="100">
        <v>2.2400000000000002</v>
      </c>
      <c r="X7" s="104">
        <v>2.2400000000000002</v>
      </c>
      <c r="Y7" s="98">
        <v>2.2400000000000002</v>
      </c>
      <c r="Z7" s="104">
        <v>2.2400000000000002</v>
      </c>
      <c r="AA7" s="99">
        <v>2.2400000000000002</v>
      </c>
      <c r="AB7" s="104">
        <v>2.2400000000000002</v>
      </c>
      <c r="AC7" s="100">
        <v>2.2400000000000002</v>
      </c>
      <c r="AD7" s="104">
        <v>2.2400000000000002</v>
      </c>
      <c r="AE7" s="101">
        <v>2.2400000000000002</v>
      </c>
      <c r="AF7" s="104">
        <v>2.2400000000000002</v>
      </c>
      <c r="AG7" s="99">
        <v>2.2400000000000002</v>
      </c>
      <c r="AH7" s="104">
        <v>2.2400000000000002</v>
      </c>
      <c r="AI7" s="99">
        <v>2.2400000000000002</v>
      </c>
      <c r="AJ7" s="104">
        <v>2.2400000000000002</v>
      </c>
      <c r="AK7" s="101">
        <v>2.2400000000000002</v>
      </c>
      <c r="AL7" s="104">
        <v>2.2400000000000002</v>
      </c>
      <c r="AM7" s="99">
        <v>2.2400000000000002</v>
      </c>
      <c r="AN7" s="104">
        <v>2.2400000000000002</v>
      </c>
      <c r="AO7" s="102">
        <v>2.2400000000000002</v>
      </c>
      <c r="AP7" s="89">
        <f t="shared" si="0"/>
        <v>2.2400000000000007</v>
      </c>
      <c r="AQ7" s="89">
        <f t="shared" si="0"/>
        <v>2.2400000000000007</v>
      </c>
      <c r="AR7" s="89">
        <f>((S7*$C$17)+(T7*$D$17)+(W7*$E$17)+(Y7*$F$17)+(AA7*$G$17)+(AC7*$H$17)+(AE7*$I$17)+(AG7*$J$17)+(AI7*$K$17)+(AK7*$L$17)+(AM7*$M$17)+(AO7*$N$17))/10^7</f>
        <v>0</v>
      </c>
      <c r="AT7" s="105">
        <v>2.42</v>
      </c>
      <c r="AU7" s="105">
        <v>2.42</v>
      </c>
      <c r="AV7" s="98">
        <v>2.2400000000000002</v>
      </c>
      <c r="AW7" s="105">
        <v>2.42</v>
      </c>
      <c r="AX7" s="100">
        <v>2.2400000000000002</v>
      </c>
      <c r="AY7" s="105">
        <v>2.42</v>
      </c>
      <c r="AZ7" s="100">
        <v>2.2400000000000002</v>
      </c>
      <c r="BA7" s="105">
        <v>2.42</v>
      </c>
      <c r="BB7" s="98">
        <v>2.2400000000000002</v>
      </c>
      <c r="BC7" s="105">
        <v>2.42</v>
      </c>
      <c r="BD7" s="99">
        <v>2.2400000000000002</v>
      </c>
      <c r="BE7" s="105">
        <v>2.42</v>
      </c>
      <c r="BF7" s="100" t="e">
        <f>#REF!</f>
        <v>#REF!</v>
      </c>
      <c r="BG7" s="105">
        <v>2.42</v>
      </c>
      <c r="BH7" s="100" t="e">
        <f>#REF!</f>
        <v>#REF!</v>
      </c>
      <c r="BI7" s="105">
        <v>2.42</v>
      </c>
      <c r="BJ7" s="99">
        <v>2.2400000000000007</v>
      </c>
      <c r="BK7" s="105">
        <v>2.42</v>
      </c>
      <c r="BL7" s="99" t="e">
        <f>#REF!</f>
        <v>#REF!</v>
      </c>
      <c r="BM7" s="105">
        <v>2.42</v>
      </c>
      <c r="BN7" s="101" t="e">
        <f>#REF!</f>
        <v>#REF!</v>
      </c>
      <c r="BO7" s="105">
        <v>2.42</v>
      </c>
      <c r="BP7" s="99" t="e">
        <f>#REF!</f>
        <v>#REF!</v>
      </c>
      <c r="BQ7" s="105">
        <v>2.42</v>
      </c>
      <c r="BR7" s="102" t="e">
        <f>#REF!</f>
        <v>#REF!</v>
      </c>
      <c r="BS7" s="89">
        <f t="shared" si="1"/>
        <v>2.4200000000000004</v>
      </c>
      <c r="BT7" s="89" t="e">
        <f t="shared" si="1"/>
        <v>#REF!</v>
      </c>
      <c r="BU7" s="89"/>
      <c r="BV7" s="106">
        <v>2.6028000000000007</v>
      </c>
      <c r="BW7" s="106">
        <v>2.6028000000000007</v>
      </c>
      <c r="BX7" s="98">
        <v>2.2400000000000002</v>
      </c>
      <c r="CU7" s="89">
        <f t="shared" si="2"/>
        <v>2.6028000000000007</v>
      </c>
      <c r="CV7" s="89">
        <f t="shared" si="2"/>
        <v>2.2400000000000002</v>
      </c>
    </row>
    <row r="8" spans="2:106" ht="18.600000000000001" thickBot="1" x14ac:dyDescent="0.4">
      <c r="B8" s="107" t="s">
        <v>8</v>
      </c>
      <c r="C8" s="108">
        <f t="shared" ref="C8:AT8" si="3">SUM(C3:C7)</f>
        <v>100.42411635641368</v>
      </c>
      <c r="D8" s="109">
        <f t="shared" si="3"/>
        <v>101.95087195096039</v>
      </c>
      <c r="E8" s="110">
        <f t="shared" si="3"/>
        <v>102.24816827357927</v>
      </c>
      <c r="F8" s="108">
        <f t="shared" si="3"/>
        <v>101.68056975745662</v>
      </c>
      <c r="G8" s="109">
        <f t="shared" si="3"/>
        <v>101.36583701255253</v>
      </c>
      <c r="H8" s="110">
        <f t="shared" si="3"/>
        <v>101.165715503849</v>
      </c>
      <c r="I8" s="111">
        <f t="shared" si="3"/>
        <v>99.284462984920154</v>
      </c>
      <c r="J8" s="109" t="e">
        <f t="shared" si="3"/>
        <v>#REF!</v>
      </c>
      <c r="K8" s="110">
        <f t="shared" si="3"/>
        <v>101.90649581542857</v>
      </c>
      <c r="L8" s="111" t="e">
        <f t="shared" si="3"/>
        <v>#REF!</v>
      </c>
      <c r="M8" s="109">
        <f t="shared" si="3"/>
        <v>105.71892282901497</v>
      </c>
      <c r="N8" s="112">
        <f t="shared" si="3"/>
        <v>108.01272780942175</v>
      </c>
      <c r="O8" s="113" t="e">
        <f t="shared" si="3"/>
        <v>#REF!</v>
      </c>
      <c r="P8" s="113" t="e">
        <f t="shared" si="3"/>
        <v>#REF!</v>
      </c>
      <c r="Q8" s="114">
        <f t="shared" si="3"/>
        <v>121.42</v>
      </c>
      <c r="R8" s="114">
        <f t="shared" si="3"/>
        <v>121.4191278517508</v>
      </c>
      <c r="S8" s="114">
        <f t="shared" si="3"/>
        <v>101.49</v>
      </c>
      <c r="T8" s="114">
        <f t="shared" si="3"/>
        <v>121.4191278517508</v>
      </c>
      <c r="U8" s="114">
        <f t="shared" si="3"/>
        <v>100.19</v>
      </c>
      <c r="V8" s="114">
        <f t="shared" si="3"/>
        <v>121.4191278517508</v>
      </c>
      <c r="W8" s="114">
        <f t="shared" si="3"/>
        <v>106.22758913627246</v>
      </c>
      <c r="X8" s="114">
        <f t="shared" si="3"/>
        <v>121.4191278517508</v>
      </c>
      <c r="Y8" s="114">
        <f t="shared" si="3"/>
        <v>110.136</v>
      </c>
      <c r="Z8" s="114">
        <f t="shared" si="3"/>
        <v>121.4191278517508</v>
      </c>
      <c r="AA8" s="114">
        <f t="shared" si="3"/>
        <v>110.13</v>
      </c>
      <c r="AB8" s="114">
        <f t="shared" si="3"/>
        <v>121.4191278517508</v>
      </c>
      <c r="AC8" s="114">
        <f t="shared" si="3"/>
        <v>110.77000000000001</v>
      </c>
      <c r="AD8" s="114">
        <f t="shared" si="3"/>
        <v>121.4191278517508</v>
      </c>
      <c r="AE8" s="114">
        <f t="shared" si="3"/>
        <v>113.85999999999999</v>
      </c>
      <c r="AF8" s="114">
        <f t="shared" si="3"/>
        <v>121.4191278517508</v>
      </c>
      <c r="AG8" s="114">
        <f t="shared" si="3"/>
        <v>113.92</v>
      </c>
      <c r="AH8" s="114">
        <f t="shared" si="3"/>
        <v>121.4191278517508</v>
      </c>
      <c r="AI8" s="114">
        <f t="shared" si="3"/>
        <v>113.44</v>
      </c>
      <c r="AJ8" s="114">
        <f t="shared" si="3"/>
        <v>121.4191278517508</v>
      </c>
      <c r="AK8" s="114">
        <f t="shared" si="3"/>
        <v>114.14999999999999</v>
      </c>
      <c r="AL8" s="114">
        <f t="shared" si="3"/>
        <v>121.4191278517508</v>
      </c>
      <c r="AM8" s="114">
        <f t="shared" si="3"/>
        <v>116.33</v>
      </c>
      <c r="AN8" s="114">
        <f t="shared" si="3"/>
        <v>121.4191278517508</v>
      </c>
      <c r="AO8" s="114">
        <f t="shared" si="3"/>
        <v>116.50420518211706</v>
      </c>
      <c r="AP8" s="114">
        <f t="shared" si="3"/>
        <v>121.41912785175077</v>
      </c>
      <c r="AQ8" s="114">
        <f t="shared" si="3"/>
        <v>110.73367173453586</v>
      </c>
      <c r="AR8" s="114">
        <f t="shared" si="3"/>
        <v>0</v>
      </c>
      <c r="AS8" s="115">
        <f t="shared" si="3"/>
        <v>0</v>
      </c>
      <c r="AT8" s="116">
        <f t="shared" si="3"/>
        <v>106.97149961196659</v>
      </c>
      <c r="AU8" s="116">
        <f t="shared" ref="AU8:BT8" si="4">SUM(AU3:AU7)</f>
        <v>106.97149961196659</v>
      </c>
      <c r="AV8" s="116">
        <f t="shared" si="4"/>
        <v>113.05430529174467</v>
      </c>
      <c r="AW8" s="116">
        <f t="shared" si="4"/>
        <v>106.97149961196659</v>
      </c>
      <c r="AX8" s="116">
        <f t="shared" si="4"/>
        <v>112.57694399945831</v>
      </c>
      <c r="AY8" s="116">
        <f t="shared" si="4"/>
        <v>106.97149961196659</v>
      </c>
      <c r="AZ8" s="116">
        <f t="shared" si="4"/>
        <v>112.53603692921965</v>
      </c>
      <c r="BA8" s="116">
        <f t="shared" si="4"/>
        <v>106.97149961196659</v>
      </c>
      <c r="BB8" s="116">
        <f t="shared" si="4"/>
        <v>115.05700031111728</v>
      </c>
      <c r="BC8" s="116">
        <f t="shared" si="4"/>
        <v>106.97149961196659</v>
      </c>
      <c r="BD8" s="116">
        <f t="shared" si="4"/>
        <v>116.42798199498452</v>
      </c>
      <c r="BE8" s="116">
        <f t="shared" si="4"/>
        <v>106.97149961196659</v>
      </c>
      <c r="BF8" s="116" t="e">
        <f t="shared" si="4"/>
        <v>#REF!</v>
      </c>
      <c r="BG8" s="116">
        <f t="shared" si="4"/>
        <v>106.97149961196659</v>
      </c>
      <c r="BH8" s="116" t="e">
        <f t="shared" si="4"/>
        <v>#REF!</v>
      </c>
      <c r="BI8" s="116">
        <f t="shared" si="4"/>
        <v>106.97149961196659</v>
      </c>
      <c r="BJ8" s="116">
        <f t="shared" si="4"/>
        <v>106.60094740478452</v>
      </c>
      <c r="BK8" s="116">
        <f t="shared" si="4"/>
        <v>106.97149961196659</v>
      </c>
      <c r="BL8" s="116" t="e">
        <f t="shared" si="4"/>
        <v>#REF!</v>
      </c>
      <c r="BM8" s="116">
        <f t="shared" si="4"/>
        <v>106.97149961196659</v>
      </c>
      <c r="BN8" s="116" t="e">
        <f t="shared" si="4"/>
        <v>#REF!</v>
      </c>
      <c r="BO8" s="116">
        <f t="shared" si="4"/>
        <v>106.97149961196659</v>
      </c>
      <c r="BP8" s="116" t="e">
        <f t="shared" si="4"/>
        <v>#REF!</v>
      </c>
      <c r="BQ8" s="116">
        <f t="shared" si="4"/>
        <v>106.97149961196659</v>
      </c>
      <c r="BR8" s="116" t="e">
        <f t="shared" si="4"/>
        <v>#REF!</v>
      </c>
      <c r="BS8" s="114">
        <f t="shared" si="4"/>
        <v>106.97149961196659</v>
      </c>
      <c r="BT8" s="114" t="e">
        <f t="shared" si="4"/>
        <v>#REF!</v>
      </c>
      <c r="BU8" s="52"/>
      <c r="BV8" s="117">
        <f t="shared" ref="BV8:BX8" si="5">SUM(BV3:BV7)</f>
        <v>118.12280000000001</v>
      </c>
      <c r="BW8" s="117">
        <f t="shared" si="5"/>
        <v>118.12280000000001</v>
      </c>
      <c r="BX8" s="117">
        <f t="shared" si="5"/>
        <v>108.102357972918</v>
      </c>
      <c r="CU8" s="114">
        <f t="shared" ref="CU8:CV8" si="6">SUM(CU3:CU7)</f>
        <v>118.12280000000001</v>
      </c>
      <c r="CV8" s="114">
        <f t="shared" si="6"/>
        <v>108.102357972918</v>
      </c>
    </row>
    <row r="9" spans="2:106" ht="18" x14ac:dyDescent="0.35">
      <c r="B9" s="118" t="s">
        <v>15</v>
      </c>
      <c r="C9" s="119"/>
      <c r="D9" s="120"/>
      <c r="E9" s="121"/>
      <c r="F9" s="119"/>
      <c r="G9" s="120"/>
      <c r="H9" s="121"/>
      <c r="I9" s="122"/>
      <c r="J9" s="120"/>
      <c r="K9" s="121"/>
      <c r="L9" s="122"/>
      <c r="M9" s="120"/>
      <c r="N9" s="123"/>
      <c r="O9" s="124"/>
      <c r="P9" s="124"/>
      <c r="Q9" s="125"/>
      <c r="R9" s="126"/>
      <c r="S9" s="126"/>
      <c r="T9" s="127"/>
      <c r="U9" s="126"/>
      <c r="V9" s="127"/>
      <c r="W9" s="126"/>
      <c r="X9" s="127"/>
      <c r="Y9" s="126"/>
      <c r="Z9" s="127"/>
      <c r="AA9" s="127"/>
      <c r="AB9" s="127"/>
      <c r="AC9" s="128"/>
      <c r="AD9" s="127"/>
      <c r="AE9" s="128"/>
      <c r="AF9" s="127"/>
      <c r="AG9" s="128"/>
      <c r="AH9" s="127"/>
      <c r="AI9" s="128"/>
      <c r="AJ9" s="127"/>
      <c r="AK9" s="128"/>
      <c r="AL9" s="127"/>
      <c r="AM9" s="127"/>
      <c r="AN9" s="127"/>
      <c r="AO9" s="127"/>
      <c r="AP9" s="125"/>
      <c r="AQ9" s="125"/>
      <c r="AR9" s="125"/>
      <c r="AS9" s="127"/>
      <c r="AT9" s="129">
        <v>0.45858193091654287</v>
      </c>
      <c r="AU9" s="129">
        <v>0.45858193091654287</v>
      </c>
      <c r="AV9" s="27">
        <v>0</v>
      </c>
      <c r="AW9" s="129">
        <v>0.45858193091654287</v>
      </c>
      <c r="AX9" s="27">
        <v>0</v>
      </c>
      <c r="AY9" s="129">
        <v>0.45858193091654287</v>
      </c>
      <c r="AZ9" s="119">
        <v>0</v>
      </c>
      <c r="BA9" s="129">
        <v>0.45858193091654287</v>
      </c>
      <c r="BB9" s="119">
        <v>0</v>
      </c>
      <c r="BC9" s="129">
        <v>0.45858193091654287</v>
      </c>
      <c r="BD9" s="120">
        <v>0</v>
      </c>
      <c r="BE9" s="129">
        <v>0.45858193091654287</v>
      </c>
      <c r="BF9" s="123">
        <f>'[2]Detail report FEB-24'!$G$118</f>
        <v>0</v>
      </c>
      <c r="BG9" s="129">
        <v>0.45858193091654287</v>
      </c>
      <c r="BH9" s="123">
        <f>'[5]Detail report OCT-24'!$G$118</f>
        <v>0</v>
      </c>
      <c r="BI9" s="129">
        <v>0.45858193091654287</v>
      </c>
      <c r="BJ9" s="123">
        <v>0</v>
      </c>
      <c r="BK9" s="129">
        <v>0.45858193091654287</v>
      </c>
      <c r="BL9" s="123">
        <v>0</v>
      </c>
      <c r="BM9" s="129">
        <v>0.45858193091654287</v>
      </c>
      <c r="BN9" s="123">
        <v>0</v>
      </c>
      <c r="BO9" s="129">
        <v>0.45858193091654287</v>
      </c>
      <c r="BP9" s="130">
        <v>0</v>
      </c>
      <c r="BQ9" s="129">
        <v>0.45858193091654287</v>
      </c>
      <c r="BR9" s="131">
        <v>0</v>
      </c>
      <c r="BS9" s="125"/>
      <c r="BT9" s="125"/>
      <c r="BU9" s="132"/>
      <c r="BV9" s="133">
        <v>0</v>
      </c>
      <c r="BW9" s="133">
        <v>0</v>
      </c>
      <c r="BX9" s="27">
        <v>0</v>
      </c>
      <c r="CU9" s="125"/>
      <c r="CV9" s="125"/>
    </row>
    <row r="10" spans="2:106" ht="18" x14ac:dyDescent="0.35">
      <c r="B10" s="134" t="s">
        <v>9</v>
      </c>
      <c r="C10" s="27">
        <v>0</v>
      </c>
      <c r="D10" s="61">
        <v>0</v>
      </c>
      <c r="E10" s="62">
        <v>0</v>
      </c>
      <c r="F10" s="135">
        <v>0</v>
      </c>
      <c r="G10" s="61">
        <v>0</v>
      </c>
      <c r="H10" s="62">
        <v>0</v>
      </c>
      <c r="I10" s="26">
        <v>0</v>
      </c>
      <c r="J10" s="29">
        <v>0</v>
      </c>
      <c r="K10" s="30">
        <v>0</v>
      </c>
      <c r="L10" s="26">
        <v>0</v>
      </c>
      <c r="M10" s="29">
        <v>0</v>
      </c>
      <c r="N10" s="31">
        <v>0</v>
      </c>
      <c r="O10" s="28">
        <v>0</v>
      </c>
      <c r="P10" s="28">
        <f>((C10*$C$17)+(D10*$D$17)+(E10*$E$17)+(F10*$F$17)+(G10*$G$17)+(H10*$H$17)+(I10*$I$17)+(J10*$J$17)+(K10*$K$17)+(L10*$L$17)+(M10*$M$17)+(N10*$N$17))/10^7</f>
        <v>0</v>
      </c>
      <c r="Q10" s="136"/>
      <c r="R10" s="137">
        <v>0</v>
      </c>
      <c r="S10" s="27">
        <v>0</v>
      </c>
      <c r="T10" s="138">
        <v>0</v>
      </c>
      <c r="U10" s="27">
        <v>0</v>
      </c>
      <c r="V10" s="138">
        <v>0</v>
      </c>
      <c r="W10" s="27">
        <v>0</v>
      </c>
      <c r="X10" s="138">
        <v>0</v>
      </c>
      <c r="Y10" s="135">
        <v>0</v>
      </c>
      <c r="Z10" s="138">
        <v>0</v>
      </c>
      <c r="AA10" s="61">
        <v>0</v>
      </c>
      <c r="AB10" s="138">
        <v>0</v>
      </c>
      <c r="AC10" s="62"/>
      <c r="AD10" s="138">
        <v>0</v>
      </c>
      <c r="AE10" s="62"/>
      <c r="AF10" s="138">
        <v>0</v>
      </c>
      <c r="AG10" s="62"/>
      <c r="AH10" s="138">
        <v>0</v>
      </c>
      <c r="AI10" s="62"/>
      <c r="AJ10" s="138">
        <v>0</v>
      </c>
      <c r="AK10" s="62"/>
      <c r="AL10" s="138">
        <v>0</v>
      </c>
      <c r="AM10" s="29">
        <v>0</v>
      </c>
      <c r="AN10" s="138">
        <v>0</v>
      </c>
      <c r="AO10" s="31">
        <v>0</v>
      </c>
      <c r="AP10" s="28">
        <f t="shared" si="0"/>
        <v>0</v>
      </c>
      <c r="AQ10" s="28">
        <f t="shared" si="0"/>
        <v>0</v>
      </c>
      <c r="AR10" s="28">
        <f>((S10*$C$17)+(T10*$D$17)+(W10*$E$17)+(Y10*$F$17)+(AA10*$G$17)+(AC10*$H$17)+(AE10*$I$17)+(AG10*$J$17)+(AI10*$K$17)+(AK10*$L$17)+(AM10*$M$17)+(AO10*$N$17))/10^7</f>
        <v>0</v>
      </c>
      <c r="AT10" s="95">
        <v>2.98</v>
      </c>
      <c r="AU10" s="95">
        <v>2.98</v>
      </c>
      <c r="AV10" s="27">
        <v>0</v>
      </c>
      <c r="AW10" s="95">
        <v>2.98</v>
      </c>
      <c r="AX10" s="27">
        <v>0</v>
      </c>
      <c r="AY10" s="95">
        <v>2.98</v>
      </c>
      <c r="AZ10" s="27">
        <v>0</v>
      </c>
      <c r="BA10" s="95">
        <v>2.98</v>
      </c>
      <c r="BB10" s="135">
        <v>0</v>
      </c>
      <c r="BC10" s="95">
        <v>2.98</v>
      </c>
      <c r="BD10" s="61">
        <v>0</v>
      </c>
      <c r="BE10" s="95">
        <v>2.98</v>
      </c>
      <c r="BF10" s="62">
        <f>'[2]Detail report FEB-24'!$G$116+'[2]Detail report FEB-24'!$G$117</f>
        <v>0</v>
      </c>
      <c r="BG10" s="95">
        <v>2.98</v>
      </c>
      <c r="BH10" s="62">
        <f>'[5]Detail report OCT-24'!$G$116+'[2]Detail report FEB-24'!$G$117</f>
        <v>0</v>
      </c>
      <c r="BI10" s="95">
        <v>2.98</v>
      </c>
      <c r="BJ10" s="62">
        <v>0</v>
      </c>
      <c r="BK10" s="95">
        <v>2.98</v>
      </c>
      <c r="BL10" s="62">
        <v>0</v>
      </c>
      <c r="BM10" s="95">
        <v>2.98</v>
      </c>
      <c r="BN10" s="62">
        <v>0</v>
      </c>
      <c r="BO10" s="95">
        <v>2.98</v>
      </c>
      <c r="BP10" s="29">
        <v>0</v>
      </c>
      <c r="BQ10" s="95">
        <v>2.98</v>
      </c>
      <c r="BR10" s="31">
        <v>0</v>
      </c>
      <c r="BS10" s="28">
        <f>AVERAGE(AU10,AW10,AY10,BA10,BC10,BE10,BG10,BI10,BK10,BM10,BO10,BQ10)</f>
        <v>2.98</v>
      </c>
      <c r="BT10" s="28">
        <f>AVERAGE(AV10,AX10,AZ10,BB10,BD10,BF10,BH10,BJ10,BL10,BN10,BP10,BR10)</f>
        <v>0</v>
      </c>
      <c r="BU10" s="28"/>
      <c r="BV10" s="96">
        <v>0</v>
      </c>
      <c r="BW10" s="96">
        <v>0</v>
      </c>
      <c r="BX10" s="27">
        <v>0</v>
      </c>
      <c r="CU10" s="28">
        <f>AVERAGE(BW10,BY10,CA10,CC10,CE10,CG10,CI10,CK10,CM10,CO10,CQ10,CS10)</f>
        <v>0</v>
      </c>
      <c r="CV10" s="28">
        <f>AVERAGE(BX10,BZ10,CB10,CD10,CF10,CH10,CJ10,CL10,CN10,CP10,CR10,CT10)</f>
        <v>0</v>
      </c>
    </row>
    <row r="11" spans="2:106" ht="18.600000000000001" thickBot="1" x14ac:dyDescent="0.4">
      <c r="B11" s="97" t="s">
        <v>16</v>
      </c>
      <c r="C11" s="139">
        <v>0</v>
      </c>
      <c r="D11" s="140">
        <v>0</v>
      </c>
      <c r="E11" s="141">
        <v>0</v>
      </c>
      <c r="F11" s="139">
        <v>0</v>
      </c>
      <c r="G11" s="140">
        <v>0</v>
      </c>
      <c r="H11" s="141">
        <v>0</v>
      </c>
      <c r="I11" s="142">
        <v>0</v>
      </c>
      <c r="J11" s="140">
        <v>0</v>
      </c>
      <c r="K11" s="141">
        <v>0</v>
      </c>
      <c r="L11" s="142">
        <f>1521510/L2</f>
        <v>7.7329396158713539</v>
      </c>
      <c r="M11" s="140">
        <v>0</v>
      </c>
      <c r="N11" s="143">
        <v>0</v>
      </c>
      <c r="O11" s="89">
        <f>AVERAGE(C11:N11)</f>
        <v>0.6444116346559462</v>
      </c>
      <c r="P11" s="144">
        <f>((C11*$C$17)+(D11*$D$17)+(E11*$E$17)+(F11*$F$17)+(G11*$G$17)+(H11*$H$17)+(I11*$I$17)+(J11*$J$17)+(K11*$K$17)+(L11*$L$17)+(M11*$M$17)+(N11*$N$17))/10^7</f>
        <v>0</v>
      </c>
      <c r="Q11" s="145">
        <v>5.15</v>
      </c>
      <c r="R11" s="146">
        <v>5.1518233257834263</v>
      </c>
      <c r="S11" s="139">
        <v>0</v>
      </c>
      <c r="T11" s="147">
        <v>5.1518233257834263</v>
      </c>
      <c r="U11" s="139">
        <v>0</v>
      </c>
      <c r="V11" s="147">
        <v>5.1518233257834263</v>
      </c>
      <c r="W11" s="139">
        <v>0</v>
      </c>
      <c r="X11" s="147">
        <v>5.1518233257834263</v>
      </c>
      <c r="Y11" s="139">
        <v>0</v>
      </c>
      <c r="Z11" s="147">
        <v>5.1518233257834263</v>
      </c>
      <c r="AA11" s="140">
        <v>0</v>
      </c>
      <c r="AB11" s="147">
        <v>5.1518233257834263</v>
      </c>
      <c r="AC11" s="141">
        <v>26.88</v>
      </c>
      <c r="AD11" s="147">
        <v>5.1518233257834263</v>
      </c>
      <c r="AE11" s="141"/>
      <c r="AF11" s="147">
        <v>5.1518233257834263</v>
      </c>
      <c r="AG11" s="141"/>
      <c r="AH11" s="147">
        <v>5.1518233257834263</v>
      </c>
      <c r="AI11" s="141"/>
      <c r="AJ11" s="147">
        <v>5.1518233257834263</v>
      </c>
      <c r="AK11" s="141"/>
      <c r="AL11" s="147">
        <v>5.1518233257834263</v>
      </c>
      <c r="AM11" s="140">
        <v>0</v>
      </c>
      <c r="AN11" s="147">
        <v>5.1518233257834263</v>
      </c>
      <c r="AO11" s="143">
        <v>31.177860460063549</v>
      </c>
      <c r="AP11" s="89">
        <f t="shared" si="0"/>
        <v>5.1518233257834263</v>
      </c>
      <c r="AQ11" s="89">
        <f t="shared" si="0"/>
        <v>7.2572325575079439</v>
      </c>
      <c r="AR11" s="144">
        <f>((S11*$C$17)+(T11*$D$17)+(W11*$E$17)+(Y11*$F$17)+(AA11*$G$17)+(AC11*$H$17)+(AE11*$I$17)+(AG11*$J$17)+(AI11*$K$17)+(AK11*$L$17)+(AM11*$M$17)+(AO11*$N$17))/10^7</f>
        <v>0</v>
      </c>
      <c r="AT11" s="105">
        <v>5.3183234309671894</v>
      </c>
      <c r="AU11" s="105">
        <v>5.3183234309671894</v>
      </c>
      <c r="AV11" s="139">
        <v>0</v>
      </c>
      <c r="AW11" s="105">
        <v>5.3183234309671894</v>
      </c>
      <c r="AX11" s="139">
        <v>0</v>
      </c>
      <c r="AY11" s="105">
        <v>5.3183234309671894</v>
      </c>
      <c r="AZ11" s="139">
        <v>0</v>
      </c>
      <c r="BA11" s="105">
        <v>5.3183234309671894</v>
      </c>
      <c r="BB11" s="139">
        <v>0</v>
      </c>
      <c r="BC11" s="105">
        <v>5.3183234309671894</v>
      </c>
      <c r="BD11" s="140">
        <v>0</v>
      </c>
      <c r="BE11" s="105">
        <v>5.3183234309671894</v>
      </c>
      <c r="BF11" s="141">
        <f>'[2]Detail report FEB-24'!$G$111</f>
        <v>0</v>
      </c>
      <c r="BG11" s="105">
        <v>5.3183234309671894</v>
      </c>
      <c r="BH11" s="141">
        <f>'[5]Detail report OCT-24'!$G$111</f>
        <v>0</v>
      </c>
      <c r="BI11" s="105">
        <v>5.3183234309671894</v>
      </c>
      <c r="BJ11" s="141">
        <v>0</v>
      </c>
      <c r="BK11" s="105">
        <v>5.3183234309671894</v>
      </c>
      <c r="BL11" s="141">
        <v>0</v>
      </c>
      <c r="BM11" s="105">
        <v>5.3183234309671894</v>
      </c>
      <c r="BN11" s="141">
        <v>0</v>
      </c>
      <c r="BO11" s="105">
        <v>5.3183234309671894</v>
      </c>
      <c r="BP11" s="140">
        <v>0</v>
      </c>
      <c r="BQ11" s="105">
        <v>5.3183234309671894</v>
      </c>
      <c r="BR11" s="143">
        <v>0</v>
      </c>
      <c r="BS11" s="89">
        <f>AVERAGE(AU11,AW11,AY11,BA11,BC11,BE11,BG11,BI11,BK11,BM11,BO11,BQ11)</f>
        <v>5.3183234309671894</v>
      </c>
      <c r="BT11" s="89">
        <f>AVERAGE(AV11,AX11,AZ11,BB11,BD11,BF11,BH11,BJ11,BL11,BN11,BP11,BR11)</f>
        <v>0</v>
      </c>
      <c r="BU11" s="144"/>
      <c r="BV11" s="106">
        <v>4.82</v>
      </c>
      <c r="BW11" s="106">
        <v>0</v>
      </c>
      <c r="BX11" s="139">
        <v>0</v>
      </c>
      <c r="CU11" s="89">
        <f>AVERAGE(BW11,BY11,CA11,CC11,CE11,CG11,CI11,CK11,CM11,CO11,CQ11,CS11)</f>
        <v>0</v>
      </c>
      <c r="CV11" s="89">
        <f>AVERAGE(BX11,BZ11,CB11,CD11,CF11,CH11,CJ11,CL11,CN11,CP11,CR11,CT11)</f>
        <v>0</v>
      </c>
    </row>
    <row r="12" spans="2:106" ht="18.600000000000001" thickBot="1" x14ac:dyDescent="0.4">
      <c r="B12" s="107" t="s">
        <v>17</v>
      </c>
      <c r="C12" s="108">
        <f t="shared" ref="C12:AS12" si="7">C8+C10+C11</f>
        <v>100.42411635641368</v>
      </c>
      <c r="D12" s="109">
        <f t="shared" si="7"/>
        <v>101.95087195096039</v>
      </c>
      <c r="E12" s="110">
        <f t="shared" si="7"/>
        <v>102.24816827357927</v>
      </c>
      <c r="F12" s="108">
        <f t="shared" si="7"/>
        <v>101.68056975745662</v>
      </c>
      <c r="G12" s="109">
        <f t="shared" si="7"/>
        <v>101.36583701255253</v>
      </c>
      <c r="H12" s="110">
        <f t="shared" si="7"/>
        <v>101.165715503849</v>
      </c>
      <c r="I12" s="111">
        <f t="shared" si="7"/>
        <v>99.284462984920154</v>
      </c>
      <c r="J12" s="109" t="e">
        <f t="shared" si="7"/>
        <v>#REF!</v>
      </c>
      <c r="K12" s="110">
        <f t="shared" si="7"/>
        <v>101.90649581542857</v>
      </c>
      <c r="L12" s="111" t="e">
        <f t="shared" si="7"/>
        <v>#REF!</v>
      </c>
      <c r="M12" s="109">
        <f t="shared" si="7"/>
        <v>105.71892282901497</v>
      </c>
      <c r="N12" s="112">
        <f t="shared" si="7"/>
        <v>108.01272780942175</v>
      </c>
      <c r="O12" s="113" t="e">
        <f t="shared" si="7"/>
        <v>#REF!</v>
      </c>
      <c r="P12" s="52" t="e">
        <f t="shared" si="7"/>
        <v>#REF!</v>
      </c>
      <c r="Q12" s="53">
        <f t="shared" si="7"/>
        <v>126.57000000000001</v>
      </c>
      <c r="R12" s="53">
        <f t="shared" si="7"/>
        <v>126.57095117753423</v>
      </c>
      <c r="S12" s="53">
        <f t="shared" si="7"/>
        <v>101.49</v>
      </c>
      <c r="T12" s="53">
        <f t="shared" si="7"/>
        <v>126.57095117753423</v>
      </c>
      <c r="U12" s="53">
        <f t="shared" si="7"/>
        <v>100.19</v>
      </c>
      <c r="V12" s="53">
        <f t="shared" si="7"/>
        <v>126.57095117753423</v>
      </c>
      <c r="W12" s="53">
        <f t="shared" si="7"/>
        <v>106.22758913627246</v>
      </c>
      <c r="X12" s="53">
        <f t="shared" si="7"/>
        <v>126.57095117753423</v>
      </c>
      <c r="Y12" s="53">
        <f t="shared" si="7"/>
        <v>110.136</v>
      </c>
      <c r="Z12" s="53">
        <f t="shared" si="7"/>
        <v>126.57095117753423</v>
      </c>
      <c r="AA12" s="53">
        <f t="shared" si="7"/>
        <v>110.13</v>
      </c>
      <c r="AB12" s="53">
        <f t="shared" si="7"/>
        <v>126.57095117753423</v>
      </c>
      <c r="AC12" s="53">
        <f t="shared" si="7"/>
        <v>137.65</v>
      </c>
      <c r="AD12" s="53">
        <f t="shared" si="7"/>
        <v>126.57095117753423</v>
      </c>
      <c r="AE12" s="53">
        <f t="shared" si="7"/>
        <v>113.85999999999999</v>
      </c>
      <c r="AF12" s="53">
        <f t="shared" si="7"/>
        <v>126.57095117753423</v>
      </c>
      <c r="AG12" s="53">
        <f t="shared" si="7"/>
        <v>113.92</v>
      </c>
      <c r="AH12" s="53">
        <f t="shared" si="7"/>
        <v>126.57095117753423</v>
      </c>
      <c r="AI12" s="53">
        <f t="shared" si="7"/>
        <v>113.44</v>
      </c>
      <c r="AJ12" s="53">
        <f t="shared" si="7"/>
        <v>126.57095117753423</v>
      </c>
      <c r="AK12" s="53">
        <f t="shared" si="7"/>
        <v>114.14999999999999</v>
      </c>
      <c r="AL12" s="53">
        <f t="shared" si="7"/>
        <v>126.57095117753423</v>
      </c>
      <c r="AM12" s="53">
        <f t="shared" si="7"/>
        <v>116.33</v>
      </c>
      <c r="AN12" s="53">
        <f t="shared" si="7"/>
        <v>126.57095117753423</v>
      </c>
      <c r="AO12" s="53">
        <f t="shared" si="7"/>
        <v>147.68206564218062</v>
      </c>
      <c r="AP12" s="53">
        <f t="shared" si="7"/>
        <v>126.5709511775342</v>
      </c>
      <c r="AQ12" s="53">
        <f t="shared" si="7"/>
        <v>117.99090429204381</v>
      </c>
      <c r="AR12" s="53">
        <f t="shared" si="7"/>
        <v>0</v>
      </c>
      <c r="AS12" s="55">
        <f t="shared" si="7"/>
        <v>0</v>
      </c>
      <c r="AT12" s="116">
        <f t="shared" ref="AT12:BR12" si="8">AT8+AT10+AT11+AT9</f>
        <v>115.72840497385032</v>
      </c>
      <c r="AU12" s="116">
        <f t="shared" si="8"/>
        <v>115.72840497385032</v>
      </c>
      <c r="AV12" s="116">
        <f t="shared" si="8"/>
        <v>113.05430529174467</v>
      </c>
      <c r="AW12" s="116">
        <f t="shared" si="8"/>
        <v>115.72840497385032</v>
      </c>
      <c r="AX12" s="116">
        <f t="shared" si="8"/>
        <v>112.57694399945831</v>
      </c>
      <c r="AY12" s="116">
        <f t="shared" si="8"/>
        <v>115.72840497385032</v>
      </c>
      <c r="AZ12" s="116">
        <f t="shared" si="8"/>
        <v>112.53603692921965</v>
      </c>
      <c r="BA12" s="116">
        <f t="shared" si="8"/>
        <v>115.72840497385032</v>
      </c>
      <c r="BB12" s="116">
        <f t="shared" si="8"/>
        <v>115.05700031111728</v>
      </c>
      <c r="BC12" s="116">
        <f t="shared" si="8"/>
        <v>115.72840497385032</v>
      </c>
      <c r="BD12" s="116">
        <f t="shared" si="8"/>
        <v>116.42798199498452</v>
      </c>
      <c r="BE12" s="116">
        <f t="shared" si="8"/>
        <v>115.72840497385032</v>
      </c>
      <c r="BF12" s="116" t="e">
        <f t="shared" si="8"/>
        <v>#REF!</v>
      </c>
      <c r="BG12" s="116">
        <f t="shared" si="8"/>
        <v>115.72840497385032</v>
      </c>
      <c r="BH12" s="116" t="e">
        <f t="shared" si="8"/>
        <v>#REF!</v>
      </c>
      <c r="BI12" s="116">
        <f t="shared" si="8"/>
        <v>115.72840497385032</v>
      </c>
      <c r="BJ12" s="116">
        <f t="shared" si="8"/>
        <v>106.60094740478452</v>
      </c>
      <c r="BK12" s="116">
        <f t="shared" si="8"/>
        <v>115.72840497385032</v>
      </c>
      <c r="BL12" s="116" t="e">
        <f t="shared" si="8"/>
        <v>#REF!</v>
      </c>
      <c r="BM12" s="116">
        <f t="shared" si="8"/>
        <v>115.72840497385032</v>
      </c>
      <c r="BN12" s="116" t="e">
        <f t="shared" si="8"/>
        <v>#REF!</v>
      </c>
      <c r="BO12" s="116">
        <f t="shared" si="8"/>
        <v>115.72840497385032</v>
      </c>
      <c r="BP12" s="116" t="e">
        <f t="shared" si="8"/>
        <v>#REF!</v>
      </c>
      <c r="BQ12" s="116">
        <f t="shared" si="8"/>
        <v>115.72840497385032</v>
      </c>
      <c r="BR12" s="116" t="e">
        <f t="shared" si="8"/>
        <v>#REF!</v>
      </c>
      <c r="BS12" s="53">
        <f>BS8+BS10+BS11</f>
        <v>115.26982304293378</v>
      </c>
      <c r="BT12" s="53" t="e">
        <f>BT8+BT10+BT11</f>
        <v>#REF!</v>
      </c>
      <c r="BU12" s="52"/>
      <c r="BV12" s="117">
        <f t="shared" ref="BV12:BX12" si="9">BV8+BV10+BV11+BV9</f>
        <v>122.94280000000001</v>
      </c>
      <c r="BW12" s="117">
        <f t="shared" si="9"/>
        <v>118.12280000000001</v>
      </c>
      <c r="BX12" s="117">
        <f t="shared" si="9"/>
        <v>108.102357972918</v>
      </c>
      <c r="CU12" s="53">
        <f>CU8+CU10+CU11</f>
        <v>118.12280000000001</v>
      </c>
      <c r="CV12" s="53">
        <f>CV8+CV10+CV11</f>
        <v>108.102357972918</v>
      </c>
    </row>
    <row r="13" spans="2:106" ht="18.600000000000001" thickBot="1" x14ac:dyDescent="0.4">
      <c r="B13" s="107" t="s">
        <v>18</v>
      </c>
      <c r="C13" s="148">
        <f t="shared" ref="C13:O13" si="10">(C12*C2)/10^7</f>
        <v>1.7392653559999998</v>
      </c>
      <c r="D13" s="149">
        <f t="shared" si="10"/>
        <v>1.9192863349999998</v>
      </c>
      <c r="E13" s="150">
        <f t="shared" si="10"/>
        <v>1.8453851658183862</v>
      </c>
      <c r="F13" s="148">
        <f t="shared" si="10"/>
        <v>1.822136146167574</v>
      </c>
      <c r="G13" s="149">
        <f t="shared" si="10"/>
        <v>1.8087719956519877</v>
      </c>
      <c r="H13" s="150">
        <f t="shared" si="10"/>
        <v>1.7645728761043358</v>
      </c>
      <c r="I13" s="50">
        <f t="shared" si="10"/>
        <v>1.8140164947511777</v>
      </c>
      <c r="J13" s="149" t="e">
        <f t="shared" si="10"/>
        <v>#REF!</v>
      </c>
      <c r="K13" s="150">
        <f t="shared" si="10"/>
        <v>1.996592828614203</v>
      </c>
      <c r="L13" s="50" t="e">
        <f t="shared" si="10"/>
        <v>#REF!</v>
      </c>
      <c r="M13" s="149">
        <f t="shared" si="10"/>
        <v>1.7977291389228336</v>
      </c>
      <c r="N13" s="151">
        <f t="shared" si="10"/>
        <v>2.0990869484299592</v>
      </c>
      <c r="O13" s="52" t="e">
        <f t="shared" si="10"/>
        <v>#REF!</v>
      </c>
      <c r="P13" s="52" t="e">
        <f>SUM(C13:N13)</f>
        <v>#REF!</v>
      </c>
      <c r="Q13" s="53">
        <f>(Q2*Q12)/10^7</f>
        <v>28.204065009916501</v>
      </c>
      <c r="R13" s="53">
        <f t="shared" ref="R13:BT13" si="11">(R2*R12)/10^7</f>
        <v>2.3807995916494189</v>
      </c>
      <c r="S13" s="53">
        <f t="shared" si="11"/>
        <v>1.8492695879999999</v>
      </c>
      <c r="T13" s="53">
        <f t="shared" si="11"/>
        <v>1.897045416248883</v>
      </c>
      <c r="U13" s="53">
        <f t="shared" si="11"/>
        <v>1.8460508449999999</v>
      </c>
      <c r="V13" s="53">
        <f t="shared" si="11"/>
        <v>2.387254710159473</v>
      </c>
      <c r="W13" s="53">
        <f t="shared" si="11"/>
        <v>1.6784702676655001</v>
      </c>
      <c r="X13" s="53">
        <f t="shared" si="11"/>
        <v>2.3599153847051255</v>
      </c>
      <c r="Y13" s="53">
        <f t="shared" si="11"/>
        <v>1.9291201487999998</v>
      </c>
      <c r="Z13" s="53">
        <f t="shared" si="11"/>
        <v>2.4924035278502097</v>
      </c>
      <c r="AA13" s="53">
        <f t="shared" si="11"/>
        <v>2.107249446</v>
      </c>
      <c r="AB13" s="53">
        <f t="shared" si="11"/>
        <v>2.4114614045721767</v>
      </c>
      <c r="AC13" s="53">
        <f t="shared" si="11"/>
        <v>2.5454788600000002</v>
      </c>
      <c r="AD13" s="53">
        <f t="shared" si="11"/>
        <v>2.37099034293316</v>
      </c>
      <c r="AE13" s="53">
        <f t="shared" si="11"/>
        <v>2.0856783413586606</v>
      </c>
      <c r="AF13" s="53">
        <f t="shared" si="11"/>
        <v>2.4114614045721767</v>
      </c>
      <c r="AG13" s="53">
        <f t="shared" si="11"/>
        <v>1.8327449600000001</v>
      </c>
      <c r="AH13" s="53">
        <f t="shared" si="11"/>
        <v>2.5058200486750284</v>
      </c>
      <c r="AI13" s="53">
        <f t="shared" si="11"/>
        <v>2.1170626559999999</v>
      </c>
      <c r="AJ13" s="53">
        <f t="shared" si="11"/>
        <v>2.2605544604267633</v>
      </c>
      <c r="AK13" s="53">
        <f t="shared" si="11"/>
        <v>2.1218316150000001</v>
      </c>
      <c r="AL13" s="53">
        <f t="shared" si="11"/>
        <v>2.3429232345095419</v>
      </c>
      <c r="AM13" s="53">
        <f t="shared" si="11"/>
        <v>1.8583152136199999</v>
      </c>
      <c r="AN13" s="53">
        <f t="shared" si="11"/>
        <v>2.3836474380509136</v>
      </c>
      <c r="AO13" s="53">
        <f t="shared" si="11"/>
        <v>2.7189006695053664</v>
      </c>
      <c r="AP13" s="53">
        <f t="shared" si="11"/>
        <v>28.204276964352864</v>
      </c>
      <c r="AQ13" s="53">
        <f t="shared" si="11"/>
        <v>25.206542453761216</v>
      </c>
      <c r="AR13" s="53">
        <f t="shared" si="11"/>
        <v>0</v>
      </c>
      <c r="AS13" s="55">
        <f t="shared" si="11"/>
        <v>0</v>
      </c>
      <c r="AT13" s="116">
        <f t="shared" si="11"/>
        <v>25.180070625805378</v>
      </c>
      <c r="AU13" s="116">
        <f t="shared" si="11"/>
        <v>1.9589925751948514</v>
      </c>
      <c r="AV13" s="116">
        <f t="shared" si="11"/>
        <v>1.93026659769019</v>
      </c>
      <c r="AW13" s="116">
        <f t="shared" si="11"/>
        <v>2.1884241380555092</v>
      </c>
      <c r="AX13" s="116">
        <f t="shared" si="11"/>
        <v>2.0441802546821317</v>
      </c>
      <c r="AY13" s="116">
        <f t="shared" si="11"/>
        <v>1.9060468299193147</v>
      </c>
      <c r="AZ13" s="116">
        <f t="shared" si="11"/>
        <v>1.8799763917229253</v>
      </c>
      <c r="BA13" s="116">
        <f t="shared" si="11"/>
        <v>2.1884241380555092</v>
      </c>
      <c r="BB13" s="116">
        <f t="shared" si="11"/>
        <v>1.9826162065610484</v>
      </c>
      <c r="BC13" s="116">
        <f t="shared" si="11"/>
        <v>2.1955992991638884</v>
      </c>
      <c r="BD13" s="116">
        <f t="shared" si="11"/>
        <v>1.993317199613287</v>
      </c>
      <c r="BE13" s="116">
        <f t="shared" si="11"/>
        <v>2.0750103011811363</v>
      </c>
      <c r="BF13" s="116" t="e">
        <f t="shared" si="11"/>
        <v>#REF!</v>
      </c>
      <c r="BG13" s="116">
        <f t="shared" si="11"/>
        <v>2.0750103011811363</v>
      </c>
      <c r="BH13" s="116" t="e">
        <f t="shared" si="11"/>
        <v>#REF!</v>
      </c>
      <c r="BI13" s="116">
        <f t="shared" si="11"/>
        <v>2.0021014060476108</v>
      </c>
      <c r="BJ13" s="116">
        <f t="shared" si="11"/>
        <v>1.8582037545917607</v>
      </c>
      <c r="BK13" s="116">
        <f t="shared" si="11"/>
        <v>2.1525483325136157</v>
      </c>
      <c r="BL13" s="116" t="e">
        <f t="shared" si="11"/>
        <v>#REF!</v>
      </c>
      <c r="BM13" s="116">
        <f t="shared" si="11"/>
        <v>2.1513910484638772</v>
      </c>
      <c r="BN13" s="116" t="e">
        <f t="shared" si="11"/>
        <v>#REF!</v>
      </c>
      <c r="BO13" s="116">
        <f t="shared" si="11"/>
        <v>2.0576510404350588</v>
      </c>
      <c r="BP13" s="116" t="e">
        <f t="shared" si="11"/>
        <v>#REF!</v>
      </c>
      <c r="BQ13" s="116">
        <f t="shared" si="11"/>
        <v>2.1678823461726511</v>
      </c>
      <c r="BR13" s="116" t="e">
        <f t="shared" si="11"/>
        <v>#REF!</v>
      </c>
      <c r="BS13" s="53">
        <f t="shared" si="11"/>
        <v>25.019545631114863</v>
      </c>
      <c r="BT13" s="53" t="e">
        <f t="shared" si="11"/>
        <v>#REF!</v>
      </c>
      <c r="BU13" s="52"/>
      <c r="BV13" s="117">
        <f t="shared" ref="BV13:BX13" si="12">(BV2*BV12)/10^7</f>
        <v>27.768774518889607</v>
      </c>
      <c r="BW13" s="117">
        <f t="shared" si="12"/>
        <v>2.1208948740000002</v>
      </c>
      <c r="BX13" s="117">
        <f t="shared" si="12"/>
        <v>1.7528364935876761</v>
      </c>
      <c r="CU13" s="53">
        <f t="shared" ref="CU13:CV13" si="13">(CU2*CU12)/10^7</f>
        <v>2.1208948740000002</v>
      </c>
      <c r="CV13" s="53">
        <f t="shared" si="13"/>
        <v>1.7528364935876761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Consumption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Dowhith Ansari</dc:creator>
  <cp:lastModifiedBy>Dowhith Ansari</cp:lastModifiedBy>
  <dcterms:created xsi:type="dcterms:W3CDTF">2025-06-15T12:32:19Z</dcterms:created>
  <dcterms:modified xsi:type="dcterms:W3CDTF">2025-06-15T12:34:52Z</dcterms:modified>
</cp:coreProperties>
</file>