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uyguturgut/Desktop/excel assignment/"/>
    </mc:Choice>
  </mc:AlternateContent>
  <xr:revisionPtr revIDLastSave="0" documentId="8_{55D93792-8962-7047-AF16-52133344EC1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Crowdfunding" sheetId="1" r:id="rId1"/>
    <sheet name="Pivot_category" sheetId="2" r:id="rId2"/>
    <sheet name="Sheet14" sheetId="15" r:id="rId3"/>
    <sheet name="pivot_subcategory" sheetId="3" r:id="rId4"/>
    <sheet name="pivot_data created" sheetId="12" r:id="rId5"/>
    <sheet name="Crowfunding_Goal_Analysis" sheetId="13" r:id="rId6"/>
    <sheet name="Statistical_analysis" sheetId="14" r:id="rId7"/>
  </sheets>
  <definedNames>
    <definedName name="_xlnm._FilterDatabase" localSheetId="0" hidden="1">Crowdfunding!$A$1:$T$1022</definedName>
    <definedName name="_xlnm._FilterDatabase" localSheetId="6" hidden="1">Statistical_analysis!$A$1:$J$568</definedName>
  </definedNames>
  <calcPr calcId="191029"/>
  <pivotCaches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4" l="1"/>
  <c r="H8" i="14"/>
  <c r="H17" i="14"/>
  <c r="H7" i="14"/>
  <c r="H16" i="14"/>
  <c r="H6" i="14"/>
  <c r="H15" i="14"/>
  <c r="H5" i="14"/>
  <c r="H14" i="14"/>
  <c r="H4" i="14"/>
  <c r="H13" i="14"/>
  <c r="H3" i="14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2" i="13"/>
  <c r="B5" i="13"/>
  <c r="B4" i="13"/>
  <c r="B3" i="13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5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2" i="1"/>
  <c r="E8" i="13" l="1"/>
  <c r="E9" i="13"/>
  <c r="F9" i="13" s="1"/>
  <c r="E7" i="13"/>
  <c r="F7" i="13" s="1"/>
  <c r="G8" i="13"/>
  <c r="H8" i="13"/>
  <c r="E2" i="13"/>
  <c r="G2" i="13" s="1"/>
  <c r="E6" i="13"/>
  <c r="H6" i="13" s="1"/>
  <c r="E13" i="13"/>
  <c r="G13" i="13" s="1"/>
  <c r="E5" i="13"/>
  <c r="G5" i="13" s="1"/>
  <c r="F8" i="13"/>
  <c r="E12" i="13"/>
  <c r="H12" i="13" s="1"/>
  <c r="E4" i="13"/>
  <c r="F4" i="13" s="1"/>
  <c r="E11" i="13"/>
  <c r="F11" i="13" s="1"/>
  <c r="E3" i="13"/>
  <c r="G3" i="13" s="1"/>
  <c r="E10" i="13"/>
  <c r="F10" i="13" s="1"/>
  <c r="H7" i="13" l="1"/>
  <c r="G7" i="13"/>
  <c r="H9" i="13"/>
  <c r="G9" i="13"/>
  <c r="F12" i="13"/>
  <c r="F5" i="13"/>
  <c r="H5" i="13"/>
  <c r="H13" i="13"/>
  <c r="F6" i="13"/>
  <c r="H3" i="13"/>
  <c r="G10" i="13"/>
  <c r="H11" i="13"/>
  <c r="F13" i="13"/>
  <c r="H10" i="13"/>
  <c r="H2" i="13"/>
  <c r="F2" i="13"/>
  <c r="G6" i="13"/>
  <c r="G11" i="13"/>
  <c r="F3" i="13"/>
  <c r="G12" i="13"/>
  <c r="G4" i="13"/>
  <c r="H4" i="13"/>
</calcChain>
</file>

<file path=xl/sharedStrings.xml><?xml version="1.0" encoding="utf-8"?>
<sst xmlns="http://schemas.openxmlformats.org/spreadsheetml/2006/main" count="7461" uniqueCount="2118">
  <si>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</si>
  <si>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</si>
  <si>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</si>
  <si>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</si>
  <si>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</si>
  <si>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</si>
  <si>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</si>
  <si>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</si>
  <si>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</si>
  <si>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</si>
  <si>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</si>
  <si>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</si>
  <si>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</si>
  <si>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</si>
  <si>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</si>
  <si>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</si>
  <si>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</si>
  <si>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</si>
  <si>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</si>
  <si>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</si>
  <si>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</si>
  <si>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</si>
  <si>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</si>
  <si>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</si>
  <si>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</si>
  <si>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</si>
  <si>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</si>
  <si>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</si>
  <si>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</si>
  <si>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</si>
  <si>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</si>
  <si>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</si>
  <si>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</si>
  <si>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</si>
  <si>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</si>
  <si>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</si>
  <si>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</si>
  <si>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</si>
  <si>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</si>
  <si>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</si>
  <si>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</si>
  <si>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</si>
  <si>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</si>
  <si>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</si>
  <si>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</si>
  <si>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</si>
  <si>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</si>
  <si>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</si>
  <si>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</si>
  <si>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</si>
  <si>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</si>
  <si>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</si>
  <si>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</si>
  <si>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</si>
  <si>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</si>
  <si>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</si>
  <si>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</si>
  <si>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</si>
  <si>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</si>
  <si>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</si>
  <si>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</si>
  <si>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</si>
  <si>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</si>
  <si>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</si>
  <si>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</si>
  <si>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</si>
  <si>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</si>
  <si>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</si>
  <si>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</si>
  <si>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</si>
  <si>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</si>
  <si>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</si>
  <si>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</si>
  <si>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</si>
  <si>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</si>
  <si>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</si>
  <si>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</si>
  <si>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</si>
  <si>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</si>
  <si>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</si>
  <si>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</si>
  <si>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</si>
  <si>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</si>
  <si>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</si>
  <si>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</si>
  <si>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</si>
  <si>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</si>
  <si>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</si>
  <si>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</si>
  <si>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</si>
  <si>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</si>
  <si>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</si>
  <si>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</si>
  <si>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</si>
  <si>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</si>
  <si>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</si>
  <si>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</si>
  <si>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</si>
  <si>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</si>
  <si>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</si>
  <si>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</si>
  <si>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</si>
  <si>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</si>
  <si>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</si>
  <si>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</si>
  <si>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</si>
  <si>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</si>
  <si>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</si>
  <si>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</si>
  <si>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</si>
  <si>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</si>
  <si>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</si>
  <si>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</si>
  <si>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</si>
  <si>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</si>
  <si>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</si>
  <si>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</si>
  <si>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</si>
  <si>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</si>
  <si>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</si>
  <si>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</si>
  <si>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</si>
  <si>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</si>
  <si>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</si>
  <si>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</si>
  <si>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</si>
  <si>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</si>
  <si>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</si>
  <si>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</si>
  <si>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</si>
  <si>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</si>
  <si>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</si>
  <si>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</si>
  <si>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</si>
  <si>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</si>
  <si>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</si>
  <si>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</si>
  <si>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</si>
  <si>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</si>
  <si>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</si>
  <si>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</si>
  <si>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</si>
  <si>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</si>
  <si>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</si>
  <si>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</si>
  <si>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</si>
  <si>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</si>
  <si>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</si>
  <si>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</si>
  <si>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</si>
  <si>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</si>
  <si>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</si>
  <si>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</si>
  <si>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</si>
  <si>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</si>
  <si>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</si>
  <si>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</si>
  <si>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</si>
  <si>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</si>
  <si>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</si>
  <si>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</si>
  <si>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</si>
  <si>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</si>
  <si>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</si>
  <si>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</si>
  <si>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</si>
  <si>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</si>
  <si>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</si>
  <si>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</si>
  <si>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</si>
  <si>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</si>
  <si>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</si>
  <si>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</si>
  <si>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</si>
  <si>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</si>
  <si>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</si>
  <si>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</si>
  <si>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</si>
  <si>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</si>
  <si>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</si>
  <si>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</si>
  <si>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</si>
  <si>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</si>
  <si>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</si>
  <si>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</si>
  <si>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</si>
  <si>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</si>
  <si>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</si>
  <si>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</si>
  <si>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</si>
  <si>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</si>
  <si>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</si>
  <si>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</si>
  <si>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</si>
  <si>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</si>
  <si>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</si>
  <si>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</si>
  <si>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</si>
  <si>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</si>
  <si>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</si>
  <si>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</si>
  <si>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</si>
  <si>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</si>
  <si>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</si>
  <si>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</si>
  <si>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</si>
  <si>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</si>
  <si>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</si>
  <si>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</si>
  <si>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</si>
  <si>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</si>
  <si>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</si>
  <si>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</si>
  <si>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</si>
  <si>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</si>
  <si>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</si>
  <si>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</si>
  <si>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</si>
  <si>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</si>
  <si>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</si>
  <si>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</si>
  <si>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</si>
  <si>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</si>
  <si>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</si>
  <si>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</si>
  <si>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</si>
  <si>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</si>
  <si>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</si>
  <si>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</si>
  <si>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</si>
  <si>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</si>
  <si>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</si>
  <si>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</si>
  <si>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</si>
  <si>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</si>
  <si>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</si>
  <si>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</si>
  <si>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</si>
  <si>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</si>
  <si>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</si>
  <si>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</si>
  <si>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</si>
  <si>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</si>
  <si>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</si>
  <si>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</si>
  <si>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</si>
  <si>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</si>
  <si>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</si>
  <si>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</si>
  <si>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</si>
  <si>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</si>
  <si>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</si>
  <si>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</si>
  <si>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</si>
  <si>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</si>
  <si>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</si>
  <si>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</si>
  <si>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</si>
  <si>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</si>
  <si>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</si>
  <si>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</si>
  <si>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</si>
  <si>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</si>
  <si>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</si>
  <si>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</si>
  <si>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</si>
  <si>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</si>
  <si>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</si>
  <si>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</si>
  <si>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</si>
  <si>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</si>
  <si>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</si>
  <si>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</si>
  <si>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</si>
  <si>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</si>
  <si>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</si>
  <si>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</si>
  <si>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</si>
  <si>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</si>
  <si>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</si>
  <si>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</si>
  <si>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</si>
  <si>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</si>
  <si>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</si>
  <si>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</si>
  <si>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</si>
  <si>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</si>
  <si>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</si>
  <si>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</si>
  <si>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</si>
  <si>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</si>
  <si>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</si>
  <si>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</si>
  <si>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</si>
  <si>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</si>
  <si>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</si>
  <si>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</si>
  <si>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</si>
  <si>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</si>
  <si>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</si>
  <si>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</si>
  <si>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</si>
  <si>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</si>
  <si>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</si>
  <si>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</si>
  <si>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</si>
  <si>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</si>
  <si>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</si>
  <si>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</si>
  <si>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</si>
  <si>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</si>
  <si>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</si>
  <si>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</si>
  <si>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</si>
  <si>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</si>
  <si>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</si>
  <si>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</si>
  <si>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</si>
  <si>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</si>
  <si>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</si>
  <si>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</si>
  <si>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</si>
  <si>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</si>
  <si>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</si>
  <si>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</si>
  <si>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</si>
  <si>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</si>
  <si>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</si>
  <si>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</si>
  <si>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</si>
  <si>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</si>
  <si>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</si>
  <si>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</si>
  <si>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</si>
  <si>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</si>
  <si>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</si>
  <si>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</si>
  <si>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</si>
  <si>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</si>
  <si>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</si>
  <si>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</si>
  <si>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</si>
  <si>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</si>
  <si>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</si>
  <si>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</si>
  <si>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</si>
  <si>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</si>
  <si>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</si>
  <si>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</si>
  <si>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</si>
  <si>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</si>
  <si>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</si>
  <si>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</si>
  <si>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</si>
  <si>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</si>
  <si>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</si>
  <si>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</si>
  <si>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</si>
  <si>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</si>
  <si>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</si>
  <si>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</si>
  <si>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</si>
  <si>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</si>
  <si>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</si>
  <si>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</si>
  <si>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</si>
  <si>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</si>
  <si>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</si>
  <si>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</si>
  <si>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</si>
  <si>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</si>
  <si>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</si>
  <si>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</si>
  <si>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</si>
  <si>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</si>
  <si>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</si>
  <si>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</si>
  <si>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</si>
  <si>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</si>
  <si>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</si>
  <si>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</si>
  <si>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</si>
  <si>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</si>
  <si>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</si>
  <si>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</si>
  <si>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</si>
  <si>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</si>
  <si>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</si>
  <si>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</si>
  <si>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</si>
  <si>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</si>
  <si>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</si>
  <si>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</si>
  <si>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</si>
  <si>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</si>
  <si>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</si>
  <si>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</si>
  <si>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</si>
  <si>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</si>
  <si>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</si>
  <si>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</si>
  <si>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</si>
  <si>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</si>
  <si>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</si>
  <si>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</si>
  <si>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</si>
  <si>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</si>
  <si>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</si>
  <si>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</si>
  <si>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</si>
  <si>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</si>
  <si>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</si>
  <si>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</si>
  <si>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</si>
  <si>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</si>
  <si>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</si>
  <si>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</si>
  <si>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</si>
  <si>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</si>
  <si>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</si>
  <si>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</si>
  <si>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</si>
  <si>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</si>
  <si>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</si>
  <si>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</si>
  <si>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</si>
  <si>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</si>
  <si>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</si>
  <si>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</si>
  <si>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</si>
  <si>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</si>
  <si>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</si>
  <si>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</si>
  <si>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</si>
  <si>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</si>
  <si>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</si>
  <si>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</si>
  <si>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</si>
  <si>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</si>
  <si>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</si>
  <si>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</si>
  <si>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</si>
  <si>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</si>
  <si>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</si>
  <si>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</si>
  <si>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</si>
  <si>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</si>
  <si>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</si>
  <si>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</si>
  <si>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</si>
  <si>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</si>
  <si>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</si>
  <si>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</si>
  <si>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</si>
  <si>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</si>
  <si>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</si>
  <si>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</si>
  <si>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</si>
  <si>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</si>
  <si>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</si>
  <si>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</si>
  <si>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</si>
  <si>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</si>
  <si>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</si>
  <si>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</si>
  <si>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</si>
  <si>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</si>
  <si>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</si>
  <si>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</si>
  <si>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</si>
  <si>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</si>
  <si>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</si>
  <si>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</si>
  <si>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</si>
  <si>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</si>
  <si>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</si>
  <si>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</si>
  <si>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</si>
  <si>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</si>
  <si>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</si>
  <si>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</si>
  <si>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</si>
  <si>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</si>
  <si>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</si>
  <si>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</si>
  <si>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</si>
  <si>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</si>
  <si>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</si>
  <si>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</si>
  <si>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</si>
  <si>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</si>
  <si>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</si>
  <si>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</si>
  <si>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</si>
  <si>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</si>
  <si>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</si>
  <si>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</si>
  <si>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</si>
  <si>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</si>
  <si>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</si>
  <si>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</si>
  <si>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</si>
  <si>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</si>
  <si>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</si>
  <si>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</si>
  <si>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</si>
  <si>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</si>
  <si>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</si>
  <si>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</si>
  <si>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</si>
  <si>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</si>
  <si>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</si>
  <si>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</si>
  <si>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</si>
  <si>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</si>
  <si>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</si>
  <si>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</si>
  <si>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</si>
  <si>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</si>
  <si>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</si>
  <si>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</si>
  <si>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</si>
  <si>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</si>
  <si>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</si>
  <si>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</si>
  <si>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</si>
  <si>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</si>
  <si>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</si>
  <si>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</si>
  <si>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</si>
  <si>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</si>
  <si>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</si>
  <si>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</si>
  <si>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</si>
  <si>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</si>
  <si>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</si>
  <si>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</si>
  <si>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</si>
  <si>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</si>
  <si>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</si>
  <si>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</si>
  <si>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</si>
  <si>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</si>
  <si>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</si>
  <si>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</si>
  <si>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</si>
  <si>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</si>
  <si>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</si>
  <si>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</si>
  <si>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</si>
  <si>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</si>
  <si>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</si>
  <si>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</si>
  <si>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</si>
  <si>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</si>
  <si>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</si>
  <si>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</si>
  <si>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</si>
  <si>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</si>
  <si>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</si>
  <si>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</si>
  <si>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</si>
  <si>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</si>
  <si>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</si>
  <si>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</si>
  <si>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</si>
  <si>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</si>
  <si>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</si>
  <si>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</si>
  <si>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</si>
  <si>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</si>
  <si>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</si>
  <si>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</si>
  <si>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</si>
  <si>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</si>
  <si>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</si>
  <si>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</si>
  <si>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</si>
  <si>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</si>
  <si>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</si>
  <si>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</si>
  <si>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</si>
  <si>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</si>
  <si>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</si>
  <si>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</si>
  <si>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</si>
  <si>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</si>
  <si>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</si>
  <si>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</si>
  <si>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</si>
  <si>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</si>
  <si>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</si>
  <si>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</si>
  <si>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</si>
  <si>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</si>
  <si>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</si>
  <si>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</si>
  <si>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</si>
  <si>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</si>
  <si>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</si>
  <si>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</si>
  <si>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</si>
  <si>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</si>
  <si>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</si>
  <si>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</si>
  <si>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</si>
  <si>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</si>
  <si>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</si>
  <si>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</si>
  <si>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</si>
  <si>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</si>
  <si>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</si>
  <si>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</si>
  <si>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</si>
  <si>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</si>
  <si>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</si>
  <si>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</si>
  <si>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</si>
  <si>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</si>
  <si>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</si>
  <si>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</si>
  <si>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</si>
  <si>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</si>
  <si>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</si>
  <si>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</si>
  <si>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</si>
  <si>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</si>
  <si>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</si>
  <si>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</si>
  <si>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</si>
  <si>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</si>
  <si>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</si>
  <si>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</si>
  <si>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</si>
  <si>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</si>
  <si>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</si>
  <si>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</si>
  <si>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</si>
  <si>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</si>
  <si>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</si>
  <si>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</si>
  <si>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</si>
  <si>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</si>
  <si>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</si>
  <si>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</si>
  <si>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</si>
  <si>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</si>
  <si>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</si>
  <si>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</si>
  <si>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</si>
  <si>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</si>
  <si>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</si>
  <si>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</si>
  <si>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</si>
  <si>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</si>
  <si>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</si>
  <si>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</si>
  <si>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</si>
  <si>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</si>
  <si>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</si>
  <si>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</si>
  <si>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</si>
  <si>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</si>
  <si>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</si>
  <si>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</si>
  <si>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</si>
  <si>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</si>
  <si>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</si>
  <si>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</si>
  <si>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</si>
  <si>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</si>
  <si>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</si>
  <si>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</si>
  <si>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</si>
  <si>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</si>
  <si>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</si>
  <si>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</si>
  <si>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</si>
  <si>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</si>
  <si>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</si>
  <si>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</si>
  <si>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</si>
  <si>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</si>
  <si>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</si>
  <si>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</si>
  <si>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</si>
  <si>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</si>
  <si>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</si>
  <si>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</si>
  <si>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</si>
  <si>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</si>
  <si>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</si>
  <si>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</si>
  <si>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</si>
  <si>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</si>
  <si>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</si>
  <si>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</si>
  <si>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</si>
  <si>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</si>
  <si>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</si>
  <si>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</si>
  <si>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</si>
  <si>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</si>
  <si>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</si>
  <si>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</si>
  <si>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</si>
  <si>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</si>
  <si>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</si>
  <si>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</si>
  <si>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</si>
  <si>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</si>
  <si>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</si>
  <si>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</si>
  <si>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</si>
  <si>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</si>
  <si>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</si>
  <si>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</si>
  <si>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</si>
  <si>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</si>
  <si>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</si>
  <si>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</si>
  <si>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</si>
  <si>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</si>
  <si>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</si>
  <si>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</si>
  <si>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</si>
  <si>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</si>
  <si>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</si>
  <si>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</si>
  <si>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</si>
  <si>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</si>
  <si>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</si>
  <si>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</si>
  <si>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</si>
  <si>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</si>
  <si>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</si>
  <si>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</si>
  <si>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</si>
  <si>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</si>
  <si>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</si>
  <si>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</si>
  <si>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</si>
  <si>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</si>
  <si>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</si>
  <si>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</si>
  <si>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</si>
  <si>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</si>
  <si>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</si>
  <si>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</si>
  <si>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</si>
  <si>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</si>
  <si>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</si>
  <si>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</si>
  <si>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</si>
  <si>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</si>
  <si>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</si>
  <si>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</si>
  <si>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</si>
  <si>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</si>
  <si>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</si>
  <si>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</si>
  <si>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</si>
  <si>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</si>
  <si>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</si>
  <si>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</si>
  <si>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</si>
  <si>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</si>
  <si>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</si>
  <si>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</si>
  <si>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</si>
  <si>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</si>
  <si>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</si>
  <si>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</si>
  <si>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</si>
  <si>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</si>
  <si>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</si>
  <si>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</si>
  <si>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</si>
  <si>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</si>
  <si>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</si>
  <si>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</si>
  <si>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</si>
  <si>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</si>
  <si>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</si>
  <si>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</si>
  <si>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</si>
  <si>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</si>
  <si>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</si>
  <si>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</si>
  <si>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</si>
  <si>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</si>
  <si>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</si>
  <si>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</si>
  <si>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</si>
  <si>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</si>
  <si>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</si>
  <si>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</si>
  <si>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</si>
  <si>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</si>
  <si>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</si>
  <si>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</si>
  <si>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</si>
  <si>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</si>
  <si>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</si>
  <si>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</si>
  <si>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</si>
  <si>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</si>
  <si>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</si>
  <si>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</si>
  <si>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</si>
  <si>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</si>
  <si>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</si>
  <si>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</si>
  <si>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</si>
  <si>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</si>
  <si>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</si>
  <si>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</si>
  <si>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</si>
  <si>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</si>
  <si>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</si>
  <si>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</si>
  <si>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</si>
  <si>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</si>
  <si>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</si>
  <si>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</si>
  <si>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</si>
  <si>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</si>
  <si>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</si>
  <si>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</si>
  <si>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</si>
  <si>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</si>
  <si>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</si>
  <si>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</si>
  <si>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</si>
  <si>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</si>
  <si>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</si>
  <si>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</si>
  <si>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</si>
  <si>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</si>
  <si>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</si>
  <si>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</si>
  <si>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</si>
  <si>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</si>
  <si>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</si>
  <si>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</si>
  <si>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</si>
  <si>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</si>
  <si>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</si>
  <si>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</si>
  <si>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</si>
  <si>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</si>
  <si>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</si>
  <si>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</si>
  <si>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</si>
  <si>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</si>
  <si>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</si>
  <si>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</si>
  <si>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</si>
  <si>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</si>
  <si>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</si>
  <si>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</si>
  <si>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</si>
  <si>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</si>
  <si>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</si>
  <si>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</si>
  <si>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</si>
  <si>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</si>
  <si>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</si>
  <si>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</si>
  <si>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</si>
  <si>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</si>
  <si>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</si>
  <si>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</si>
  <si>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</si>
  <si>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</si>
  <si>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</si>
  <si>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</si>
  <si>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</si>
  <si>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</si>
  <si>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</si>
  <si>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</si>
  <si>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</si>
  <si>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</si>
  <si>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</si>
  <si>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</si>
  <si>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</si>
  <si>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</si>
  <si>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</si>
  <si>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</si>
  <si>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</si>
  <si>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</si>
  <si>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</si>
  <si>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</si>
  <si>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</si>
  <si>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</si>
  <si>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</si>
  <si>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</si>
  <si>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</si>
  <si>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</si>
  <si>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</si>
  <si>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</si>
  <si>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</si>
  <si>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</si>
  <si>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</si>
  <si>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</si>
  <si>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</si>
  <si>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</si>
  <si>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</si>
  <si>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</si>
  <si>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</si>
  <si>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</si>
  <si>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</si>
  <si>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</si>
  <si>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</si>
  <si>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</si>
  <si>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</si>
  <si>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</si>
  <si>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</si>
  <si>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</si>
  <si>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</si>
  <si>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</si>
  <si>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</si>
  <si>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</si>
  <si>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</si>
  <si>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</si>
  <si>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</si>
  <si>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</si>
  <si>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</si>
  <si>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</si>
  <si>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</si>
  <si>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</si>
  <si>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</si>
  <si>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</si>
  <si>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</si>
  <si>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</si>
  <si>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</si>
  <si>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</si>
  <si>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</si>
  <si>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</si>
  <si>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</si>
  <si>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</si>
  <si>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</si>
  <si>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</si>
  <si>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</si>
  <si>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</si>
  <si>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</si>
  <si>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</si>
  <si>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</si>
  <si>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</si>
  <si>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</si>
  <si>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</si>
  <si>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</si>
  <si>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</si>
  <si>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</si>
  <si>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</si>
  <si>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</si>
  <si>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</si>
  <si>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</si>
  <si>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</si>
  <si>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</si>
  <si>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</si>
  <si>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</si>
  <si>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</si>
  <si>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</si>
  <si>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</si>
  <si>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</si>
  <si>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</si>
  <si>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</si>
  <si>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</si>
  <si>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</si>
  <si>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</si>
  <si>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</si>
  <si>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</si>
  <si>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</si>
  <si>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</si>
  <si>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</si>
  <si>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</si>
  <si>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</si>
  <si>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</si>
  <si>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</si>
  <si>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</si>
  <si>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</si>
  <si>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</si>
  <si>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</si>
  <si>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</si>
  <si>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</si>
  <si>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</si>
  <si>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</si>
  <si>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</si>
  <si>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</si>
  <si>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</si>
  <si>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</si>
  <si>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</si>
  <si>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</si>
  <si>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</si>
  <si>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</si>
  <si>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</si>
  <si>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</si>
  <si>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</si>
  <si>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</si>
  <si>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</si>
  <si>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</si>
  <si>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</si>
  <si>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</si>
  <si>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</si>
  <si>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</si>
  <si>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</si>
  <si>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</si>
  <si>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</si>
  <si>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</si>
  <si>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</si>
  <si>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</si>
  <si>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</si>
  <si>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</si>
  <si>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</si>
  <si>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</si>
  <si>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</si>
  <si>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</si>
  <si>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</si>
  <si>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</si>
  <si>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</si>
  <si>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</si>
  <si>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</si>
  <si>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</si>
  <si>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</si>
  <si>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</si>
  <si>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</si>
  <si>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</si>
  <si>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</si>
  <si>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</si>
  <si>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</si>
  <si>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</si>
  <si>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</si>
  <si>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</si>
  <si>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</si>
  <si>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</si>
  <si>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</si>
  <si>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</si>
  <si>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</si>
  <si>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</si>
  <si>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</si>
  <si>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</si>
  <si>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</si>
  <si>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</si>
  <si>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</si>
  <si>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</si>
  <si>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</si>
  <si>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</si>
  <si>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</si>
  <si>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</si>
  <si>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</si>
  <si>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</si>
  <si>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</si>
  <si>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</si>
  <si>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</si>
  <si>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</si>
  <si>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</si>
  <si>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</si>
  <si>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</si>
  <si>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</si>
  <si>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</si>
  <si>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</si>
  <si>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</si>
  <si>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</si>
  <si>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</si>
  <si>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</si>
  <si>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</si>
  <si>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</si>
  <si>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</si>
  <si>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</si>
  <si>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</si>
  <si>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</si>
  <si>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</si>
  <si>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</si>
  <si>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</si>
  <si>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</si>
  <si>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</si>
  <si>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</si>
  <si>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</si>
  <si>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</si>
  <si>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</si>
  <si>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</si>
  <si>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</si>
  <si>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</si>
  <si>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</si>
  <si>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</si>
  <si>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</si>
  <si>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</si>
  <si>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</si>
  <si>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</si>
  <si>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</si>
  <si>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</si>
  <si>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</si>
  <si>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</si>
  <si>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</si>
  <si>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</si>
  <si>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</si>
  <si>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</si>
  <si>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</si>
  <si>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</si>
  <si>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</si>
  <si>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</si>
  <si>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</si>
  <si>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</si>
  <si>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</si>
  <si>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</si>
  <si>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</si>
  <si>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</si>
  <si>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</si>
  <si>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</si>
  <si>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</si>
  <si>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</si>
  <si>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</si>
  <si>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</si>
  <si>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</si>
  <si>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</si>
  <si>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</si>
  <si>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</si>
  <si>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</si>
  <si>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</si>
  <si>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</si>
  <si>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</si>
  <si>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</si>
  <si>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</si>
  <si>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</si>
  <si>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</si>
  <si>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</si>
  <si>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</si>
  <si>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</si>
  <si>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</si>
  <si>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</si>
  <si>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</si>
  <si>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</si>
  <si>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</si>
  <si>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</si>
  <si>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</si>
  <si>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</si>
  <si>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</si>
  <si>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</si>
  <si>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</si>
  <si>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</si>
  <si>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</si>
  <si>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</si>
  <si>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</si>
  <si>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</si>
  <si>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</si>
  <si>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</si>
  <si>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</si>
  <si>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</si>
  <si>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</si>
  <si>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</si>
  <si>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</si>
  <si>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</si>
  <si>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</si>
  <si>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</si>
  <si>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</si>
  <si>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</si>
  <si>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</si>
  <si>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</si>
  <si>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</si>
  <si>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</si>
  <si>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</si>
  <si>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</si>
  <si>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</si>
  <si>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</si>
  <si>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</si>
  <si>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</si>
  <si>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</si>
  <si>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</si>
  <si>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</si>
  <si>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</si>
  <si>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</si>
  <si>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</si>
  <si>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</si>
  <si>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</si>
  <si>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</si>
  <si>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</si>
  <si>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</si>
  <si>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</si>
  <si>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</si>
  <si>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</si>
  <si>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</si>
  <si>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</si>
  <si>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</si>
  <si>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</si>
  <si>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</si>
  <si>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</si>
  <si>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</si>
  <si>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</si>
  <si>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</si>
  <si>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</si>
  <si>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</si>
  <si>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</si>
  <si>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</si>
  <si>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</si>
  <si>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</si>
  <si>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</si>
  <si>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</si>
  <si>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</si>
  <si>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</si>
  <si>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</si>
  <si>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</si>
  <si>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</si>
  <si>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</si>
  <si>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</si>
  <si>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</si>
  <si>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</si>
  <si>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</si>
  <si>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</si>
  <si>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</si>
  <si>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</si>
  <si>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</si>
  <si>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</si>
  <si>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</si>
  <si>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</si>
  <si>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</si>
  <si>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</si>
  <si>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</si>
  <si>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</si>
  <si>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</si>
  <si>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</si>
  <si>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</si>
  <si>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</si>
  <si>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</si>
  <si>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</si>
  <si>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</si>
  <si>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</si>
  <si>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</si>
  <si>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</si>
  <si>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</si>
  <si>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</si>
  <si>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</si>
  <si>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</si>
  <si>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</si>
  <si>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</si>
  <si>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</si>
  <si>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</si>
  <si>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</si>
  <si>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</si>
  <si>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</si>
  <si>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</si>
  <si>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</si>
  <si>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</si>
  <si>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</si>
  <si>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</si>
  <si>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</si>
  <si>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</si>
  <si>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</si>
  <si>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</si>
  <si>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</si>
  <si>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</si>
  <si>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</si>
  <si>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</si>
  <si>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</si>
  <si>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</si>
  <si>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</si>
  <si>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</si>
  <si>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</si>
  <si>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</si>
  <si>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</si>
  <si>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</si>
  <si>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</si>
  <si>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</si>
  <si>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</si>
  <si>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</si>
  <si>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</si>
  <si>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</si>
  <si>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</si>
  <si>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</si>
  <si>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</si>
  <si>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</si>
  <si>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</si>
  <si>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</si>
  <si>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</si>
  <si>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</si>
  <si>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</si>
  <si>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</si>
  <si>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</si>
  <si>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</si>
  <si>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</si>
  <si>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</si>
  <si>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</si>
  <si>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</si>
  <si>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</si>
  <si>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</si>
  <si>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</si>
  <si>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</si>
  <si>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</si>
  <si>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</si>
  <si>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</si>
  <si>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</si>
  <si>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</si>
  <si>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</si>
  <si>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</si>
  <si>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</si>
  <si>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</si>
  <si>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</si>
  <si>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</si>
  <si>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</si>
  <si>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</si>
  <si>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</si>
  <si>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</si>
  <si>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</si>
  <si>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</si>
  <si>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</si>
  <si>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</si>
  <si>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</si>
  <si>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</si>
  <si>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</si>
  <si>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</si>
  <si>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</si>
  <si>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</si>
  <si>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</si>
  <si>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</si>
  <si>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</si>
  <si>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</si>
  <si>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</si>
  <si>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</si>
  <si>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</si>
  <si>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</si>
  <si>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</si>
  <si>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</si>
  <si>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</si>
  <si>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</si>
  <si>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</si>
  <si>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</si>
  <si>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</si>
  <si>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</si>
  <si>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</si>
  <si>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</si>
  <si>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</si>
  <si>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</si>
  <si>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</si>
  <si>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</si>
  <si>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</si>
  <si>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</si>
  <si>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</si>
  <si>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</si>
  <si>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</si>
  <si>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</si>
  <si>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</si>
  <si>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</si>
  <si>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</si>
  <si>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</si>
  <si>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</si>
  <si>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</si>
  <si>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</si>
  <si>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</si>
  <si>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</si>
  <si>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</si>
  <si>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</si>
  <si>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</si>
  <si>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</si>
  <si>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</si>
  <si>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</si>
  <si>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</si>
  <si>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</si>
  <si>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</si>
  <si>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</si>
  <si>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</si>
  <si>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</si>
  <si>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</si>
  <si>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</si>
  <si>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</si>
  <si>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</si>
  <si>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</si>
  <si>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</si>
  <si>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</si>
  <si>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</si>
  <si>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</si>
  <si>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</si>
  <si>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</si>
  <si>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</si>
  <si>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</si>
  <si>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</si>
  <si>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</si>
  <si>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</si>
  <si>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</si>
  <si>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</si>
  <si>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</si>
  <si>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</si>
  <si>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</si>
  <si>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</si>
  <si>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</si>
  <si>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</si>
  <si>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</si>
  <si>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</si>
  <si>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</si>
  <si>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</si>
  <si>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</si>
  <si>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</si>
  <si>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</si>
  <si>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</si>
  <si>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</si>
  <si>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</si>
  <si>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</si>
  <si>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</si>
  <si>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</si>
  <si>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</si>
  <si>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</si>
  <si>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</si>
  <si>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</si>
  <si>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</si>
  <si>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</si>
  <si>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</si>
  <si>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</si>
  <si>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</si>
  <si>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</si>
  <si>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</si>
  <si>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</si>
  <si>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</si>
  <si>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</si>
  <si>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</si>
  <si>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</si>
  <si>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</si>
  <si>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</si>
  <si>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</si>
  <si>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</si>
  <si>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</si>
  <si>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</si>
  <si>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</si>
  <si>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</si>
  <si>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</si>
  <si>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</si>
  <si>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</si>
  <si>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</si>
  <si>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</si>
  <si>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</si>
  <si>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</si>
  <si>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</si>
  <si>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</si>
  <si>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</si>
  <si>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</si>
  <si>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</si>
  <si>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</si>
  <si>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</si>
  <si>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</si>
  <si>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</si>
  <si>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</si>
  <si>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</si>
  <si>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</si>
  <si>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</si>
  <si>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</si>
  <si>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</si>
  <si>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</si>
  <si>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</si>
  <si>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</si>
  <si>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</si>
  <si>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</si>
  <si>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</si>
  <si>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</si>
  <si>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</si>
  <si>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</si>
  <si>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</si>
  <si>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</si>
  <si>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</si>
  <si>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</si>
  <si>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</si>
  <si>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</si>
  <si>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</si>
  <si>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</si>
  <si>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</si>
  <si>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</si>
  <si>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</si>
  <si>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</si>
  <si>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</si>
  <si>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</si>
  <si>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</si>
  <si>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</si>
  <si>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</si>
  <si>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</si>
  <si>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</si>
  <si>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</si>
  <si>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</si>
  <si>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</si>
  <si>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</si>
  <si>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</si>
  <si>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</si>
  <si>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</si>
  <si>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</si>
  <si>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</si>
  <si>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</si>
  <si>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</si>
  <si>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</si>
  <si>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</si>
  <si>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</si>
  <si>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</si>
  <si>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</si>
  <si>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</si>
  <si>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</si>
  <si>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</si>
  <si>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</si>
  <si>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</si>
  <si>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</si>
  <si>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</si>
  <si>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</si>
  <si>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</si>
  <si>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</si>
  <si>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</si>
  <si>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</si>
  <si>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</si>
  <si>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</si>
  <si>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</si>
  <si>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</si>
  <si>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</si>
  <si>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</si>
  <si>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</si>
  <si>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</si>
  <si>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</si>
  <si>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</si>
  <si>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</si>
  <si>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</si>
  <si>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</si>
  <si>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</si>
  <si>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</si>
  <si>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</si>
  <si>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</si>
  <si>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</si>
  <si>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</si>
  <si>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</si>
  <si>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</si>
  <si>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</si>
  <si>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</si>
  <si>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</si>
  <si>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</si>
  <si>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</si>
  <si>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</si>
  <si>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</si>
  <si>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</si>
  <si>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</si>
  <si>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</si>
  <si>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</si>
  <si>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</si>
  <si>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</si>
  <si>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</si>
  <si>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</si>
  <si>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</si>
  <si>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</si>
  <si>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</si>
  <si>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</si>
  <si>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</si>
  <si>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</si>
  <si>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</si>
  <si>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</si>
  <si>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</si>
  <si>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</si>
  <si>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</si>
  <si>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</si>
  <si>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</si>
  <si>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</si>
  <si>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</si>
  <si>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</si>
  <si>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</si>
  <si>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</si>
  <si>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</si>
  <si>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</si>
  <si>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</si>
  <si>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</si>
  <si>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</si>
  <si>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</si>
  <si>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</si>
  <si>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</si>
  <si>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</si>
  <si>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</si>
  <si>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</si>
  <si>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</si>
  <si>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</si>
  <si>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</si>
  <si>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</si>
  <si>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</si>
  <si>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</si>
  <si>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</si>
  <si>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</si>
  <si>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</si>
  <si>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</si>
  <si>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</si>
  <si>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</si>
  <si>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</si>
  <si>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</si>
  <si>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</si>
  <si>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</si>
  <si>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</si>
  <si>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</si>
  <si>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</si>
  <si>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</si>
  <si>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</si>
  <si>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</si>
  <si>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</si>
  <si>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</si>
  <si>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</si>
  <si>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</si>
  <si>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</si>
  <si>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</si>
  <si>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</si>
  <si>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</si>
  <si>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</si>
  <si>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</si>
  <si>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</si>
  <si>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</si>
  <si>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</si>
  <si>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</si>
  <si>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</si>
  <si>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</si>
  <si>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</si>
  <si>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</si>
  <si>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</si>
  <si>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</si>
  <si>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</si>
  <si>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</si>
  <si>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</si>
  <si>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</si>
  <si>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</si>
  <si>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</si>
  <si>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</si>
  <si>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</si>
  <si>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</si>
  <si>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</si>
  <si>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</si>
  <si>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</si>
  <si>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</si>
  <si>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</si>
  <si>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</si>
  <si>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</si>
  <si>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</si>
  <si>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</si>
  <si>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</si>
  <si>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</si>
  <si>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</si>
  <si>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</si>
  <si>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</si>
  <si>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</si>
  <si>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</si>
  <si>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</si>
  <si>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</si>
  <si>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</si>
  <si>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</si>
  <si>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</si>
  <si>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</si>
  <si>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</si>
  <si>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</si>
  <si>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</si>
  <si>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</si>
  <si>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</si>
  <si>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</si>
  <si>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</si>
  <si>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</si>
  <si>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</si>
  <si>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</si>
  <si>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</si>
  <si>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</si>
  <si>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</si>
  <si>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</si>
  <si>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</si>
  <si>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</si>
  <si>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</si>
  <si>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</si>
  <si>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</si>
  <si>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</si>
  <si>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</si>
  <si>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</si>
  <si>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</si>
  <si>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</si>
  <si>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</si>
  <si>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</si>
  <si>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</si>
  <si>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</si>
  <si>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</si>
  <si>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</si>
  <si>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</si>
  <si>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</si>
  <si>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</si>
  <si>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</si>
  <si>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</si>
  <si>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</si>
  <si>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</si>
  <si>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</si>
  <si>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</si>
  <si>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</si>
  <si>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</si>
  <si>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</si>
  <si>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</si>
  <si>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</si>
  <si>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</si>
  <si>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</si>
  <si>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</si>
  <si>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</si>
  <si>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</si>
  <si>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</si>
  <si>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</si>
  <si>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</si>
  <si>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</si>
  <si>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</si>
  <si>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</si>
  <si>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</si>
  <si>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</si>
  <si>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</si>
  <si>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</si>
  <si>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</si>
  <si>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</si>
  <si>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</si>
  <si>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</si>
  <si>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</si>
  <si>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</si>
  <si>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</si>
  <si>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</si>
  <si>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</si>
  <si>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</si>
  <si>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</si>
  <si>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</si>
  <si>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</si>
  <si>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</si>
  <si>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</si>
  <si>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</si>
  <si>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</si>
  <si>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</si>
  <si>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</si>
  <si>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</si>
  <si>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</si>
  <si>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</si>
  <si>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</si>
  <si>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</si>
  <si>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</si>
  <si>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</si>
  <si>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</si>
  <si>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</si>
  <si>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</si>
  <si>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</si>
  <si>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</si>
  <si>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</si>
  <si>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</si>
  <si>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</si>
  <si>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</si>
  <si>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</si>
  <si>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</si>
  <si>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</si>
  <si>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</si>
  <si>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</si>
  <si>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</si>
  <si>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</si>
  <si>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</si>
  <si>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</si>
  <si>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</si>
  <si>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</si>
  <si>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</si>
  <si>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</si>
  <si>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</si>
  <si>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</si>
  <si>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</si>
  <si>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</si>
  <si>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</si>
  <si>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</si>
  <si>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</si>
  <si>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</si>
  <si>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</si>
  <si>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</si>
  <si>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</si>
  <si>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</si>
  <si>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</si>
  <si>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</si>
  <si>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</si>
  <si>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</si>
  <si>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</si>
  <si>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</si>
  <si>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</si>
  <si>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</si>
  <si>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</si>
  <si>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</si>
  <si>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</si>
  <si>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</si>
  <si>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</si>
  <si>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</si>
  <si>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</si>
  <si>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</si>
  <si>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</si>
  <si>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</si>
  <si>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</si>
  <si>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</si>
  <si>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</si>
  <si>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</si>
  <si>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</si>
  <si>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</si>
  <si>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</si>
  <si>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</si>
  <si>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</si>
  <si>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</si>
  <si>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</si>
  <si>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</si>
  <si>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</si>
  <si>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</si>
  <si>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</si>
  <si>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</si>
  <si>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</si>
  <si>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</si>
  <si>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</si>
  <si>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</si>
  <si>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</si>
  <si>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</si>
  <si>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</si>
  <si>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</si>
  <si>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</si>
  <si>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</si>
  <si>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</si>
  <si>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</si>
  <si>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</si>
  <si>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</si>
  <si>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</si>
  <si>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</si>
  <si>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</si>
  <si>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</si>
  <si>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</si>
  <si>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</si>
  <si>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</si>
  <si>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</si>
  <si>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</si>
  <si>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</si>
  <si>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</si>
  <si>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</si>
  <si>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</si>
  <si>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</si>
  <si>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</si>
  <si>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</si>
  <si>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</si>
  <si>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</si>
  <si>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</si>
  <si>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</si>
  <si>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</si>
  <si>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</si>
  <si>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</si>
  <si>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</si>
  <si>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</si>
  <si>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</si>
  <si>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</si>
  <si>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</si>
  <si>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</si>
  <si>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</si>
  <si>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</si>
  <si>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</si>
  <si>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</si>
  <si>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</si>
  <si>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</si>
  <si>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</si>
  <si>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</si>
  <si>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</si>
  <si>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</si>
  <si>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</si>
  <si>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</si>
  <si>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</si>
  <si>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</si>
  <si>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</si>
  <si>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</si>
  <si>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</si>
  <si>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</si>
  <si>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</si>
  <si>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</si>
  <si>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</si>
  <si>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</si>
  <si>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</si>
  <si>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</si>
  <si>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</si>
  <si>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</si>
  <si>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</si>
  <si>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</si>
  <si>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</si>
  <si>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</si>
  <si>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</si>
  <si>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</si>
  <si>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</si>
  <si>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</si>
  <si>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</si>
  <si>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</si>
  <si>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</si>
  <si>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</si>
  <si>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</si>
  <si>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</si>
  <si>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</si>
  <si>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</si>
  <si>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</si>
  <si>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</si>
  <si>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</si>
  <si>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</si>
  <si>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</si>
  <si>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</si>
  <si>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</si>
  <si>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</si>
  <si>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</si>
  <si>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</si>
  <si>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</si>
  <si>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</si>
  <si>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</si>
  <si>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</si>
  <si>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</si>
  <si>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</si>
  <si>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</si>
  <si>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</si>
  <si>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</si>
  <si>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</si>
  <si>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</si>
  <si>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</si>
  <si>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</si>
  <si>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</si>
  <si>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</si>
  <si>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</si>
  <si>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</si>
  <si>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</si>
  <si>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</si>
  <si>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</si>
  <si>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</si>
  <si>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</si>
  <si>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</si>
  <si>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</si>
  <si>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</si>
  <si>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</si>
  <si>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</si>
  <si>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</si>
  <si>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</si>
  <si>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</si>
  <si>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</si>
  <si>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</si>
  <si>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</si>
  <si>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</si>
  <si>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</si>
  <si>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</si>
  <si>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</si>
  <si>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</si>
  <si>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</si>
  <si>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</si>
  <si>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</si>
  <si>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</si>
  <si>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</si>
  <si>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</si>
  <si>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</si>
  <si>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</si>
  <si>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</si>
  <si>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</si>
  <si>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</si>
  <si>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</si>
  <si>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</si>
  <si>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</si>
  <si>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</si>
  <si>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</si>
  <si>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</si>
  <si>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</si>
  <si>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</si>
  <si>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</si>
  <si>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</si>
  <si>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</si>
  <si>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</si>
  <si>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</si>
  <si>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</si>
  <si>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</si>
  <si>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</si>
  <si>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</si>
  <si>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</si>
  <si>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</si>
  <si>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</si>
  <si>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</si>
  <si>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</si>
  <si>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</si>
  <si>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</si>
  <si>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</si>
  <si>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</si>
  <si>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</si>
  <si>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</si>
  <si>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</si>
  <si>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</si>
  <si>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</si>
  <si>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</si>
  <si>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</si>
  <si>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</si>
  <si>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</si>
  <si>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</si>
  <si>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</si>
  <si>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</si>
  <si>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</si>
  <si>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</si>
  <si>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</si>
  <si>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</si>
  <si>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</si>
  <si>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</si>
  <si>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</si>
  <si>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</si>
  <si>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</si>
  <si>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</si>
  <si>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</si>
  <si>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</si>
  <si>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</si>
  <si>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</si>
  <si>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</si>
  <si>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</si>
  <si>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</si>
  <si>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</si>
  <si>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</si>
  <si>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</si>
  <si>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</si>
  <si>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</si>
  <si>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</si>
  <si>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</si>
  <si>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</si>
  <si>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</si>
  <si>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</si>
  <si>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</si>
  <si>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</si>
  <si>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</si>
  <si>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</si>
  <si>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</si>
  <si>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</si>
  <si>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</si>
  <si>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</si>
  <si>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</si>
  <si>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</si>
  <si>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</si>
  <si>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</si>
  <si>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</si>
  <si>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</si>
  <si>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</si>
  <si>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</si>
  <si>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</si>
  <si>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</si>
  <si>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</si>
  <si>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</si>
  <si>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</si>
  <si>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</si>
  <si>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</si>
  <si>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</si>
  <si>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</si>
  <si>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</si>
  <si>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</si>
  <si>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</si>
  <si>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</si>
  <si>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</si>
  <si>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</si>
  <si>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parent  Category</t>
  </si>
  <si>
    <t>Sub_Category</t>
  </si>
  <si>
    <t>Row Labels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</si>
  <si>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</si>
  <si>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</si>
  <si>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</si>
  <si>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</si>
  <si>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</si>
  <si>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</si>
  <si>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</si>
  <si>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</si>
  <si>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</si>
  <si>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</si>
  <si>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</si>
  <si>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</si>
  <si>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</si>
  <si>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</si>
  <si>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</si>
  <si>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</si>
  <si>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</si>
  <si>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</si>
  <si>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</si>
  <si>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</si>
  <si>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</si>
  <si>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</si>
  <si>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</si>
  <si>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</si>
  <si>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</si>
  <si>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</si>
  <si>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</si>
  <si>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</si>
  <si>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</si>
  <si>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</si>
  <si>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</si>
  <si>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</si>
  <si>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</si>
  <si>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</si>
  <si>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</si>
  <si>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</si>
  <si>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</si>
  <si>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</si>
  <si>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Data Created Version</t>
  </si>
  <si>
    <t>Data Ended Version</t>
  </si>
  <si>
    <t>&lt;1/9/10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</si>
  <si>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</si>
  <si>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</si>
  <si>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</si>
  <si>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</si>
  <si>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</si>
  <si>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</si>
  <si>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</si>
  <si>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</si>
  <si>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</si>
  <si>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</si>
  <si>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</si>
  <si>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</si>
  <si>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</si>
  <si>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</si>
  <si>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</si>
  <si>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</si>
  <si>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</si>
  <si>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</si>
  <si>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</si>
  <si>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</si>
  <si>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</si>
  <si>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</si>
  <si>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</si>
  <si>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</si>
  <si>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</si>
  <si>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</si>
  <si>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</si>
  <si>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</si>
  <si>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</si>
  <si>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</si>
  <si>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</si>
  <si>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</si>
  <si>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</si>
  <si>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Outcome</t>
  </si>
  <si>
    <t>Backers_count</t>
  </si>
  <si>
    <t>Mean Number of Backers</t>
  </si>
  <si>
    <t>Median Number of Backers</t>
  </si>
  <si>
    <t>Minimum Number Of Backers</t>
  </si>
  <si>
    <t>The Variance of the Number of Backers</t>
  </si>
  <si>
    <t>The Standart Deviation of the Number Of The Backers</t>
  </si>
  <si>
    <r>
      <t xml:space="preserve">Data of </t>
    </r>
    <r>
      <rPr>
        <b/>
        <sz val="12"/>
        <color rgb="FF00B050"/>
        <rFont val="Calibri (Body)"/>
      </rPr>
      <t xml:space="preserve">Successful </t>
    </r>
    <r>
      <rPr>
        <b/>
        <sz val="12"/>
        <color theme="1"/>
        <rFont val="Calibri"/>
        <family val="2"/>
        <scheme val="minor"/>
      </rPr>
      <t>Backers</t>
    </r>
  </si>
  <si>
    <r>
      <t xml:space="preserve">Data of </t>
    </r>
    <r>
      <rPr>
        <b/>
        <sz val="12"/>
        <color rgb="FFFF0000"/>
        <rFont val="Calibri (Body)"/>
      </rPr>
      <t xml:space="preserve">Failed </t>
    </r>
    <r>
      <rPr>
        <b/>
        <sz val="12"/>
        <color theme="1"/>
        <rFont val="Calibri"/>
        <family val="2"/>
        <scheme val="minor"/>
      </rPr>
      <t>Backers</t>
    </r>
  </si>
  <si>
    <t>Maximum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</si>
</sst>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409]dd\-mmm\-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 (Body)"/>
    </font>
    <font>
      <b/>
      <sz val="12"/>
      <color rgb="FFFF000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Font="1"/>
    <xf numFmtId="9" fontId="16" fillId="0" borderId="0" xfId="42" applyFont="1"/>
    <xf numFmtId="0" fontId="0" fillId="0" borderId="10" xfId="0" applyBorder="1"/>
    <xf numFmtId="164" fontId="0" fillId="0" borderId="10" xfId="0" applyNumberFormat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[CrowdfundingBook_duyguozsoy.xlsx]Pivot_category!PivotTable3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9-154F-A1CC-93913ED2BB77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9-154F-A1CC-93913ED2BB77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9-154F-A1CC-93913ED2BB77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9-154F-A1CC-93913ED2BB77}"/>
            </c:ext>
          </c:extLst>
        </c:ser>
        <c:ser>
          <c:idx val="4"/>
          <c:order val="4"/>
          <c:tx>
            <c:strRef>
              <c:f>Pivot_category!$F$3:$F$4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F79-154F-A1CC-93913ED2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546080"/>
        <c:axId val="994878880"/>
      </c:barChart>
      <c:catAx>
        <c:axId val="9945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8880"/>
        <c:crosses val="autoZero"/>
        <c:auto val="1"/>
        <c:lblAlgn val="ctr"/>
        <c:lblOffset val="100"/>
        <c:noMultiLvlLbl val="0"/>
      </c:catAx>
      <c:valAx>
        <c:axId val="994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[CrowdfundingBook_duyguozsoy.xlsx]pivot_subcategory!PivotTable4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pivot_subcategory!$A$6:$A$31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pivot_subcategory!$B$6:$B$31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F-D646-97F1-3EBAE4E009F1}"/>
            </c:ext>
          </c:extLst>
        </c:ser>
        <c:ser>
          <c:idx val="1"/>
          <c:order val="1"/>
          <c:tx>
            <c:strRef>
              <c:f>pivot_subcategory!$C$4:$C$5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pivot_subcategory!$A$6:$A$31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pivot_subcategory!$C$6:$C$31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D646-97F1-3EBAE4E009F1}"/>
            </c:ext>
          </c:extLst>
        </c:ser>
        <c:ser>
          <c:idx val="2"/>
          <c:order val="2"/>
          <c:tx>
            <c:strRef>
              <c:f>pivot_subcategory!$D$4:$D$5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pivot_subcategory!$D$6:$D$31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D646-97F1-3EBAE4E009F1}"/>
            </c:ext>
          </c:extLst>
        </c:ser>
        <c:ser>
          <c:idx val="3"/>
          <c:order val="3"/>
          <c:tx>
            <c:strRef>
              <c:f>pivot_subcategory!$E$4:$E$5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pivot_subcategory!$A$6:$A$31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pivot_subcategory!$E$6:$E$31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D646-97F1-3EBAE4E009F1}"/>
            </c:ext>
          </c:extLst>
        </c:ser>
        <c:ser>
          <c:idx val="4"/>
          <c:order val="4"/>
          <c:tx>
            <c:strRef>
              <c:f>pivot_subcategory!$F$4:$F$5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pivot_subcategory!$A$6:$A$31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pivot_subcategory!$F$6:$F$31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3BF-D646-97F1-3EBAE4E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5539775"/>
        <c:axId val="1540274384"/>
      </c:barChart>
      <c:catAx>
        <c:axId val="19755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74384"/>
        <c:crosses val="autoZero"/>
        <c:auto val="1"/>
        <c:lblAlgn val="ctr"/>
        <c:lblOffset val="100"/>
        <c:noMultiLvlLbl val="0"/>
      </c:catAx>
      <c:valAx>
        <c:axId val="1540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[CrowdfundingBook_duyguozsoy.xlsx]pivot_data created!PivotTable13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'pivot_data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'pivot_data created'!$A$6:$A$19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'pivot_data created'!$B$6:$B$19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FC44-98FF-9353C16D2BF7}"/>
            </c:ext>
          </c:extLst>
        </c:ser>
        <c:ser>
          <c:idx val="1"/>
          <c:order val="1"/>
          <c:tx>
            <c:strRef>
              <c:f>'pivot_data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'pivot_data created'!$A$6:$A$19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'pivot_data created'!$C$6:$C$19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C-FC44-98FF-9353C16D2BF7}"/>
            </c:ext>
          </c:extLst>
        </c:ser>
        <c:ser>
          <c:idx val="2"/>
          <c:order val="2"/>
          <c:tx>
            <c:strRef>
              <c:f>'pivot_data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'pivot_data created'!$A$6:$A$19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'pivot_data created'!$D$6:$D$19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FC44-98FF-9353C16D2BF7}"/>
            </c:ext>
          </c:extLst>
        </c:ser>
        <c:ser>
          <c:idx val="3"/>
          <c:order val="3"/>
          <c:tx>
            <c:strRef>
              <c:f>'pivot_data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'pivot_data created'!$A$6:$A$19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'pivot_data created'!$E$6:$E$19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C-FC44-98FF-9353C16D2BF7}"/>
            </c:ext>
          </c:extLst>
        </c:ser>
        <c:ser>
          <c:idx val="4"/>
          <c:order val="4"/>
          <c:tx>
            <c:strRef>
              <c:f>'pivot_data created'!$F$4:$F$5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'pivot_data created'!$A$6:$A$19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'pivot_data created'!$F$6:$F$19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C-FC44-98FF-9353C16D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6511"/>
        <c:axId val="1888080783"/>
      </c:lineChart>
      <c:catAx>
        <c:axId val="21042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80783"/>
        <c:crosses val="autoZero"/>
        <c:auto val="1"/>
        <c:lblAlgn val="ctr"/>
        <c:lblOffset val="100"/>
        <c:noMultiLvlLbl val="0"/>
      </c:catAx>
      <c:valAx>
        <c:axId val="1888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273245410887106"/>
          <c:y val="5.3601340033500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C-BC4C-9AD5-3947AA39D409}"/>
            </c:ext>
          </c:extLst>
        </c:ser>
        <c:ser>
          <c:idx val="5"/>
          <c:order val="1"/>
          <c:tx>
            <c:strRef>
              <c:f>Crowfunding_Goal_Analysis!$G$1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C-BC4C-9AD5-3947AA39D409}"/>
            </c:ext>
          </c:extLst>
        </c:ser>
        <c:ser>
          <c:idx val="6"/>
          <c:order val="2"/>
          <c:tx>
            <c:strRef>
              <c:f>Crowfunding_Goal_Analysis!$H$1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Crowfunding_Goal_Analysis!$A$2:$A$13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C-BC4C-9AD5-3947AA39D4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6339632"/>
        <c:axId val="1215949424"/>
      </c:lineChart>
      <c:catAx>
        <c:axId val="12163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49424"/>
        <c:crosses val="autoZero"/>
        <c:auto val="1"/>
        <c:lblAlgn val="ctr"/>
        <c:lblOffset val="100"/>
        <c:noMultiLvlLbl val="0"/>
      </c:catAx>
      <c:valAx>
        <c:axId val="12159494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39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2</xdr:row>
      <xdr:rowOff>6350</xdr:rowOff>
    </xdr:from>
    <xdr:to>
      <xdr:col>15</xdr:col>
      <xdr:colOff>660400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3C9D-DC1A-4BEC-7781-87CCE5987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177800</xdr:rowOff>
    </xdr:from>
    <xdr:to>
      <xdr:col>16</xdr:col>
      <xdr:colOff>812800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89248-51ED-D941-D9EF-6D6DA922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6</xdr:row>
      <xdr:rowOff>19050</xdr:rowOff>
    </xdr:from>
    <xdr:to>
      <xdr:col>13</xdr:col>
      <xdr:colOff>622300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4C30C-C7A9-F599-0FF3-A3D965AC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158750</xdr:rowOff>
    </xdr:from>
    <xdr:to>
      <xdr:col>8</xdr:col>
      <xdr:colOff>228600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9BA29-FB30-4531-D51D-3602760E8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gu  Ozsoy" refreshedDate="45361.712148032406" createdVersion="8" refreshedVersion="8" minRefreshableVersion="3" recordCount="1031" xr:uid="{0C54FB46-754F-274D-AFBC-968E27FFA28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arage donation" numFmtId="0">
      <sharedItems containsNonDate="0" containsString="0" containsBlank="1"/>
    </cacheField>
    <cacheField name="parent 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gu  Ozsoy" refreshedDate="45361.741074421298" createdVersion="8" refreshedVersion="8" minRefreshableVersion="3" recordCount="1001" xr:uid="{A4B76378-EF36-1E49-A7C2-931787A95602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arage donation" numFmtId="0">
      <sharedItems containsNonDate="0" containsString="0" containsBlank="1"/>
    </cacheField>
    <cacheField name="parent 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a Created 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a Ended Version" numFmtId="0">
      <sharedItems containsNonDate="0" containsDate="1" containsString="0" containsBlank="1" minDate="2010-01-09T06:00:00" maxDate="2020-02-10T06:00:00"/>
    </cacheField>
    <cacheField name="Months (Data Created 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a Created 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a Created 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1">
  <r>
    <n v="0"/>
    <x v="0"/>
    <s v="Pre-emptive tertiary standardization"/>
    <n v="100"/>
    <n v="0"/>
    <n v="0"/>
    <x v="0"/>
    <n v="0"/>
    <x v="0"/>
    <s v="CAD"/>
    <n v="1448690400"/>
    <n v="1450159200"/>
    <b v="0"/>
    <b v="0"/>
    <s v="food/food trucks"/>
    <m/>
    <x v="0"/>
    <x v="0"/>
  </r>
  <r>
    <n v="1"/>
    <x v="1"/>
    <s v="Managed bottom-line architecture"/>
    <n v="1400"/>
    <n v="14560"/>
    <n v="1040"/>
    <x v="1"/>
    <n v="158"/>
    <x v="1"/>
    <s v="USD"/>
    <n v="1408424400"/>
    <n v="1408597200"/>
    <b v="0"/>
    <b v="1"/>
    <s v="music/rock"/>
    <m/>
    <x v="1"/>
    <x v="1"/>
  </r>
  <r>
    <n v="2"/>
    <x v="2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m/>
    <x v="2"/>
    <x v="2"/>
  </r>
  <r>
    <n v="3"/>
    <x v="3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m/>
    <x v="1"/>
    <x v="1"/>
  </r>
  <r>
    <n v="4"/>
    <x v="4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m/>
    <x v="3"/>
    <x v="3"/>
  </r>
  <r>
    <n v="5"/>
    <x v="5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m/>
    <x v="3"/>
    <x v="3"/>
  </r>
  <r>
    <n v="6"/>
    <x v="6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m/>
    <x v="4"/>
    <x v="4"/>
  </r>
  <r>
    <n v="7"/>
    <x v="7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m/>
    <x v="3"/>
    <x v="3"/>
  </r>
  <r>
    <n v="8"/>
    <x v="8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m/>
    <x v="3"/>
    <x v="3"/>
  </r>
  <r>
    <n v="9"/>
    <x v="9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m/>
    <x v="1"/>
    <x v="5"/>
  </r>
  <r>
    <n v="10"/>
    <x v="10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m/>
    <x v="4"/>
    <x v="6"/>
  </r>
  <r>
    <n v="11"/>
    <x v="11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m/>
    <x v="3"/>
    <x v="3"/>
  </r>
  <r>
    <n v="12"/>
    <x v="12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m/>
    <x v="4"/>
    <x v="6"/>
  </r>
  <r>
    <n v="13"/>
    <x v="13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m/>
    <x v="1"/>
    <x v="7"/>
  </r>
  <r>
    <n v="14"/>
    <x v="14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m/>
    <x v="1"/>
    <x v="7"/>
  </r>
  <r>
    <n v="15"/>
    <x v="15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m/>
    <x v="2"/>
    <x v="8"/>
  </r>
  <r>
    <n v="16"/>
    <x v="16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m/>
    <x v="5"/>
    <x v="9"/>
  </r>
  <r>
    <n v="17"/>
    <x v="17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m/>
    <x v="4"/>
    <x v="10"/>
  </r>
  <r>
    <n v="18"/>
    <x v="18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m/>
    <x v="3"/>
    <x v="3"/>
  </r>
  <r>
    <n v="19"/>
    <x v="19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m/>
    <x v="3"/>
    <x v="3"/>
  </r>
  <r>
    <n v="20"/>
    <x v="20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m/>
    <x v="4"/>
    <x v="6"/>
  </r>
  <r>
    <n v="21"/>
    <x v="21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m/>
    <x v="3"/>
    <x v="3"/>
  </r>
  <r>
    <n v="22"/>
    <x v="22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m/>
    <x v="3"/>
    <x v="3"/>
  </r>
  <r>
    <n v="23"/>
    <x v="23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m/>
    <x v="4"/>
    <x v="4"/>
  </r>
  <r>
    <n v="24"/>
    <x v="24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m/>
    <x v="2"/>
    <x v="8"/>
  </r>
  <r>
    <n v="25"/>
    <x v="25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m/>
    <x v="6"/>
    <x v="11"/>
  </r>
  <r>
    <n v="26"/>
    <x v="26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m/>
    <x v="3"/>
    <x v="3"/>
  </r>
  <r>
    <n v="27"/>
    <x v="27"/>
    <s v="Diverse transitional migration"/>
    <n v="2000"/>
    <n v="1599"/>
    <n v="79.95"/>
    <x v="0"/>
    <n v="15"/>
    <x v="1"/>
    <s v="USD"/>
    <n v="1443848400"/>
    <n v="1444539600"/>
    <b v="0"/>
    <b v="0"/>
    <s v="music/rock"/>
    <m/>
    <x v="1"/>
    <x v="1"/>
  </r>
  <r>
    <n v="28"/>
    <x v="28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m/>
    <x v="3"/>
    <x v="3"/>
  </r>
  <r>
    <n v="29"/>
    <x v="29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m/>
    <x v="4"/>
    <x v="12"/>
  </r>
  <r>
    <n v="30"/>
    <x v="30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m/>
    <x v="4"/>
    <x v="10"/>
  </r>
  <r>
    <n v="31"/>
    <x v="31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m/>
    <x v="6"/>
    <x v="11"/>
  </r>
  <r>
    <n v="32"/>
    <x v="32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m/>
    <x v="4"/>
    <x v="4"/>
  </r>
  <r>
    <n v="33"/>
    <x v="33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m/>
    <x v="3"/>
    <x v="3"/>
  </r>
  <r>
    <n v="34"/>
    <x v="34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m/>
    <x v="4"/>
    <x v="4"/>
  </r>
  <r>
    <n v="35"/>
    <x v="35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m/>
    <x v="4"/>
    <x v="6"/>
  </r>
  <r>
    <n v="36"/>
    <x v="36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m/>
    <x v="3"/>
    <x v="3"/>
  </r>
  <r>
    <n v="37"/>
    <x v="37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m/>
    <x v="5"/>
    <x v="13"/>
  </r>
  <r>
    <n v="38"/>
    <x v="38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m/>
    <x v="7"/>
    <x v="14"/>
  </r>
  <r>
    <n v="39"/>
    <x v="39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m/>
    <x v="3"/>
    <x v="3"/>
  </r>
  <r>
    <n v="40"/>
    <x v="40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m/>
    <x v="2"/>
    <x v="8"/>
  </r>
  <r>
    <n v="41"/>
    <x v="41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m/>
    <x v="1"/>
    <x v="1"/>
  </r>
  <r>
    <n v="42"/>
    <x v="42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m/>
    <x v="0"/>
    <x v="0"/>
  </r>
  <r>
    <n v="43"/>
    <x v="43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m/>
    <x v="5"/>
    <x v="15"/>
  </r>
  <r>
    <n v="44"/>
    <x v="44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m/>
    <x v="5"/>
    <x v="13"/>
  </r>
  <r>
    <n v="45"/>
    <x v="45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m/>
    <x v="3"/>
    <x v="3"/>
  </r>
  <r>
    <n v="46"/>
    <x v="46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m/>
    <x v="1"/>
    <x v="1"/>
  </r>
  <r>
    <n v="47"/>
    <x v="47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m/>
    <x v="3"/>
    <x v="3"/>
  </r>
  <r>
    <n v="48"/>
    <x v="48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m/>
    <x v="3"/>
    <x v="3"/>
  </r>
  <r>
    <n v="49"/>
    <x v="49"/>
    <s v="Sharable holistic interface"/>
    <n v="7200"/>
    <n v="13653"/>
    <n v="189.625"/>
    <x v="1"/>
    <n v="303"/>
    <x v="1"/>
    <s v="USD"/>
    <n v="1571547600"/>
    <n v="1575439200"/>
    <b v="0"/>
    <b v="0"/>
    <s v="music/rock"/>
    <m/>
    <x v="1"/>
    <x v="1"/>
  </r>
  <r>
    <n v="50"/>
    <x v="50"/>
    <s v="Down-sized system-worthy secured line"/>
    <n v="100"/>
    <n v="2"/>
    <n v="2"/>
    <x v="0"/>
    <n v="1"/>
    <x v="6"/>
    <s v="EUR"/>
    <n v="1375333200"/>
    <n v="1377752400"/>
    <b v="0"/>
    <b v="0"/>
    <s v="music/metal"/>
    <m/>
    <x v="1"/>
    <x v="16"/>
  </r>
  <r>
    <n v="51"/>
    <x v="51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m/>
    <x v="2"/>
    <x v="8"/>
  </r>
  <r>
    <n v="52"/>
    <x v="52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m/>
    <x v="3"/>
    <x v="3"/>
  </r>
  <r>
    <n v="53"/>
    <x v="53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m/>
    <x v="4"/>
    <x v="6"/>
  </r>
  <r>
    <n v="54"/>
    <x v="54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m/>
    <x v="2"/>
    <x v="8"/>
  </r>
  <r>
    <n v="55"/>
    <x v="55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m/>
    <x v="1"/>
    <x v="17"/>
  </r>
  <r>
    <n v="56"/>
    <x v="56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m/>
    <x v="2"/>
    <x v="8"/>
  </r>
  <r>
    <n v="57"/>
    <x v="57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m/>
    <x v="6"/>
    <x v="11"/>
  </r>
  <r>
    <n v="58"/>
    <x v="58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m/>
    <x v="3"/>
    <x v="3"/>
  </r>
  <r>
    <n v="59"/>
    <x v="59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m/>
    <x v="3"/>
    <x v="3"/>
  </r>
  <r>
    <n v="60"/>
    <x v="60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m/>
    <x v="3"/>
    <x v="3"/>
  </r>
  <r>
    <n v="61"/>
    <x v="61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m/>
    <x v="3"/>
    <x v="3"/>
  </r>
  <r>
    <n v="62"/>
    <x v="62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m/>
    <x v="2"/>
    <x v="2"/>
  </r>
  <r>
    <n v="63"/>
    <x v="63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m/>
    <x v="3"/>
    <x v="3"/>
  </r>
  <r>
    <n v="64"/>
    <x v="64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m/>
    <x v="2"/>
    <x v="2"/>
  </r>
  <r>
    <n v="65"/>
    <x v="65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m/>
    <x v="3"/>
    <x v="3"/>
  </r>
  <r>
    <n v="66"/>
    <x v="66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m/>
    <x v="3"/>
    <x v="3"/>
  </r>
  <r>
    <n v="67"/>
    <x v="67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m/>
    <x v="2"/>
    <x v="8"/>
  </r>
  <r>
    <n v="68"/>
    <x v="68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m/>
    <x v="3"/>
    <x v="3"/>
  </r>
  <r>
    <n v="69"/>
    <x v="69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m/>
    <x v="3"/>
    <x v="3"/>
  </r>
  <r>
    <n v="70"/>
    <x v="70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m/>
    <x v="3"/>
    <x v="3"/>
  </r>
  <r>
    <n v="71"/>
    <x v="71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m/>
    <x v="3"/>
    <x v="3"/>
  </r>
  <r>
    <n v="72"/>
    <x v="72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m/>
    <x v="4"/>
    <x v="10"/>
  </r>
  <r>
    <n v="73"/>
    <x v="73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m/>
    <x v="1"/>
    <x v="17"/>
  </r>
  <r>
    <n v="74"/>
    <x v="74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m/>
    <x v="1"/>
    <x v="16"/>
  </r>
  <r>
    <n v="75"/>
    <x v="75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m/>
    <x v="7"/>
    <x v="14"/>
  </r>
  <r>
    <n v="76"/>
    <x v="76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m/>
    <x v="3"/>
    <x v="3"/>
  </r>
  <r>
    <n v="77"/>
    <x v="77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m/>
    <x v="4"/>
    <x v="10"/>
  </r>
  <r>
    <n v="78"/>
    <x v="78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m/>
    <x v="5"/>
    <x v="18"/>
  </r>
  <r>
    <n v="79"/>
    <x v="79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m/>
    <x v="3"/>
    <x v="3"/>
  </r>
  <r>
    <n v="80"/>
    <x v="80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m/>
    <x v="6"/>
    <x v="11"/>
  </r>
  <r>
    <n v="81"/>
    <x v="81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m/>
    <x v="1"/>
    <x v="1"/>
  </r>
  <r>
    <n v="82"/>
    <x v="82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m/>
    <x v="6"/>
    <x v="11"/>
  </r>
  <r>
    <n v="83"/>
    <x v="83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m/>
    <x v="1"/>
    <x v="5"/>
  </r>
  <r>
    <n v="84"/>
    <x v="84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m/>
    <x v="2"/>
    <x v="8"/>
  </r>
  <r>
    <n v="85"/>
    <x v="85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m/>
    <x v="1"/>
    <x v="7"/>
  </r>
  <r>
    <n v="86"/>
    <x v="86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m/>
    <x v="3"/>
    <x v="3"/>
  </r>
  <r>
    <n v="87"/>
    <x v="87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m/>
    <x v="1"/>
    <x v="1"/>
  </r>
  <r>
    <n v="88"/>
    <x v="88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m/>
    <x v="5"/>
    <x v="18"/>
  </r>
  <r>
    <n v="89"/>
    <x v="89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m/>
    <x v="3"/>
    <x v="3"/>
  </r>
  <r>
    <n v="90"/>
    <x v="90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m/>
    <x v="3"/>
    <x v="3"/>
  </r>
  <r>
    <n v="91"/>
    <x v="91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m/>
    <x v="5"/>
    <x v="18"/>
  </r>
  <r>
    <n v="92"/>
    <x v="92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m/>
    <x v="6"/>
    <x v="11"/>
  </r>
  <r>
    <n v="93"/>
    <x v="93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m/>
    <x v="3"/>
    <x v="3"/>
  </r>
  <r>
    <n v="94"/>
    <x v="94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m/>
    <x v="2"/>
    <x v="2"/>
  </r>
  <r>
    <n v="95"/>
    <x v="95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m/>
    <x v="4"/>
    <x v="4"/>
  </r>
  <r>
    <n v="96"/>
    <x v="96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m/>
    <x v="3"/>
    <x v="3"/>
  </r>
  <r>
    <n v="97"/>
    <x v="97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m/>
    <x v="0"/>
    <x v="0"/>
  </r>
  <r>
    <n v="98"/>
    <x v="98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m/>
    <x v="6"/>
    <x v="11"/>
  </r>
  <r>
    <n v="99"/>
    <x v="99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m/>
    <x v="3"/>
    <x v="3"/>
  </r>
  <r>
    <n v="100"/>
    <x v="100"/>
    <s v="Upgradable fault-tolerant approach"/>
    <n v="100"/>
    <n v="1"/>
    <n v="1"/>
    <x v="0"/>
    <n v="1"/>
    <x v="1"/>
    <s v="USD"/>
    <n v="1319000400"/>
    <n v="1320555600"/>
    <b v="0"/>
    <b v="0"/>
    <s v="theater/plays"/>
    <m/>
    <x v="3"/>
    <x v="3"/>
  </r>
  <r>
    <n v="101"/>
    <x v="101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m/>
    <x v="1"/>
    <x v="5"/>
  </r>
  <r>
    <n v="102"/>
    <x v="102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m/>
    <x v="2"/>
    <x v="8"/>
  </r>
  <r>
    <n v="103"/>
    <x v="103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m/>
    <x v="1"/>
    <x v="5"/>
  </r>
  <r>
    <n v="104"/>
    <x v="104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m/>
    <x v="1"/>
    <x v="7"/>
  </r>
  <r>
    <n v="105"/>
    <x v="105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m/>
    <x v="2"/>
    <x v="2"/>
  </r>
  <r>
    <n v="106"/>
    <x v="106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m/>
    <x v="3"/>
    <x v="3"/>
  </r>
  <r>
    <n v="107"/>
    <x v="107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m/>
    <x v="3"/>
    <x v="3"/>
  </r>
  <r>
    <n v="108"/>
    <x v="108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m/>
    <x v="4"/>
    <x v="4"/>
  </r>
  <r>
    <n v="109"/>
    <x v="109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m/>
    <x v="4"/>
    <x v="19"/>
  </r>
  <r>
    <n v="110"/>
    <x v="110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m/>
    <x v="0"/>
    <x v="0"/>
  </r>
  <r>
    <n v="111"/>
    <x v="111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m/>
    <x v="5"/>
    <x v="15"/>
  </r>
  <r>
    <n v="112"/>
    <x v="112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m/>
    <x v="2"/>
    <x v="2"/>
  </r>
  <r>
    <n v="113"/>
    <x v="113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m/>
    <x v="0"/>
    <x v="0"/>
  </r>
  <r>
    <n v="114"/>
    <x v="114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m/>
    <x v="2"/>
    <x v="8"/>
  </r>
  <r>
    <n v="115"/>
    <x v="115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m/>
    <x v="5"/>
    <x v="13"/>
  </r>
  <r>
    <n v="116"/>
    <x v="116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m/>
    <x v="3"/>
    <x v="3"/>
  </r>
  <r>
    <n v="117"/>
    <x v="117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m/>
    <x v="4"/>
    <x v="19"/>
  </r>
  <r>
    <n v="118"/>
    <x v="118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m/>
    <x v="7"/>
    <x v="14"/>
  </r>
  <r>
    <n v="119"/>
    <x v="119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m/>
    <x v="4"/>
    <x v="4"/>
  </r>
  <r>
    <n v="120"/>
    <x v="120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m/>
    <x v="6"/>
    <x v="20"/>
  </r>
  <r>
    <n v="121"/>
    <x v="121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m/>
    <x v="6"/>
    <x v="11"/>
  </r>
  <r>
    <n v="122"/>
    <x v="122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m/>
    <x v="5"/>
    <x v="13"/>
  </r>
  <r>
    <n v="123"/>
    <x v="123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m/>
    <x v="3"/>
    <x v="3"/>
  </r>
  <r>
    <n v="124"/>
    <x v="124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m/>
    <x v="7"/>
    <x v="14"/>
  </r>
  <r>
    <n v="125"/>
    <x v="125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m/>
    <x v="3"/>
    <x v="3"/>
  </r>
  <r>
    <n v="126"/>
    <x v="126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m/>
    <x v="3"/>
    <x v="3"/>
  </r>
  <r>
    <n v="127"/>
    <x v="127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m/>
    <x v="3"/>
    <x v="3"/>
  </r>
  <r>
    <n v="128"/>
    <x v="128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m/>
    <x v="1"/>
    <x v="1"/>
  </r>
  <r>
    <n v="129"/>
    <x v="129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m/>
    <x v="0"/>
    <x v="0"/>
  </r>
  <r>
    <n v="130"/>
    <x v="130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m/>
    <x v="4"/>
    <x v="6"/>
  </r>
  <r>
    <n v="131"/>
    <x v="131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m/>
    <x v="2"/>
    <x v="2"/>
  </r>
  <r>
    <n v="132"/>
    <x v="132"/>
    <s v="Virtual static core"/>
    <n v="3300"/>
    <n v="3834"/>
    <n v="116.18181818181819"/>
    <x v="1"/>
    <n v="89"/>
    <x v="1"/>
    <s v="USD"/>
    <n v="1515736800"/>
    <n v="1517119200"/>
    <b v="0"/>
    <b v="1"/>
    <s v="theater/plays"/>
    <m/>
    <x v="3"/>
    <x v="3"/>
  </r>
  <r>
    <n v="133"/>
    <x v="133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m/>
    <x v="1"/>
    <x v="21"/>
  </r>
  <r>
    <n v="134"/>
    <x v="134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m/>
    <x v="4"/>
    <x v="4"/>
  </r>
  <r>
    <n v="135"/>
    <x v="135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m/>
    <x v="3"/>
    <x v="3"/>
  </r>
  <r>
    <n v="136"/>
    <x v="136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m/>
    <x v="4"/>
    <x v="6"/>
  </r>
  <r>
    <n v="137"/>
    <x v="137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m/>
    <x v="5"/>
    <x v="9"/>
  </r>
  <r>
    <n v="138"/>
    <x v="138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m/>
    <x v="6"/>
    <x v="20"/>
  </r>
  <r>
    <n v="139"/>
    <x v="139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m/>
    <x v="2"/>
    <x v="8"/>
  </r>
  <r>
    <n v="140"/>
    <x v="140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m/>
    <x v="4"/>
    <x v="4"/>
  </r>
  <r>
    <n v="141"/>
    <x v="141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m/>
    <x v="2"/>
    <x v="2"/>
  </r>
  <r>
    <n v="142"/>
    <x v="142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m/>
    <x v="2"/>
    <x v="2"/>
  </r>
  <r>
    <n v="143"/>
    <x v="143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m/>
    <x v="1"/>
    <x v="7"/>
  </r>
  <r>
    <n v="144"/>
    <x v="144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m/>
    <x v="3"/>
    <x v="3"/>
  </r>
  <r>
    <n v="145"/>
    <x v="145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m/>
    <x v="2"/>
    <x v="8"/>
  </r>
  <r>
    <n v="146"/>
    <x v="146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m/>
    <x v="3"/>
    <x v="3"/>
  </r>
  <r>
    <n v="147"/>
    <x v="147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m/>
    <x v="3"/>
    <x v="3"/>
  </r>
  <r>
    <n v="148"/>
    <x v="148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m/>
    <x v="2"/>
    <x v="8"/>
  </r>
  <r>
    <n v="149"/>
    <x v="149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m/>
    <x v="1"/>
    <x v="7"/>
  </r>
  <r>
    <n v="150"/>
    <x v="150"/>
    <s v="Networked stable workforce"/>
    <n v="100"/>
    <n v="1"/>
    <n v="1"/>
    <x v="0"/>
    <n v="1"/>
    <x v="1"/>
    <s v="USD"/>
    <n v="1544940000"/>
    <n v="1545026400"/>
    <b v="0"/>
    <b v="0"/>
    <s v="music/rock"/>
    <m/>
    <x v="1"/>
    <x v="1"/>
  </r>
  <r>
    <n v="151"/>
    <x v="151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m/>
    <x v="1"/>
    <x v="5"/>
  </r>
  <r>
    <n v="152"/>
    <x v="152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m/>
    <x v="1"/>
    <x v="7"/>
  </r>
  <r>
    <n v="153"/>
    <x v="153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m/>
    <x v="3"/>
    <x v="3"/>
  </r>
  <r>
    <n v="154"/>
    <x v="154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m/>
    <x v="1"/>
    <x v="7"/>
  </r>
  <r>
    <n v="155"/>
    <x v="155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m/>
    <x v="3"/>
    <x v="3"/>
  </r>
  <r>
    <n v="156"/>
    <x v="156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m/>
    <x v="1"/>
    <x v="1"/>
  </r>
  <r>
    <n v="157"/>
    <x v="157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m/>
    <x v="7"/>
    <x v="14"/>
  </r>
  <r>
    <n v="158"/>
    <x v="158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m/>
    <x v="1"/>
    <x v="1"/>
  </r>
  <r>
    <n v="159"/>
    <x v="159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m/>
    <x v="3"/>
    <x v="3"/>
  </r>
  <r>
    <n v="160"/>
    <x v="160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m/>
    <x v="2"/>
    <x v="8"/>
  </r>
  <r>
    <n v="161"/>
    <x v="161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m/>
    <x v="2"/>
    <x v="2"/>
  </r>
  <r>
    <n v="162"/>
    <x v="162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m/>
    <x v="1"/>
    <x v="1"/>
  </r>
  <r>
    <n v="163"/>
    <x v="163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m/>
    <x v="7"/>
    <x v="14"/>
  </r>
  <r>
    <n v="164"/>
    <x v="164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m/>
    <x v="3"/>
    <x v="3"/>
  </r>
  <r>
    <n v="165"/>
    <x v="165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m/>
    <x v="2"/>
    <x v="2"/>
  </r>
  <r>
    <n v="166"/>
    <x v="166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m/>
    <x v="7"/>
    <x v="14"/>
  </r>
  <r>
    <n v="167"/>
    <x v="167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m/>
    <x v="3"/>
    <x v="3"/>
  </r>
  <r>
    <n v="168"/>
    <x v="168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m/>
    <x v="1"/>
    <x v="7"/>
  </r>
  <r>
    <n v="169"/>
    <x v="169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m/>
    <x v="4"/>
    <x v="12"/>
  </r>
  <r>
    <n v="170"/>
    <x v="170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m/>
    <x v="1"/>
    <x v="7"/>
  </r>
  <r>
    <n v="171"/>
    <x v="171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m/>
    <x v="5"/>
    <x v="18"/>
  </r>
  <r>
    <n v="172"/>
    <x v="172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m/>
    <x v="4"/>
    <x v="4"/>
  </r>
  <r>
    <n v="173"/>
    <x v="173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m/>
    <x v="3"/>
    <x v="3"/>
  </r>
  <r>
    <n v="174"/>
    <x v="174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m/>
    <x v="2"/>
    <x v="8"/>
  </r>
  <r>
    <n v="175"/>
    <x v="175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m/>
    <x v="3"/>
    <x v="3"/>
  </r>
  <r>
    <n v="176"/>
    <x v="176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m/>
    <x v="3"/>
    <x v="3"/>
  </r>
  <r>
    <n v="177"/>
    <x v="177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m/>
    <x v="3"/>
    <x v="3"/>
  </r>
  <r>
    <n v="178"/>
    <x v="178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m/>
    <x v="0"/>
    <x v="0"/>
  </r>
  <r>
    <n v="179"/>
    <x v="179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m/>
    <x v="3"/>
    <x v="3"/>
  </r>
  <r>
    <n v="180"/>
    <x v="180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m/>
    <x v="2"/>
    <x v="8"/>
  </r>
  <r>
    <n v="181"/>
    <x v="181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m/>
    <x v="2"/>
    <x v="2"/>
  </r>
  <r>
    <n v="182"/>
    <x v="182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m/>
    <x v="3"/>
    <x v="3"/>
  </r>
  <r>
    <n v="183"/>
    <x v="183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m/>
    <x v="1"/>
    <x v="1"/>
  </r>
  <r>
    <n v="184"/>
    <x v="184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m/>
    <x v="3"/>
    <x v="3"/>
  </r>
  <r>
    <n v="185"/>
    <x v="185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m/>
    <x v="4"/>
    <x v="19"/>
  </r>
  <r>
    <n v="186"/>
    <x v="186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m/>
    <x v="3"/>
    <x v="3"/>
  </r>
  <r>
    <n v="187"/>
    <x v="187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m/>
    <x v="4"/>
    <x v="12"/>
  </r>
  <r>
    <n v="188"/>
    <x v="188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m/>
    <x v="3"/>
    <x v="3"/>
  </r>
  <r>
    <n v="189"/>
    <x v="189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m/>
    <x v="3"/>
    <x v="3"/>
  </r>
  <r>
    <n v="190"/>
    <x v="190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m/>
    <x v="3"/>
    <x v="3"/>
  </r>
  <r>
    <n v="191"/>
    <x v="191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m/>
    <x v="3"/>
    <x v="3"/>
  </r>
  <r>
    <n v="192"/>
    <x v="192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m/>
    <x v="1"/>
    <x v="1"/>
  </r>
  <r>
    <n v="193"/>
    <x v="193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m/>
    <x v="1"/>
    <x v="7"/>
  </r>
  <r>
    <n v="194"/>
    <x v="194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m/>
    <x v="1"/>
    <x v="16"/>
  </r>
  <r>
    <n v="195"/>
    <x v="195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m/>
    <x v="1"/>
    <x v="5"/>
  </r>
  <r>
    <n v="196"/>
    <x v="196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m/>
    <x v="2"/>
    <x v="8"/>
  </r>
  <r>
    <n v="197"/>
    <x v="197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m/>
    <x v="4"/>
    <x v="6"/>
  </r>
  <r>
    <n v="198"/>
    <x v="198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m/>
    <x v="1"/>
    <x v="5"/>
  </r>
  <r>
    <n v="199"/>
    <x v="199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m/>
    <x v="1"/>
    <x v="1"/>
  </r>
  <r>
    <n v="200"/>
    <x v="200"/>
    <s v="Reduced dedicated capability"/>
    <n v="100"/>
    <n v="2"/>
    <n v="2"/>
    <x v="0"/>
    <n v="1"/>
    <x v="0"/>
    <s v="CAD"/>
    <n v="1269493200"/>
    <n v="1270443600"/>
    <b v="0"/>
    <b v="0"/>
    <s v="theater/plays"/>
    <m/>
    <x v="3"/>
    <x v="3"/>
  </r>
  <r>
    <n v="201"/>
    <x v="201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m/>
    <x v="2"/>
    <x v="2"/>
  </r>
  <r>
    <n v="202"/>
    <x v="202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m/>
    <x v="0"/>
    <x v="0"/>
  </r>
  <r>
    <n v="203"/>
    <x v="203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m/>
    <x v="3"/>
    <x v="3"/>
  </r>
  <r>
    <n v="204"/>
    <x v="204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m/>
    <x v="1"/>
    <x v="17"/>
  </r>
  <r>
    <n v="205"/>
    <x v="205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m/>
    <x v="3"/>
    <x v="3"/>
  </r>
  <r>
    <n v="206"/>
    <x v="206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m/>
    <x v="5"/>
    <x v="13"/>
  </r>
  <r>
    <n v="207"/>
    <x v="207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m/>
    <x v="1"/>
    <x v="1"/>
  </r>
  <r>
    <n v="208"/>
    <x v="208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m/>
    <x v="4"/>
    <x v="4"/>
  </r>
  <r>
    <n v="209"/>
    <x v="209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m/>
    <x v="4"/>
    <x v="4"/>
  </r>
  <r>
    <n v="210"/>
    <x v="210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m/>
    <x v="4"/>
    <x v="22"/>
  </r>
  <r>
    <n v="211"/>
    <x v="211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m/>
    <x v="3"/>
    <x v="3"/>
  </r>
  <r>
    <n v="212"/>
    <x v="212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m/>
    <x v="3"/>
    <x v="3"/>
  </r>
  <r>
    <n v="213"/>
    <x v="213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m/>
    <x v="1"/>
    <x v="7"/>
  </r>
  <r>
    <n v="214"/>
    <x v="214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m/>
    <x v="1"/>
    <x v="1"/>
  </r>
  <r>
    <n v="215"/>
    <x v="215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m/>
    <x v="3"/>
    <x v="3"/>
  </r>
  <r>
    <n v="216"/>
    <x v="216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m/>
    <x v="3"/>
    <x v="3"/>
  </r>
  <r>
    <n v="217"/>
    <x v="217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m/>
    <x v="4"/>
    <x v="22"/>
  </r>
  <r>
    <n v="218"/>
    <x v="218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m/>
    <x v="4"/>
    <x v="12"/>
  </r>
  <r>
    <n v="219"/>
    <x v="219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m/>
    <x v="4"/>
    <x v="10"/>
  </r>
  <r>
    <n v="220"/>
    <x v="220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m/>
    <x v="3"/>
    <x v="3"/>
  </r>
  <r>
    <n v="221"/>
    <x v="221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m/>
    <x v="0"/>
    <x v="0"/>
  </r>
  <r>
    <n v="222"/>
    <x v="222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m/>
    <x v="7"/>
    <x v="14"/>
  </r>
  <r>
    <n v="223"/>
    <x v="223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m/>
    <x v="3"/>
    <x v="3"/>
  </r>
  <r>
    <n v="224"/>
    <x v="224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m/>
    <x v="4"/>
    <x v="22"/>
  </r>
  <r>
    <n v="225"/>
    <x v="225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m/>
    <x v="1"/>
    <x v="1"/>
  </r>
  <r>
    <n v="226"/>
    <x v="102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m/>
    <x v="7"/>
    <x v="14"/>
  </r>
  <r>
    <n v="227"/>
    <x v="226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m/>
    <x v="6"/>
    <x v="20"/>
  </r>
  <r>
    <n v="228"/>
    <x v="227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m/>
    <x v="4"/>
    <x v="10"/>
  </r>
  <r>
    <n v="229"/>
    <x v="228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m/>
    <x v="6"/>
    <x v="20"/>
  </r>
  <r>
    <n v="230"/>
    <x v="229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m/>
    <x v="6"/>
    <x v="11"/>
  </r>
  <r>
    <n v="231"/>
    <x v="230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m/>
    <x v="3"/>
    <x v="3"/>
  </r>
  <r>
    <n v="232"/>
    <x v="231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m/>
    <x v="3"/>
    <x v="3"/>
  </r>
  <r>
    <n v="233"/>
    <x v="232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m/>
    <x v="4"/>
    <x v="10"/>
  </r>
  <r>
    <n v="234"/>
    <x v="233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m/>
    <x v="6"/>
    <x v="11"/>
  </r>
  <r>
    <n v="235"/>
    <x v="234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m/>
    <x v="4"/>
    <x v="10"/>
  </r>
  <r>
    <n v="236"/>
    <x v="235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m/>
    <x v="1"/>
    <x v="1"/>
  </r>
  <r>
    <n v="237"/>
    <x v="236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m/>
    <x v="4"/>
    <x v="10"/>
  </r>
  <r>
    <n v="238"/>
    <x v="237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m/>
    <x v="3"/>
    <x v="3"/>
  </r>
  <r>
    <n v="239"/>
    <x v="238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m/>
    <x v="2"/>
    <x v="8"/>
  </r>
  <r>
    <n v="240"/>
    <x v="239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m/>
    <x v="3"/>
    <x v="3"/>
  </r>
  <r>
    <n v="241"/>
    <x v="240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m/>
    <x v="5"/>
    <x v="9"/>
  </r>
  <r>
    <n v="242"/>
    <x v="241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m/>
    <x v="1"/>
    <x v="1"/>
  </r>
  <r>
    <n v="243"/>
    <x v="242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m/>
    <x v="3"/>
    <x v="3"/>
  </r>
  <r>
    <n v="244"/>
    <x v="243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m/>
    <x v="3"/>
    <x v="3"/>
  </r>
  <r>
    <n v="245"/>
    <x v="244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m/>
    <x v="3"/>
    <x v="3"/>
  </r>
  <r>
    <n v="246"/>
    <x v="245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m/>
    <x v="2"/>
    <x v="2"/>
  </r>
  <r>
    <n v="247"/>
    <x v="246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m/>
    <x v="5"/>
    <x v="13"/>
  </r>
  <r>
    <n v="248"/>
    <x v="247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m/>
    <x v="6"/>
    <x v="20"/>
  </r>
  <r>
    <n v="249"/>
    <x v="248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m/>
    <x v="5"/>
    <x v="18"/>
  </r>
  <r>
    <n v="250"/>
    <x v="249"/>
    <s v="Future-proofed directional synergy"/>
    <n v="100"/>
    <n v="3"/>
    <n v="3"/>
    <x v="0"/>
    <n v="1"/>
    <x v="1"/>
    <s v="USD"/>
    <n v="1264399200"/>
    <n v="1267423200"/>
    <b v="0"/>
    <b v="0"/>
    <s v="music/rock"/>
    <m/>
    <x v="1"/>
    <x v="1"/>
  </r>
  <r>
    <n v="251"/>
    <x v="250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m/>
    <x v="3"/>
    <x v="3"/>
  </r>
  <r>
    <n v="252"/>
    <x v="251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m/>
    <x v="3"/>
    <x v="3"/>
  </r>
  <r>
    <n v="253"/>
    <x v="252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m/>
    <x v="4"/>
    <x v="6"/>
  </r>
  <r>
    <n v="254"/>
    <x v="253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m/>
    <x v="5"/>
    <x v="9"/>
  </r>
  <r>
    <n v="255"/>
    <x v="254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m/>
    <x v="1"/>
    <x v="1"/>
  </r>
  <r>
    <n v="256"/>
    <x v="255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m/>
    <x v="1"/>
    <x v="1"/>
  </r>
  <r>
    <n v="257"/>
    <x v="256"/>
    <s v="Decentralized exuding strategy"/>
    <n v="5700"/>
    <n v="8322"/>
    <n v="146"/>
    <x v="1"/>
    <n v="92"/>
    <x v="1"/>
    <s v="USD"/>
    <n v="1362463200"/>
    <n v="1363669200"/>
    <b v="0"/>
    <b v="0"/>
    <s v="theater/plays"/>
    <m/>
    <x v="3"/>
    <x v="3"/>
  </r>
  <r>
    <n v="258"/>
    <x v="257"/>
    <s v="Assimilated coherent hardware"/>
    <n v="5000"/>
    <n v="13424"/>
    <n v="268.48"/>
    <x v="1"/>
    <n v="186"/>
    <x v="1"/>
    <s v="USD"/>
    <n v="1481176800"/>
    <n v="1482904800"/>
    <b v="0"/>
    <b v="1"/>
    <s v="theater/plays"/>
    <m/>
    <x v="3"/>
    <x v="3"/>
  </r>
  <r>
    <n v="259"/>
    <x v="258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m/>
    <x v="7"/>
    <x v="14"/>
  </r>
  <r>
    <n v="260"/>
    <x v="259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m/>
    <x v="1"/>
    <x v="1"/>
  </r>
  <r>
    <n v="261"/>
    <x v="260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m/>
    <x v="1"/>
    <x v="1"/>
  </r>
  <r>
    <n v="262"/>
    <x v="261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m/>
    <x v="1"/>
    <x v="7"/>
  </r>
  <r>
    <n v="263"/>
    <x v="262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m/>
    <x v="7"/>
    <x v="14"/>
  </r>
  <r>
    <n v="264"/>
    <x v="263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m/>
    <x v="3"/>
    <x v="3"/>
  </r>
  <r>
    <n v="265"/>
    <x v="264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m/>
    <x v="3"/>
    <x v="3"/>
  </r>
  <r>
    <n v="266"/>
    <x v="265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m/>
    <x v="1"/>
    <x v="17"/>
  </r>
  <r>
    <n v="267"/>
    <x v="266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m/>
    <x v="3"/>
    <x v="3"/>
  </r>
  <r>
    <n v="268"/>
    <x v="267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m/>
    <x v="4"/>
    <x v="4"/>
  </r>
  <r>
    <n v="269"/>
    <x v="268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m/>
    <x v="4"/>
    <x v="19"/>
  </r>
  <r>
    <n v="270"/>
    <x v="269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m/>
    <x v="6"/>
    <x v="11"/>
  </r>
  <r>
    <n v="271"/>
    <x v="270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m/>
    <x v="7"/>
    <x v="14"/>
  </r>
  <r>
    <n v="272"/>
    <x v="271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m/>
    <x v="3"/>
    <x v="3"/>
  </r>
  <r>
    <n v="273"/>
    <x v="272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m/>
    <x v="3"/>
    <x v="3"/>
  </r>
  <r>
    <n v="274"/>
    <x v="273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m/>
    <x v="3"/>
    <x v="3"/>
  </r>
  <r>
    <n v="275"/>
    <x v="274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m/>
    <x v="5"/>
    <x v="18"/>
  </r>
  <r>
    <n v="276"/>
    <x v="275"/>
    <s v="Front-line foreground project"/>
    <n v="5500"/>
    <n v="5324"/>
    <n v="96.8"/>
    <x v="0"/>
    <n v="133"/>
    <x v="1"/>
    <s v="USD"/>
    <n v="1334811600"/>
    <n v="1335243600"/>
    <b v="0"/>
    <b v="1"/>
    <s v="games/video games"/>
    <m/>
    <x v="6"/>
    <x v="11"/>
  </r>
  <r>
    <n v="277"/>
    <x v="276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m/>
    <x v="3"/>
    <x v="3"/>
  </r>
  <r>
    <n v="278"/>
    <x v="277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m/>
    <x v="2"/>
    <x v="2"/>
  </r>
  <r>
    <n v="279"/>
    <x v="278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m/>
    <x v="3"/>
    <x v="3"/>
  </r>
  <r>
    <n v="280"/>
    <x v="279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m/>
    <x v="4"/>
    <x v="10"/>
  </r>
  <r>
    <n v="281"/>
    <x v="280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m/>
    <x v="3"/>
    <x v="3"/>
  </r>
  <r>
    <n v="282"/>
    <x v="281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m/>
    <x v="4"/>
    <x v="19"/>
  </r>
  <r>
    <n v="283"/>
    <x v="282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m/>
    <x v="1"/>
    <x v="1"/>
  </r>
  <r>
    <n v="284"/>
    <x v="283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m/>
    <x v="2"/>
    <x v="2"/>
  </r>
  <r>
    <n v="285"/>
    <x v="284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m/>
    <x v="3"/>
    <x v="3"/>
  </r>
  <r>
    <n v="286"/>
    <x v="285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m/>
    <x v="3"/>
    <x v="3"/>
  </r>
  <r>
    <n v="287"/>
    <x v="286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m/>
    <x v="1"/>
    <x v="5"/>
  </r>
  <r>
    <n v="288"/>
    <x v="287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m/>
    <x v="1"/>
    <x v="16"/>
  </r>
  <r>
    <n v="289"/>
    <x v="288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m/>
    <x v="3"/>
    <x v="3"/>
  </r>
  <r>
    <n v="290"/>
    <x v="289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m/>
    <x v="4"/>
    <x v="4"/>
  </r>
  <r>
    <n v="291"/>
    <x v="290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m/>
    <x v="2"/>
    <x v="2"/>
  </r>
  <r>
    <n v="292"/>
    <x v="291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m/>
    <x v="0"/>
    <x v="0"/>
  </r>
  <r>
    <n v="293"/>
    <x v="292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m/>
    <x v="3"/>
    <x v="3"/>
  </r>
  <r>
    <n v="294"/>
    <x v="293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m/>
    <x v="3"/>
    <x v="3"/>
  </r>
  <r>
    <n v="295"/>
    <x v="294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m/>
    <x v="3"/>
    <x v="3"/>
  </r>
  <r>
    <n v="296"/>
    <x v="295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m/>
    <x v="3"/>
    <x v="3"/>
  </r>
  <r>
    <n v="297"/>
    <x v="296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m/>
    <x v="3"/>
    <x v="3"/>
  </r>
  <r>
    <n v="298"/>
    <x v="297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m/>
    <x v="1"/>
    <x v="1"/>
  </r>
  <r>
    <n v="299"/>
    <x v="298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m/>
    <x v="0"/>
    <x v="0"/>
  </r>
  <r>
    <n v="300"/>
    <x v="299"/>
    <s v="Focused executive core"/>
    <n v="100"/>
    <n v="5"/>
    <n v="5"/>
    <x v="0"/>
    <n v="1"/>
    <x v="3"/>
    <s v="DKK"/>
    <n v="1504069200"/>
    <n v="1504155600"/>
    <b v="0"/>
    <b v="1"/>
    <s v="publishing/nonfiction"/>
    <m/>
    <x v="5"/>
    <x v="9"/>
  </r>
  <r>
    <n v="301"/>
    <x v="300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m/>
    <x v="4"/>
    <x v="4"/>
  </r>
  <r>
    <n v="302"/>
    <x v="301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m/>
    <x v="3"/>
    <x v="3"/>
  </r>
  <r>
    <n v="303"/>
    <x v="302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m/>
    <x v="1"/>
    <x v="7"/>
  </r>
  <r>
    <n v="304"/>
    <x v="303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m/>
    <x v="4"/>
    <x v="4"/>
  </r>
  <r>
    <n v="305"/>
    <x v="304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m/>
    <x v="3"/>
    <x v="3"/>
  </r>
  <r>
    <n v="306"/>
    <x v="305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m/>
    <x v="3"/>
    <x v="3"/>
  </r>
  <r>
    <n v="307"/>
    <x v="306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m/>
    <x v="5"/>
    <x v="13"/>
  </r>
  <r>
    <n v="308"/>
    <x v="307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m/>
    <x v="3"/>
    <x v="3"/>
  </r>
  <r>
    <n v="309"/>
    <x v="308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m/>
    <x v="1"/>
    <x v="7"/>
  </r>
  <r>
    <n v="310"/>
    <x v="309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m/>
    <x v="6"/>
    <x v="11"/>
  </r>
  <r>
    <n v="311"/>
    <x v="310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m/>
    <x v="3"/>
    <x v="3"/>
  </r>
  <r>
    <n v="312"/>
    <x v="311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m/>
    <x v="3"/>
    <x v="3"/>
  </r>
  <r>
    <n v="313"/>
    <x v="312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m/>
    <x v="1"/>
    <x v="1"/>
  </r>
  <r>
    <n v="314"/>
    <x v="313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m/>
    <x v="4"/>
    <x v="4"/>
  </r>
  <r>
    <n v="315"/>
    <x v="314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m/>
    <x v="3"/>
    <x v="3"/>
  </r>
  <r>
    <n v="316"/>
    <x v="315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m/>
    <x v="0"/>
    <x v="0"/>
  </r>
  <r>
    <n v="317"/>
    <x v="316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m/>
    <x v="3"/>
    <x v="3"/>
  </r>
  <r>
    <n v="318"/>
    <x v="317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m/>
    <x v="1"/>
    <x v="1"/>
  </r>
  <r>
    <n v="319"/>
    <x v="318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m/>
    <x v="2"/>
    <x v="2"/>
  </r>
  <r>
    <n v="320"/>
    <x v="319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m/>
    <x v="5"/>
    <x v="13"/>
  </r>
  <r>
    <n v="321"/>
    <x v="320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m/>
    <x v="4"/>
    <x v="12"/>
  </r>
  <r>
    <n v="322"/>
    <x v="321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m/>
    <x v="3"/>
    <x v="3"/>
  </r>
  <r>
    <n v="323"/>
    <x v="322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m/>
    <x v="4"/>
    <x v="4"/>
  </r>
  <r>
    <n v="324"/>
    <x v="323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m/>
    <x v="3"/>
    <x v="3"/>
  </r>
  <r>
    <n v="325"/>
    <x v="324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m/>
    <x v="3"/>
    <x v="3"/>
  </r>
  <r>
    <n v="326"/>
    <x v="325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m/>
    <x v="4"/>
    <x v="10"/>
  </r>
  <r>
    <n v="327"/>
    <x v="326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m/>
    <x v="3"/>
    <x v="3"/>
  </r>
  <r>
    <n v="328"/>
    <x v="327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m/>
    <x v="1"/>
    <x v="1"/>
  </r>
  <r>
    <n v="329"/>
    <x v="328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m/>
    <x v="6"/>
    <x v="11"/>
  </r>
  <r>
    <n v="330"/>
    <x v="329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m/>
    <x v="4"/>
    <x v="4"/>
  </r>
  <r>
    <n v="331"/>
    <x v="330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m/>
    <x v="0"/>
    <x v="0"/>
  </r>
  <r>
    <n v="332"/>
    <x v="331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m/>
    <x v="2"/>
    <x v="8"/>
  </r>
  <r>
    <n v="333"/>
    <x v="332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m/>
    <x v="3"/>
    <x v="3"/>
  </r>
  <r>
    <n v="334"/>
    <x v="333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m/>
    <x v="1"/>
    <x v="1"/>
  </r>
  <r>
    <n v="335"/>
    <x v="334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m/>
    <x v="1"/>
    <x v="1"/>
  </r>
  <r>
    <n v="336"/>
    <x v="335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m/>
    <x v="1"/>
    <x v="1"/>
  </r>
  <r>
    <n v="337"/>
    <x v="336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m/>
    <x v="3"/>
    <x v="3"/>
  </r>
  <r>
    <n v="338"/>
    <x v="337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m/>
    <x v="3"/>
    <x v="3"/>
  </r>
  <r>
    <n v="339"/>
    <x v="338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m/>
    <x v="3"/>
    <x v="3"/>
  </r>
  <r>
    <n v="340"/>
    <x v="339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m/>
    <x v="7"/>
    <x v="14"/>
  </r>
  <r>
    <n v="341"/>
    <x v="340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m/>
    <x v="1"/>
    <x v="7"/>
  </r>
  <r>
    <n v="342"/>
    <x v="341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m/>
    <x v="3"/>
    <x v="3"/>
  </r>
  <r>
    <n v="343"/>
    <x v="342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m/>
    <x v="3"/>
    <x v="3"/>
  </r>
  <r>
    <n v="344"/>
    <x v="343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m/>
    <x v="6"/>
    <x v="11"/>
  </r>
  <r>
    <n v="345"/>
    <x v="344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m/>
    <x v="4"/>
    <x v="6"/>
  </r>
  <r>
    <n v="346"/>
    <x v="345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m/>
    <x v="1"/>
    <x v="7"/>
  </r>
  <r>
    <n v="347"/>
    <x v="346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m/>
    <x v="2"/>
    <x v="2"/>
  </r>
  <r>
    <n v="348"/>
    <x v="347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m/>
    <x v="0"/>
    <x v="0"/>
  </r>
  <r>
    <n v="349"/>
    <x v="348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m/>
    <x v="3"/>
    <x v="3"/>
  </r>
  <r>
    <n v="350"/>
    <x v="349"/>
    <s v="Pre-emptive neutral capacity"/>
    <n v="100"/>
    <n v="5"/>
    <n v="5"/>
    <x v="0"/>
    <n v="1"/>
    <x v="1"/>
    <s v="USD"/>
    <n v="1432098000"/>
    <n v="1433653200"/>
    <b v="0"/>
    <b v="1"/>
    <s v="music/jazz"/>
    <m/>
    <x v="1"/>
    <x v="17"/>
  </r>
  <r>
    <n v="351"/>
    <x v="350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m/>
    <x v="1"/>
    <x v="1"/>
  </r>
  <r>
    <n v="352"/>
    <x v="351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m/>
    <x v="3"/>
    <x v="3"/>
  </r>
  <r>
    <n v="353"/>
    <x v="352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m/>
    <x v="3"/>
    <x v="3"/>
  </r>
  <r>
    <n v="354"/>
    <x v="353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m/>
    <x v="4"/>
    <x v="4"/>
  </r>
  <r>
    <n v="355"/>
    <x v="354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m/>
    <x v="2"/>
    <x v="8"/>
  </r>
  <r>
    <n v="356"/>
    <x v="355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m/>
    <x v="3"/>
    <x v="3"/>
  </r>
  <r>
    <n v="357"/>
    <x v="356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m/>
    <x v="6"/>
    <x v="11"/>
  </r>
  <r>
    <n v="358"/>
    <x v="357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m/>
    <x v="7"/>
    <x v="14"/>
  </r>
  <r>
    <n v="359"/>
    <x v="358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m/>
    <x v="4"/>
    <x v="10"/>
  </r>
  <r>
    <n v="360"/>
    <x v="359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m/>
    <x v="3"/>
    <x v="3"/>
  </r>
  <r>
    <n v="361"/>
    <x v="360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m/>
    <x v="3"/>
    <x v="3"/>
  </r>
  <r>
    <n v="362"/>
    <x v="361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m/>
    <x v="1"/>
    <x v="1"/>
  </r>
  <r>
    <n v="363"/>
    <x v="362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m/>
    <x v="1"/>
    <x v="1"/>
  </r>
  <r>
    <n v="364"/>
    <x v="363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m/>
    <x v="1"/>
    <x v="7"/>
  </r>
  <r>
    <n v="365"/>
    <x v="364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m/>
    <x v="3"/>
    <x v="3"/>
  </r>
  <r>
    <n v="366"/>
    <x v="365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m/>
    <x v="3"/>
    <x v="3"/>
  </r>
  <r>
    <n v="367"/>
    <x v="366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m/>
    <x v="3"/>
    <x v="3"/>
  </r>
  <r>
    <n v="368"/>
    <x v="367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m/>
    <x v="4"/>
    <x v="4"/>
  </r>
  <r>
    <n v="369"/>
    <x v="368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m/>
    <x v="4"/>
    <x v="19"/>
  </r>
  <r>
    <n v="370"/>
    <x v="369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m/>
    <x v="3"/>
    <x v="3"/>
  </r>
  <r>
    <n v="371"/>
    <x v="370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m/>
    <x v="3"/>
    <x v="3"/>
  </r>
  <r>
    <n v="372"/>
    <x v="371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m/>
    <x v="4"/>
    <x v="4"/>
  </r>
  <r>
    <n v="373"/>
    <x v="372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m/>
    <x v="3"/>
    <x v="3"/>
  </r>
  <r>
    <n v="374"/>
    <x v="373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m/>
    <x v="4"/>
    <x v="4"/>
  </r>
  <r>
    <n v="375"/>
    <x v="374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m/>
    <x v="1"/>
    <x v="7"/>
  </r>
  <r>
    <n v="376"/>
    <x v="375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m/>
    <x v="1"/>
    <x v="1"/>
  </r>
  <r>
    <n v="377"/>
    <x v="376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m/>
    <x v="3"/>
    <x v="3"/>
  </r>
  <r>
    <n v="378"/>
    <x v="377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m/>
    <x v="4"/>
    <x v="4"/>
  </r>
  <r>
    <n v="379"/>
    <x v="378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m/>
    <x v="3"/>
    <x v="3"/>
  </r>
  <r>
    <n v="380"/>
    <x v="379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m/>
    <x v="3"/>
    <x v="3"/>
  </r>
  <r>
    <n v="381"/>
    <x v="380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m/>
    <x v="3"/>
    <x v="3"/>
  </r>
  <r>
    <n v="382"/>
    <x v="381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m/>
    <x v="7"/>
    <x v="14"/>
  </r>
  <r>
    <n v="383"/>
    <x v="382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m/>
    <x v="0"/>
    <x v="0"/>
  </r>
  <r>
    <n v="384"/>
    <x v="383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m/>
    <x v="4"/>
    <x v="4"/>
  </r>
  <r>
    <n v="385"/>
    <x v="384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m/>
    <x v="5"/>
    <x v="9"/>
  </r>
  <r>
    <n v="386"/>
    <x v="385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m/>
    <x v="3"/>
    <x v="3"/>
  </r>
  <r>
    <n v="387"/>
    <x v="386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m/>
    <x v="2"/>
    <x v="8"/>
  </r>
  <r>
    <n v="388"/>
    <x v="387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m/>
    <x v="1"/>
    <x v="7"/>
  </r>
  <r>
    <n v="389"/>
    <x v="388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m/>
    <x v="3"/>
    <x v="3"/>
  </r>
  <r>
    <n v="390"/>
    <x v="389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m/>
    <x v="7"/>
    <x v="14"/>
  </r>
  <r>
    <n v="391"/>
    <x v="390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m/>
    <x v="5"/>
    <x v="9"/>
  </r>
  <r>
    <n v="392"/>
    <x v="391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m/>
    <x v="2"/>
    <x v="8"/>
  </r>
  <r>
    <n v="393"/>
    <x v="392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m/>
    <x v="1"/>
    <x v="17"/>
  </r>
  <r>
    <n v="394"/>
    <x v="393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m/>
    <x v="4"/>
    <x v="4"/>
  </r>
  <r>
    <n v="395"/>
    <x v="122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m/>
    <x v="3"/>
    <x v="3"/>
  </r>
  <r>
    <n v="396"/>
    <x v="394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m/>
    <x v="4"/>
    <x v="6"/>
  </r>
  <r>
    <n v="397"/>
    <x v="395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m/>
    <x v="1"/>
    <x v="1"/>
  </r>
  <r>
    <n v="398"/>
    <x v="396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m/>
    <x v="4"/>
    <x v="10"/>
  </r>
  <r>
    <n v="399"/>
    <x v="397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m/>
    <x v="1"/>
    <x v="7"/>
  </r>
  <r>
    <n v="400"/>
    <x v="398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m/>
    <x v="7"/>
    <x v="14"/>
  </r>
  <r>
    <n v="401"/>
    <x v="399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m/>
    <x v="3"/>
    <x v="3"/>
  </r>
  <r>
    <n v="402"/>
    <x v="400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m/>
    <x v="4"/>
    <x v="12"/>
  </r>
  <r>
    <n v="403"/>
    <x v="401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m/>
    <x v="3"/>
    <x v="3"/>
  </r>
  <r>
    <n v="404"/>
    <x v="402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m/>
    <x v="3"/>
    <x v="3"/>
  </r>
  <r>
    <n v="405"/>
    <x v="403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m/>
    <x v="3"/>
    <x v="3"/>
  </r>
  <r>
    <n v="406"/>
    <x v="404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m/>
    <x v="4"/>
    <x v="4"/>
  </r>
  <r>
    <n v="407"/>
    <x v="405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m/>
    <x v="3"/>
    <x v="3"/>
  </r>
  <r>
    <n v="408"/>
    <x v="406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m/>
    <x v="4"/>
    <x v="4"/>
  </r>
  <r>
    <n v="409"/>
    <x v="97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m/>
    <x v="1"/>
    <x v="1"/>
  </r>
  <r>
    <n v="410"/>
    <x v="407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m/>
    <x v="6"/>
    <x v="20"/>
  </r>
  <r>
    <n v="411"/>
    <x v="408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m/>
    <x v="3"/>
    <x v="3"/>
  </r>
  <r>
    <n v="412"/>
    <x v="409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m/>
    <x v="5"/>
    <x v="13"/>
  </r>
  <r>
    <n v="413"/>
    <x v="410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m/>
    <x v="4"/>
    <x v="10"/>
  </r>
  <r>
    <n v="414"/>
    <x v="411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m/>
    <x v="0"/>
    <x v="0"/>
  </r>
  <r>
    <n v="415"/>
    <x v="412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m/>
    <x v="3"/>
    <x v="3"/>
  </r>
  <r>
    <n v="416"/>
    <x v="413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m/>
    <x v="4"/>
    <x v="4"/>
  </r>
  <r>
    <n v="417"/>
    <x v="414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m/>
    <x v="3"/>
    <x v="3"/>
  </r>
  <r>
    <n v="418"/>
    <x v="32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m/>
    <x v="4"/>
    <x v="4"/>
  </r>
  <r>
    <n v="419"/>
    <x v="415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m/>
    <x v="2"/>
    <x v="2"/>
  </r>
  <r>
    <n v="420"/>
    <x v="416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m/>
    <x v="3"/>
    <x v="3"/>
  </r>
  <r>
    <n v="421"/>
    <x v="417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m/>
    <x v="2"/>
    <x v="8"/>
  </r>
  <r>
    <n v="422"/>
    <x v="418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m/>
    <x v="3"/>
    <x v="3"/>
  </r>
  <r>
    <n v="423"/>
    <x v="419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m/>
    <x v="0"/>
    <x v="0"/>
  </r>
  <r>
    <n v="424"/>
    <x v="420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m/>
    <x v="1"/>
    <x v="7"/>
  </r>
  <r>
    <n v="425"/>
    <x v="421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m/>
    <x v="7"/>
    <x v="14"/>
  </r>
  <r>
    <n v="426"/>
    <x v="422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m/>
    <x v="3"/>
    <x v="3"/>
  </r>
  <r>
    <n v="427"/>
    <x v="423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m/>
    <x v="3"/>
    <x v="3"/>
  </r>
  <r>
    <n v="428"/>
    <x v="424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m/>
    <x v="4"/>
    <x v="10"/>
  </r>
  <r>
    <n v="429"/>
    <x v="425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m/>
    <x v="7"/>
    <x v="14"/>
  </r>
  <r>
    <n v="430"/>
    <x v="426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m/>
    <x v="3"/>
    <x v="3"/>
  </r>
  <r>
    <n v="431"/>
    <x v="427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m/>
    <x v="3"/>
    <x v="3"/>
  </r>
  <r>
    <n v="432"/>
    <x v="428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m/>
    <x v="3"/>
    <x v="3"/>
  </r>
  <r>
    <n v="433"/>
    <x v="429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m/>
    <x v="4"/>
    <x v="4"/>
  </r>
  <r>
    <n v="434"/>
    <x v="430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m/>
    <x v="3"/>
    <x v="3"/>
  </r>
  <r>
    <n v="435"/>
    <x v="431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m/>
    <x v="3"/>
    <x v="3"/>
  </r>
  <r>
    <n v="436"/>
    <x v="432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m/>
    <x v="1"/>
    <x v="17"/>
  </r>
  <r>
    <n v="437"/>
    <x v="433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m/>
    <x v="4"/>
    <x v="10"/>
  </r>
  <r>
    <n v="438"/>
    <x v="434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m/>
    <x v="3"/>
    <x v="3"/>
  </r>
  <r>
    <n v="439"/>
    <x v="435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m/>
    <x v="4"/>
    <x v="22"/>
  </r>
  <r>
    <n v="440"/>
    <x v="436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m/>
    <x v="4"/>
    <x v="19"/>
  </r>
  <r>
    <n v="441"/>
    <x v="437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m/>
    <x v="2"/>
    <x v="8"/>
  </r>
  <r>
    <n v="442"/>
    <x v="438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m/>
    <x v="3"/>
    <x v="3"/>
  </r>
  <r>
    <n v="443"/>
    <x v="439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m/>
    <x v="3"/>
    <x v="3"/>
  </r>
  <r>
    <n v="444"/>
    <x v="347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m/>
    <x v="1"/>
    <x v="7"/>
  </r>
  <r>
    <n v="445"/>
    <x v="440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m/>
    <x v="3"/>
    <x v="3"/>
  </r>
  <r>
    <n v="446"/>
    <x v="441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m/>
    <x v="2"/>
    <x v="8"/>
  </r>
  <r>
    <n v="447"/>
    <x v="442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m/>
    <x v="4"/>
    <x v="19"/>
  </r>
  <r>
    <n v="448"/>
    <x v="443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m/>
    <x v="6"/>
    <x v="11"/>
  </r>
  <r>
    <n v="449"/>
    <x v="444"/>
    <s v="Public-key coherent ability"/>
    <n v="900"/>
    <n v="8703"/>
    <n v="967"/>
    <x v="1"/>
    <n v="86"/>
    <x v="3"/>
    <s v="DKK"/>
    <n v="1551852000"/>
    <n v="1553317200"/>
    <b v="0"/>
    <b v="0"/>
    <s v="games/video games"/>
    <m/>
    <x v="6"/>
    <x v="11"/>
  </r>
  <r>
    <n v="450"/>
    <x v="445"/>
    <s v="Up-sized composite success"/>
    <n v="100"/>
    <n v="4"/>
    <n v="4"/>
    <x v="0"/>
    <n v="1"/>
    <x v="0"/>
    <s v="CAD"/>
    <n v="1540098000"/>
    <n v="1542088800"/>
    <b v="0"/>
    <b v="0"/>
    <s v="film &amp; video/animation"/>
    <m/>
    <x v="4"/>
    <x v="10"/>
  </r>
  <r>
    <n v="451"/>
    <x v="446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m/>
    <x v="1"/>
    <x v="1"/>
  </r>
  <r>
    <n v="452"/>
    <x v="447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m/>
    <x v="4"/>
    <x v="6"/>
  </r>
  <r>
    <n v="453"/>
    <x v="448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m/>
    <x v="4"/>
    <x v="22"/>
  </r>
  <r>
    <n v="454"/>
    <x v="449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m/>
    <x v="4"/>
    <x v="6"/>
  </r>
  <r>
    <n v="455"/>
    <x v="450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m/>
    <x v="3"/>
    <x v="3"/>
  </r>
  <r>
    <n v="456"/>
    <x v="451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m/>
    <x v="1"/>
    <x v="7"/>
  </r>
  <r>
    <n v="457"/>
    <x v="452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m/>
    <x v="3"/>
    <x v="3"/>
  </r>
  <r>
    <n v="458"/>
    <x v="453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m/>
    <x v="3"/>
    <x v="3"/>
  </r>
  <r>
    <n v="459"/>
    <x v="454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m/>
    <x v="4"/>
    <x v="4"/>
  </r>
  <r>
    <n v="460"/>
    <x v="455"/>
    <s v="Business-focused static ability"/>
    <n v="2400"/>
    <n v="4119"/>
    <n v="171.625"/>
    <x v="1"/>
    <n v="50"/>
    <x v="1"/>
    <s v="USD"/>
    <n v="1281330000"/>
    <n v="1281589200"/>
    <b v="0"/>
    <b v="0"/>
    <s v="theater/plays"/>
    <m/>
    <x v="3"/>
    <x v="3"/>
  </r>
  <r>
    <n v="461"/>
    <x v="456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m/>
    <x v="4"/>
    <x v="6"/>
  </r>
  <r>
    <n v="462"/>
    <x v="457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m/>
    <x v="6"/>
    <x v="20"/>
  </r>
  <r>
    <n v="463"/>
    <x v="458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m/>
    <x v="4"/>
    <x v="10"/>
  </r>
  <r>
    <n v="464"/>
    <x v="459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m/>
    <x v="3"/>
    <x v="3"/>
  </r>
  <r>
    <n v="465"/>
    <x v="460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m/>
    <x v="5"/>
    <x v="18"/>
  </r>
  <r>
    <n v="466"/>
    <x v="461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m/>
    <x v="2"/>
    <x v="8"/>
  </r>
  <r>
    <n v="467"/>
    <x v="462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m/>
    <x v="2"/>
    <x v="2"/>
  </r>
  <r>
    <n v="468"/>
    <x v="463"/>
    <s v="Streamlined neutral analyzer"/>
    <n v="4000"/>
    <n v="1620"/>
    <n v="40.5"/>
    <x v="0"/>
    <n v="16"/>
    <x v="1"/>
    <s v="USD"/>
    <n v="1555218000"/>
    <n v="1556600400"/>
    <b v="0"/>
    <b v="0"/>
    <s v="theater/plays"/>
    <m/>
    <x v="3"/>
    <x v="3"/>
  </r>
  <r>
    <n v="469"/>
    <x v="464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m/>
    <x v="4"/>
    <x v="6"/>
  </r>
  <r>
    <n v="470"/>
    <x v="465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m/>
    <x v="2"/>
    <x v="8"/>
  </r>
  <r>
    <n v="471"/>
    <x v="197"/>
    <s v="Configurable static help-desk"/>
    <n v="3100"/>
    <n v="9889"/>
    <n v="319"/>
    <x v="1"/>
    <n v="194"/>
    <x v="4"/>
    <s v="GBP"/>
    <n v="1335934800"/>
    <n v="1335934800"/>
    <b v="0"/>
    <b v="1"/>
    <s v="food/food trucks"/>
    <m/>
    <x v="0"/>
    <x v="0"/>
  </r>
  <r>
    <n v="472"/>
    <x v="466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m/>
    <x v="1"/>
    <x v="1"/>
  </r>
  <r>
    <n v="473"/>
    <x v="467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m/>
    <x v="1"/>
    <x v="5"/>
  </r>
  <r>
    <n v="474"/>
    <x v="468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m/>
    <x v="4"/>
    <x v="19"/>
  </r>
  <r>
    <n v="475"/>
    <x v="469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m/>
    <x v="5"/>
    <x v="18"/>
  </r>
  <r>
    <n v="476"/>
    <x v="470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m/>
    <x v="5"/>
    <x v="13"/>
  </r>
  <r>
    <n v="477"/>
    <x v="471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m/>
    <x v="4"/>
    <x v="22"/>
  </r>
  <r>
    <n v="478"/>
    <x v="472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m/>
    <x v="2"/>
    <x v="8"/>
  </r>
  <r>
    <n v="479"/>
    <x v="473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m/>
    <x v="0"/>
    <x v="0"/>
  </r>
  <r>
    <n v="480"/>
    <x v="474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m/>
    <x v="7"/>
    <x v="14"/>
  </r>
  <r>
    <n v="481"/>
    <x v="475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m/>
    <x v="3"/>
    <x v="3"/>
  </r>
  <r>
    <n v="482"/>
    <x v="476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m/>
    <x v="5"/>
    <x v="13"/>
  </r>
  <r>
    <n v="483"/>
    <x v="477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m/>
    <x v="3"/>
    <x v="3"/>
  </r>
  <r>
    <n v="484"/>
    <x v="478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m/>
    <x v="0"/>
    <x v="0"/>
  </r>
  <r>
    <n v="485"/>
    <x v="479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m/>
    <x v="3"/>
    <x v="3"/>
  </r>
  <r>
    <n v="486"/>
    <x v="480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m/>
    <x v="5"/>
    <x v="18"/>
  </r>
  <r>
    <n v="487"/>
    <x v="481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m/>
    <x v="3"/>
    <x v="3"/>
  </r>
  <r>
    <n v="488"/>
    <x v="482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m/>
    <x v="3"/>
    <x v="3"/>
  </r>
  <r>
    <n v="489"/>
    <x v="483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m/>
    <x v="2"/>
    <x v="8"/>
  </r>
  <r>
    <n v="490"/>
    <x v="484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m/>
    <x v="8"/>
    <x v="23"/>
  </r>
  <r>
    <n v="491"/>
    <x v="485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m/>
    <x v="0"/>
    <x v="0"/>
  </r>
  <r>
    <n v="492"/>
    <x v="486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m/>
    <x v="4"/>
    <x v="12"/>
  </r>
  <r>
    <n v="493"/>
    <x v="487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m/>
    <x v="7"/>
    <x v="14"/>
  </r>
  <r>
    <n v="494"/>
    <x v="488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m/>
    <x v="2"/>
    <x v="8"/>
  </r>
  <r>
    <n v="495"/>
    <x v="489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m/>
    <x v="3"/>
    <x v="3"/>
  </r>
  <r>
    <n v="496"/>
    <x v="490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m/>
    <x v="4"/>
    <x v="10"/>
  </r>
  <r>
    <n v="497"/>
    <x v="491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m/>
    <x v="2"/>
    <x v="8"/>
  </r>
  <r>
    <n v="498"/>
    <x v="492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m/>
    <x v="2"/>
    <x v="2"/>
  </r>
  <r>
    <n v="499"/>
    <x v="493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m/>
    <x v="4"/>
    <x v="4"/>
  </r>
  <r>
    <n v="500"/>
    <x v="494"/>
    <s v="Team-oriented clear-thinking matrix"/>
    <n v="100"/>
    <n v="0"/>
    <n v="0"/>
    <x v="0"/>
    <n v="0"/>
    <x v="1"/>
    <s v="USD"/>
    <n v="1367384400"/>
    <n v="1369803600"/>
    <b v="0"/>
    <b v="1"/>
    <s v="theater/plays"/>
    <m/>
    <x v="3"/>
    <x v="3"/>
  </r>
  <r>
    <n v="501"/>
    <x v="495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m/>
    <x v="4"/>
    <x v="4"/>
  </r>
  <r>
    <n v="502"/>
    <x v="212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m/>
    <x v="6"/>
    <x v="11"/>
  </r>
  <r>
    <n v="503"/>
    <x v="496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m/>
    <x v="4"/>
    <x v="6"/>
  </r>
  <r>
    <n v="504"/>
    <x v="497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m/>
    <x v="1"/>
    <x v="1"/>
  </r>
  <r>
    <n v="505"/>
    <x v="498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m/>
    <x v="5"/>
    <x v="15"/>
  </r>
  <r>
    <n v="506"/>
    <x v="499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m/>
    <x v="3"/>
    <x v="3"/>
  </r>
  <r>
    <n v="507"/>
    <x v="500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m/>
    <x v="2"/>
    <x v="2"/>
  </r>
  <r>
    <n v="508"/>
    <x v="501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m/>
    <x v="3"/>
    <x v="3"/>
  </r>
  <r>
    <n v="509"/>
    <x v="173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m/>
    <x v="3"/>
    <x v="3"/>
  </r>
  <r>
    <n v="510"/>
    <x v="502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m/>
    <x v="4"/>
    <x v="6"/>
  </r>
  <r>
    <n v="511"/>
    <x v="503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m/>
    <x v="3"/>
    <x v="3"/>
  </r>
  <r>
    <n v="512"/>
    <x v="504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m/>
    <x v="6"/>
    <x v="11"/>
  </r>
  <r>
    <n v="513"/>
    <x v="505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m/>
    <x v="4"/>
    <x v="19"/>
  </r>
  <r>
    <n v="514"/>
    <x v="506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m/>
    <x v="1"/>
    <x v="1"/>
  </r>
  <r>
    <n v="515"/>
    <x v="507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m/>
    <x v="3"/>
    <x v="3"/>
  </r>
  <r>
    <n v="516"/>
    <x v="508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m/>
    <x v="5"/>
    <x v="9"/>
  </r>
  <r>
    <n v="517"/>
    <x v="509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m/>
    <x v="0"/>
    <x v="0"/>
  </r>
  <r>
    <n v="518"/>
    <x v="510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m/>
    <x v="4"/>
    <x v="10"/>
  </r>
  <r>
    <n v="519"/>
    <x v="511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m/>
    <x v="1"/>
    <x v="1"/>
  </r>
  <r>
    <n v="520"/>
    <x v="512"/>
    <s v="Organic radical collaboration"/>
    <n v="800"/>
    <n v="3406"/>
    <n v="425.75"/>
    <x v="1"/>
    <n v="32"/>
    <x v="1"/>
    <s v="USD"/>
    <n v="1555650000"/>
    <n v="1555909200"/>
    <b v="0"/>
    <b v="0"/>
    <s v="theater/plays"/>
    <m/>
    <x v="3"/>
    <x v="3"/>
  </r>
  <r>
    <n v="521"/>
    <x v="513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m/>
    <x v="4"/>
    <x v="6"/>
  </r>
  <r>
    <n v="522"/>
    <x v="514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m/>
    <x v="4"/>
    <x v="12"/>
  </r>
  <r>
    <n v="523"/>
    <x v="515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m/>
    <x v="4"/>
    <x v="12"/>
  </r>
  <r>
    <n v="524"/>
    <x v="516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m/>
    <x v="3"/>
    <x v="3"/>
  </r>
  <r>
    <n v="525"/>
    <x v="517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m/>
    <x v="2"/>
    <x v="8"/>
  </r>
  <r>
    <n v="526"/>
    <x v="518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m/>
    <x v="3"/>
    <x v="3"/>
  </r>
  <r>
    <n v="527"/>
    <x v="519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m/>
    <x v="4"/>
    <x v="10"/>
  </r>
  <r>
    <n v="528"/>
    <x v="520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m/>
    <x v="1"/>
    <x v="7"/>
  </r>
  <r>
    <n v="529"/>
    <x v="521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m/>
    <x v="6"/>
    <x v="11"/>
  </r>
  <r>
    <n v="530"/>
    <x v="522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m/>
    <x v="5"/>
    <x v="13"/>
  </r>
  <r>
    <n v="531"/>
    <x v="523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m/>
    <x v="6"/>
    <x v="11"/>
  </r>
  <r>
    <n v="532"/>
    <x v="524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m/>
    <x v="3"/>
    <x v="3"/>
  </r>
  <r>
    <n v="533"/>
    <x v="525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m/>
    <x v="1"/>
    <x v="7"/>
  </r>
  <r>
    <n v="534"/>
    <x v="526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m/>
    <x v="4"/>
    <x v="6"/>
  </r>
  <r>
    <n v="535"/>
    <x v="527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m/>
    <x v="3"/>
    <x v="3"/>
  </r>
  <r>
    <n v="536"/>
    <x v="528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m/>
    <x v="5"/>
    <x v="13"/>
  </r>
  <r>
    <n v="537"/>
    <x v="529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m/>
    <x v="4"/>
    <x v="4"/>
  </r>
  <r>
    <n v="538"/>
    <x v="530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m/>
    <x v="6"/>
    <x v="20"/>
  </r>
  <r>
    <n v="539"/>
    <x v="531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m/>
    <x v="0"/>
    <x v="0"/>
  </r>
  <r>
    <n v="540"/>
    <x v="532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m/>
    <x v="7"/>
    <x v="14"/>
  </r>
  <r>
    <n v="541"/>
    <x v="533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m/>
    <x v="6"/>
    <x v="20"/>
  </r>
  <r>
    <n v="542"/>
    <x v="534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m/>
    <x v="1"/>
    <x v="7"/>
  </r>
  <r>
    <n v="543"/>
    <x v="535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m/>
    <x v="6"/>
    <x v="11"/>
  </r>
  <r>
    <n v="544"/>
    <x v="536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m/>
    <x v="1"/>
    <x v="1"/>
  </r>
  <r>
    <n v="545"/>
    <x v="537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m/>
    <x v="3"/>
    <x v="3"/>
  </r>
  <r>
    <n v="546"/>
    <x v="538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m/>
    <x v="3"/>
    <x v="3"/>
  </r>
  <r>
    <n v="547"/>
    <x v="539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m/>
    <x v="4"/>
    <x v="6"/>
  </r>
  <r>
    <n v="548"/>
    <x v="540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m/>
    <x v="3"/>
    <x v="3"/>
  </r>
  <r>
    <n v="549"/>
    <x v="541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m/>
    <x v="2"/>
    <x v="8"/>
  </r>
  <r>
    <n v="550"/>
    <x v="542"/>
    <s v="De-engineered disintermediate encoding"/>
    <n v="100"/>
    <n v="4"/>
    <n v="4"/>
    <x v="3"/>
    <n v="1"/>
    <x v="5"/>
    <s v="CHF"/>
    <n v="1330495200"/>
    <n v="1332306000"/>
    <b v="0"/>
    <b v="0"/>
    <s v="music/indie rock"/>
    <m/>
    <x v="1"/>
    <x v="7"/>
  </r>
  <r>
    <n v="551"/>
    <x v="543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m/>
    <x v="2"/>
    <x v="2"/>
  </r>
  <r>
    <n v="552"/>
    <x v="544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m/>
    <x v="3"/>
    <x v="3"/>
  </r>
  <r>
    <n v="553"/>
    <x v="545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m/>
    <x v="1"/>
    <x v="1"/>
  </r>
  <r>
    <n v="554"/>
    <x v="546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m/>
    <x v="1"/>
    <x v="7"/>
  </r>
  <r>
    <n v="555"/>
    <x v="547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m/>
    <x v="1"/>
    <x v="1"/>
  </r>
  <r>
    <n v="556"/>
    <x v="195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m/>
    <x v="5"/>
    <x v="18"/>
  </r>
  <r>
    <n v="557"/>
    <x v="548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m/>
    <x v="4"/>
    <x v="22"/>
  </r>
  <r>
    <n v="558"/>
    <x v="549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m/>
    <x v="3"/>
    <x v="3"/>
  </r>
  <r>
    <n v="559"/>
    <x v="550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m/>
    <x v="3"/>
    <x v="3"/>
  </r>
  <r>
    <n v="560"/>
    <x v="551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m/>
    <x v="4"/>
    <x v="10"/>
  </r>
  <r>
    <n v="561"/>
    <x v="552"/>
    <s v="Down-sized logistical adapter"/>
    <n v="3000"/>
    <n v="11091"/>
    <n v="369.7"/>
    <x v="1"/>
    <n v="198"/>
    <x v="5"/>
    <s v="CHF"/>
    <n v="1318827600"/>
    <n v="1319000400"/>
    <b v="0"/>
    <b v="0"/>
    <s v="theater/plays"/>
    <m/>
    <x v="3"/>
    <x v="3"/>
  </r>
  <r>
    <n v="562"/>
    <x v="553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m/>
    <x v="1"/>
    <x v="1"/>
  </r>
  <r>
    <n v="563"/>
    <x v="554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m/>
    <x v="4"/>
    <x v="4"/>
  </r>
  <r>
    <n v="564"/>
    <x v="555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m/>
    <x v="3"/>
    <x v="3"/>
  </r>
  <r>
    <n v="565"/>
    <x v="556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m/>
    <x v="3"/>
    <x v="3"/>
  </r>
  <r>
    <n v="566"/>
    <x v="557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m/>
    <x v="1"/>
    <x v="5"/>
  </r>
  <r>
    <n v="567"/>
    <x v="558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m/>
    <x v="1"/>
    <x v="1"/>
  </r>
  <r>
    <n v="568"/>
    <x v="559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m/>
    <x v="3"/>
    <x v="3"/>
  </r>
  <r>
    <n v="569"/>
    <x v="560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m/>
    <x v="4"/>
    <x v="10"/>
  </r>
  <r>
    <n v="570"/>
    <x v="561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m/>
    <x v="1"/>
    <x v="1"/>
  </r>
  <r>
    <n v="571"/>
    <x v="562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m/>
    <x v="4"/>
    <x v="12"/>
  </r>
  <r>
    <n v="572"/>
    <x v="563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m/>
    <x v="1"/>
    <x v="1"/>
  </r>
  <r>
    <n v="573"/>
    <x v="564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m/>
    <x v="8"/>
    <x v="23"/>
  </r>
  <r>
    <n v="574"/>
    <x v="565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m/>
    <x v="0"/>
    <x v="0"/>
  </r>
  <r>
    <n v="575"/>
    <x v="566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m/>
    <x v="3"/>
    <x v="3"/>
  </r>
  <r>
    <n v="576"/>
    <x v="567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m/>
    <x v="3"/>
    <x v="3"/>
  </r>
  <r>
    <n v="577"/>
    <x v="568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m/>
    <x v="1"/>
    <x v="17"/>
  </r>
  <r>
    <n v="578"/>
    <x v="569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m/>
    <x v="4"/>
    <x v="22"/>
  </r>
  <r>
    <n v="579"/>
    <x v="570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m/>
    <x v="1"/>
    <x v="17"/>
  </r>
  <r>
    <n v="580"/>
    <x v="251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m/>
    <x v="3"/>
    <x v="3"/>
  </r>
  <r>
    <n v="581"/>
    <x v="571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m/>
    <x v="2"/>
    <x v="2"/>
  </r>
  <r>
    <n v="582"/>
    <x v="572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m/>
    <x v="6"/>
    <x v="11"/>
  </r>
  <r>
    <n v="583"/>
    <x v="573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m/>
    <x v="4"/>
    <x v="4"/>
  </r>
  <r>
    <n v="584"/>
    <x v="8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m/>
    <x v="2"/>
    <x v="2"/>
  </r>
  <r>
    <n v="585"/>
    <x v="574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m/>
    <x v="5"/>
    <x v="18"/>
  </r>
  <r>
    <n v="586"/>
    <x v="575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m/>
    <x v="1"/>
    <x v="1"/>
  </r>
  <r>
    <n v="587"/>
    <x v="576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m/>
    <x v="0"/>
    <x v="0"/>
  </r>
  <r>
    <n v="588"/>
    <x v="577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m/>
    <x v="3"/>
    <x v="3"/>
  </r>
  <r>
    <n v="589"/>
    <x v="578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m/>
    <x v="4"/>
    <x v="4"/>
  </r>
  <r>
    <n v="590"/>
    <x v="579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m/>
    <x v="5"/>
    <x v="15"/>
  </r>
  <r>
    <n v="591"/>
    <x v="580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m/>
    <x v="6"/>
    <x v="11"/>
  </r>
  <r>
    <n v="592"/>
    <x v="581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m/>
    <x v="3"/>
    <x v="3"/>
  </r>
  <r>
    <n v="593"/>
    <x v="582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m/>
    <x v="4"/>
    <x v="10"/>
  </r>
  <r>
    <n v="594"/>
    <x v="583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m/>
    <x v="3"/>
    <x v="3"/>
  </r>
  <r>
    <n v="595"/>
    <x v="584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m/>
    <x v="3"/>
    <x v="3"/>
  </r>
  <r>
    <n v="596"/>
    <x v="585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m/>
    <x v="4"/>
    <x v="6"/>
  </r>
  <r>
    <n v="597"/>
    <x v="586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m/>
    <x v="3"/>
    <x v="3"/>
  </r>
  <r>
    <n v="598"/>
    <x v="587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m/>
    <x v="1"/>
    <x v="1"/>
  </r>
  <r>
    <n v="599"/>
    <x v="588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m/>
    <x v="4"/>
    <x v="4"/>
  </r>
  <r>
    <n v="600"/>
    <x v="589"/>
    <s v="Cross-platform tertiary array"/>
    <n v="100"/>
    <n v="5"/>
    <n v="5"/>
    <x v="0"/>
    <n v="1"/>
    <x v="4"/>
    <s v="GBP"/>
    <n v="1375160400"/>
    <n v="1376197200"/>
    <b v="0"/>
    <b v="0"/>
    <s v="food/food trucks"/>
    <m/>
    <x v="0"/>
    <x v="0"/>
  </r>
  <r>
    <n v="601"/>
    <x v="590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m/>
    <x v="2"/>
    <x v="8"/>
  </r>
  <r>
    <n v="602"/>
    <x v="591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m/>
    <x v="3"/>
    <x v="3"/>
  </r>
  <r>
    <n v="603"/>
    <x v="592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m/>
    <x v="3"/>
    <x v="3"/>
  </r>
  <r>
    <n v="604"/>
    <x v="593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m/>
    <x v="3"/>
    <x v="3"/>
  </r>
  <r>
    <n v="605"/>
    <x v="594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m/>
    <x v="5"/>
    <x v="9"/>
  </r>
  <r>
    <n v="606"/>
    <x v="595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m/>
    <x v="1"/>
    <x v="1"/>
  </r>
  <r>
    <n v="607"/>
    <x v="596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m/>
    <x v="0"/>
    <x v="0"/>
  </r>
  <r>
    <n v="608"/>
    <x v="597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m/>
    <x v="1"/>
    <x v="17"/>
  </r>
  <r>
    <n v="609"/>
    <x v="598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m/>
    <x v="4"/>
    <x v="22"/>
  </r>
  <r>
    <n v="610"/>
    <x v="599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m/>
    <x v="3"/>
    <x v="3"/>
  </r>
  <r>
    <n v="611"/>
    <x v="600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m/>
    <x v="3"/>
    <x v="3"/>
  </r>
  <r>
    <n v="612"/>
    <x v="601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m/>
    <x v="1"/>
    <x v="5"/>
  </r>
  <r>
    <n v="613"/>
    <x v="602"/>
    <s v="Reverse-engineered 24/7 methodology"/>
    <n v="1100"/>
    <n v="1914"/>
    <n v="174"/>
    <x v="1"/>
    <n v="26"/>
    <x v="0"/>
    <s v="CAD"/>
    <n v="1503723600"/>
    <n v="1504501200"/>
    <b v="0"/>
    <b v="0"/>
    <s v="theater/plays"/>
    <m/>
    <x v="3"/>
    <x v="3"/>
  </r>
  <r>
    <n v="614"/>
    <x v="603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m/>
    <x v="3"/>
    <x v="3"/>
  </r>
  <r>
    <n v="615"/>
    <x v="604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m/>
    <x v="3"/>
    <x v="3"/>
  </r>
  <r>
    <n v="616"/>
    <x v="605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m/>
    <x v="1"/>
    <x v="7"/>
  </r>
  <r>
    <n v="617"/>
    <x v="606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m/>
    <x v="3"/>
    <x v="3"/>
  </r>
  <r>
    <n v="618"/>
    <x v="607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m/>
    <x v="5"/>
    <x v="9"/>
  </r>
  <r>
    <n v="619"/>
    <x v="608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m/>
    <x v="3"/>
    <x v="3"/>
  </r>
  <r>
    <n v="620"/>
    <x v="609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m/>
    <x v="7"/>
    <x v="14"/>
  </r>
  <r>
    <n v="621"/>
    <x v="610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m/>
    <x v="3"/>
    <x v="3"/>
  </r>
  <r>
    <n v="622"/>
    <x v="611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m/>
    <x v="1"/>
    <x v="7"/>
  </r>
  <r>
    <n v="623"/>
    <x v="612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m/>
    <x v="3"/>
    <x v="3"/>
  </r>
  <r>
    <n v="624"/>
    <x v="613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m/>
    <x v="7"/>
    <x v="14"/>
  </r>
  <r>
    <n v="625"/>
    <x v="614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m/>
    <x v="3"/>
    <x v="3"/>
  </r>
  <r>
    <n v="626"/>
    <x v="615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m/>
    <x v="3"/>
    <x v="3"/>
  </r>
  <r>
    <n v="627"/>
    <x v="616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m/>
    <x v="0"/>
    <x v="0"/>
  </r>
  <r>
    <n v="628"/>
    <x v="617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m/>
    <x v="1"/>
    <x v="7"/>
  </r>
  <r>
    <n v="629"/>
    <x v="618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m/>
    <x v="3"/>
    <x v="3"/>
  </r>
  <r>
    <n v="630"/>
    <x v="619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m/>
    <x v="3"/>
    <x v="3"/>
  </r>
  <r>
    <n v="631"/>
    <x v="620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m/>
    <x v="3"/>
    <x v="3"/>
  </r>
  <r>
    <n v="632"/>
    <x v="621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m/>
    <x v="3"/>
    <x v="3"/>
  </r>
  <r>
    <n v="633"/>
    <x v="622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m/>
    <x v="4"/>
    <x v="10"/>
  </r>
  <r>
    <n v="634"/>
    <x v="623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m/>
    <x v="4"/>
    <x v="19"/>
  </r>
  <r>
    <n v="635"/>
    <x v="624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m/>
    <x v="4"/>
    <x v="19"/>
  </r>
  <r>
    <n v="636"/>
    <x v="625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m/>
    <x v="4"/>
    <x v="10"/>
  </r>
  <r>
    <n v="637"/>
    <x v="626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m/>
    <x v="3"/>
    <x v="3"/>
  </r>
  <r>
    <n v="638"/>
    <x v="627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m/>
    <x v="3"/>
    <x v="3"/>
  </r>
  <r>
    <n v="639"/>
    <x v="628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m/>
    <x v="4"/>
    <x v="6"/>
  </r>
  <r>
    <n v="640"/>
    <x v="629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m/>
    <x v="3"/>
    <x v="3"/>
  </r>
  <r>
    <n v="641"/>
    <x v="630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m/>
    <x v="3"/>
    <x v="3"/>
  </r>
  <r>
    <n v="642"/>
    <x v="631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m/>
    <x v="2"/>
    <x v="8"/>
  </r>
  <r>
    <n v="643"/>
    <x v="632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m/>
    <x v="3"/>
    <x v="3"/>
  </r>
  <r>
    <n v="644"/>
    <x v="633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m/>
    <x v="3"/>
    <x v="3"/>
  </r>
  <r>
    <n v="645"/>
    <x v="634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m/>
    <x v="1"/>
    <x v="1"/>
  </r>
  <r>
    <n v="646"/>
    <x v="635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m/>
    <x v="6"/>
    <x v="11"/>
  </r>
  <r>
    <n v="647"/>
    <x v="636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m/>
    <x v="5"/>
    <x v="18"/>
  </r>
  <r>
    <n v="648"/>
    <x v="637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m/>
    <x v="0"/>
    <x v="0"/>
  </r>
  <r>
    <n v="649"/>
    <x v="638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m/>
    <x v="3"/>
    <x v="3"/>
  </r>
  <r>
    <n v="650"/>
    <x v="639"/>
    <s v="Optional asymmetric success"/>
    <n v="100"/>
    <n v="2"/>
    <n v="2"/>
    <x v="0"/>
    <n v="1"/>
    <x v="1"/>
    <s v="USD"/>
    <n v="1404795600"/>
    <n v="1407128400"/>
    <b v="0"/>
    <b v="0"/>
    <s v="music/jazz"/>
    <m/>
    <x v="1"/>
    <x v="17"/>
  </r>
  <r>
    <n v="651"/>
    <x v="640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m/>
    <x v="4"/>
    <x v="12"/>
  </r>
  <r>
    <n v="652"/>
    <x v="641"/>
    <s v="Vision-oriented regional hub"/>
    <n v="10000"/>
    <n v="12684"/>
    <n v="126.84"/>
    <x v="1"/>
    <n v="409"/>
    <x v="1"/>
    <s v="USD"/>
    <n v="1470373200"/>
    <n v="1474088400"/>
    <b v="0"/>
    <b v="0"/>
    <s v="technology/web"/>
    <m/>
    <x v="2"/>
    <x v="2"/>
  </r>
  <r>
    <n v="653"/>
    <x v="642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m/>
    <x v="2"/>
    <x v="2"/>
  </r>
  <r>
    <n v="654"/>
    <x v="643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m/>
    <x v="1"/>
    <x v="16"/>
  </r>
  <r>
    <n v="655"/>
    <x v="644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m/>
    <x v="7"/>
    <x v="14"/>
  </r>
  <r>
    <n v="656"/>
    <x v="645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m/>
    <x v="0"/>
    <x v="0"/>
  </r>
  <r>
    <n v="657"/>
    <x v="646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m/>
    <x v="4"/>
    <x v="22"/>
  </r>
  <r>
    <n v="658"/>
    <x v="647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m/>
    <x v="1"/>
    <x v="1"/>
  </r>
  <r>
    <n v="659"/>
    <x v="648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m/>
    <x v="4"/>
    <x v="4"/>
  </r>
  <r>
    <n v="660"/>
    <x v="649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m/>
    <x v="3"/>
    <x v="3"/>
  </r>
  <r>
    <n v="661"/>
    <x v="650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m/>
    <x v="1"/>
    <x v="17"/>
  </r>
  <r>
    <n v="662"/>
    <x v="651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m/>
    <x v="3"/>
    <x v="3"/>
  </r>
  <r>
    <n v="663"/>
    <x v="652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m/>
    <x v="3"/>
    <x v="3"/>
  </r>
  <r>
    <n v="664"/>
    <x v="327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m/>
    <x v="1"/>
    <x v="17"/>
  </r>
  <r>
    <n v="665"/>
    <x v="653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m/>
    <x v="4"/>
    <x v="4"/>
  </r>
  <r>
    <n v="666"/>
    <x v="654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m/>
    <x v="3"/>
    <x v="3"/>
  </r>
  <r>
    <n v="667"/>
    <x v="655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m/>
    <x v="8"/>
    <x v="23"/>
  </r>
  <r>
    <n v="668"/>
    <x v="656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m/>
    <x v="3"/>
    <x v="3"/>
  </r>
  <r>
    <n v="669"/>
    <x v="657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m/>
    <x v="3"/>
    <x v="3"/>
  </r>
  <r>
    <n v="670"/>
    <x v="635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m/>
    <x v="1"/>
    <x v="7"/>
  </r>
  <r>
    <n v="671"/>
    <x v="658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m/>
    <x v="3"/>
    <x v="3"/>
  </r>
  <r>
    <n v="672"/>
    <x v="659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m/>
    <x v="3"/>
    <x v="3"/>
  </r>
  <r>
    <n v="673"/>
    <x v="660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m/>
    <x v="1"/>
    <x v="7"/>
  </r>
  <r>
    <n v="674"/>
    <x v="661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m/>
    <x v="7"/>
    <x v="14"/>
  </r>
  <r>
    <n v="675"/>
    <x v="662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m/>
    <x v="8"/>
    <x v="23"/>
  </r>
  <r>
    <n v="676"/>
    <x v="663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m/>
    <x v="7"/>
    <x v="14"/>
  </r>
  <r>
    <n v="677"/>
    <x v="664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m/>
    <x v="5"/>
    <x v="13"/>
  </r>
  <r>
    <n v="678"/>
    <x v="665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m/>
    <x v="4"/>
    <x v="6"/>
  </r>
  <r>
    <n v="679"/>
    <x v="307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m/>
    <x v="0"/>
    <x v="0"/>
  </r>
  <r>
    <n v="680"/>
    <x v="666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m/>
    <x v="6"/>
    <x v="20"/>
  </r>
  <r>
    <n v="681"/>
    <x v="667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m/>
    <x v="3"/>
    <x v="3"/>
  </r>
  <r>
    <n v="682"/>
    <x v="668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m/>
    <x v="3"/>
    <x v="3"/>
  </r>
  <r>
    <n v="683"/>
    <x v="669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m/>
    <x v="3"/>
    <x v="3"/>
  </r>
  <r>
    <n v="684"/>
    <x v="670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m/>
    <x v="5"/>
    <x v="9"/>
  </r>
  <r>
    <n v="685"/>
    <x v="671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m/>
    <x v="3"/>
    <x v="3"/>
  </r>
  <r>
    <n v="686"/>
    <x v="672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m/>
    <x v="2"/>
    <x v="8"/>
  </r>
  <r>
    <n v="687"/>
    <x v="673"/>
    <s v="Distributed holistic neural-net"/>
    <n v="1500"/>
    <n v="13980"/>
    <n v="932"/>
    <x v="1"/>
    <n v="269"/>
    <x v="1"/>
    <s v="USD"/>
    <n v="1489298400"/>
    <n v="1489554000"/>
    <b v="0"/>
    <b v="0"/>
    <s v="theater/plays"/>
    <m/>
    <x v="3"/>
    <x v="3"/>
  </r>
  <r>
    <n v="688"/>
    <x v="674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m/>
    <x v="4"/>
    <x v="19"/>
  </r>
  <r>
    <n v="689"/>
    <x v="675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m/>
    <x v="2"/>
    <x v="2"/>
  </r>
  <r>
    <n v="690"/>
    <x v="676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m/>
    <x v="4"/>
    <x v="4"/>
  </r>
  <r>
    <n v="691"/>
    <x v="677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m/>
    <x v="4"/>
    <x v="4"/>
  </r>
  <r>
    <n v="692"/>
    <x v="678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m/>
    <x v="1"/>
    <x v="1"/>
  </r>
  <r>
    <n v="693"/>
    <x v="679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m/>
    <x v="3"/>
    <x v="3"/>
  </r>
  <r>
    <n v="694"/>
    <x v="680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m/>
    <x v="3"/>
    <x v="3"/>
  </r>
  <r>
    <n v="695"/>
    <x v="681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m/>
    <x v="1"/>
    <x v="1"/>
  </r>
  <r>
    <n v="696"/>
    <x v="682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m/>
    <x v="3"/>
    <x v="3"/>
  </r>
  <r>
    <n v="697"/>
    <x v="683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m/>
    <x v="1"/>
    <x v="5"/>
  </r>
  <r>
    <n v="698"/>
    <x v="684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m/>
    <x v="2"/>
    <x v="8"/>
  </r>
  <r>
    <n v="699"/>
    <x v="196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m/>
    <x v="4"/>
    <x v="6"/>
  </r>
  <r>
    <n v="700"/>
    <x v="685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m/>
    <x v="2"/>
    <x v="8"/>
  </r>
  <r>
    <n v="701"/>
    <x v="686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m/>
    <x v="3"/>
    <x v="3"/>
  </r>
  <r>
    <n v="702"/>
    <x v="687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m/>
    <x v="2"/>
    <x v="8"/>
  </r>
  <r>
    <n v="703"/>
    <x v="688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m/>
    <x v="5"/>
    <x v="18"/>
  </r>
  <r>
    <n v="704"/>
    <x v="689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m/>
    <x v="4"/>
    <x v="10"/>
  </r>
  <r>
    <n v="705"/>
    <x v="690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m/>
    <x v="5"/>
    <x v="9"/>
  </r>
  <r>
    <n v="706"/>
    <x v="691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m/>
    <x v="2"/>
    <x v="2"/>
  </r>
  <r>
    <n v="707"/>
    <x v="692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m/>
    <x v="4"/>
    <x v="6"/>
  </r>
  <r>
    <n v="708"/>
    <x v="693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m/>
    <x v="3"/>
    <x v="3"/>
  </r>
  <r>
    <n v="709"/>
    <x v="694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m/>
    <x v="3"/>
    <x v="3"/>
  </r>
  <r>
    <n v="710"/>
    <x v="695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m/>
    <x v="3"/>
    <x v="3"/>
  </r>
  <r>
    <n v="711"/>
    <x v="696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m/>
    <x v="3"/>
    <x v="3"/>
  </r>
  <r>
    <n v="712"/>
    <x v="697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m/>
    <x v="3"/>
    <x v="3"/>
  </r>
  <r>
    <n v="713"/>
    <x v="698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m/>
    <x v="5"/>
    <x v="15"/>
  </r>
  <r>
    <n v="714"/>
    <x v="699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m/>
    <x v="1"/>
    <x v="1"/>
  </r>
  <r>
    <n v="715"/>
    <x v="700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m/>
    <x v="6"/>
    <x v="20"/>
  </r>
  <r>
    <n v="716"/>
    <x v="701"/>
    <s v="Advanced modular moderator"/>
    <n v="2000"/>
    <n v="10353"/>
    <n v="517.65"/>
    <x v="1"/>
    <n v="157"/>
    <x v="1"/>
    <s v="USD"/>
    <n v="1373432400"/>
    <n v="1375851600"/>
    <b v="0"/>
    <b v="1"/>
    <s v="theater/plays"/>
    <m/>
    <x v="3"/>
    <x v="3"/>
  </r>
  <r>
    <n v="717"/>
    <x v="702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m/>
    <x v="4"/>
    <x v="4"/>
  </r>
  <r>
    <n v="718"/>
    <x v="703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m/>
    <x v="2"/>
    <x v="8"/>
  </r>
  <r>
    <n v="719"/>
    <x v="704"/>
    <s v="Down-sized uniform ability"/>
    <n v="6900"/>
    <n v="10557"/>
    <n v="153"/>
    <x v="1"/>
    <n v="123"/>
    <x v="1"/>
    <s v="USD"/>
    <n v="1338267600"/>
    <n v="1339218000"/>
    <b v="0"/>
    <b v="0"/>
    <s v="publishing/fiction"/>
    <m/>
    <x v="5"/>
    <x v="13"/>
  </r>
  <r>
    <n v="720"/>
    <x v="705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m/>
    <x v="3"/>
    <x v="3"/>
  </r>
  <r>
    <n v="721"/>
    <x v="706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m/>
    <x v="1"/>
    <x v="1"/>
  </r>
  <r>
    <n v="722"/>
    <x v="707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m/>
    <x v="4"/>
    <x v="4"/>
  </r>
  <r>
    <n v="723"/>
    <x v="708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m/>
    <x v="3"/>
    <x v="3"/>
  </r>
  <r>
    <n v="724"/>
    <x v="709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m/>
    <x v="3"/>
    <x v="3"/>
  </r>
  <r>
    <n v="725"/>
    <x v="710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m/>
    <x v="6"/>
    <x v="20"/>
  </r>
  <r>
    <n v="726"/>
    <x v="711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m/>
    <x v="3"/>
    <x v="3"/>
  </r>
  <r>
    <n v="727"/>
    <x v="712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m/>
    <x v="2"/>
    <x v="2"/>
  </r>
  <r>
    <n v="728"/>
    <x v="713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m/>
    <x v="3"/>
    <x v="3"/>
  </r>
  <r>
    <n v="729"/>
    <x v="714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m/>
    <x v="4"/>
    <x v="6"/>
  </r>
  <r>
    <n v="730"/>
    <x v="715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m/>
    <x v="2"/>
    <x v="8"/>
  </r>
  <r>
    <n v="731"/>
    <x v="716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m/>
    <x v="2"/>
    <x v="2"/>
  </r>
  <r>
    <n v="732"/>
    <x v="717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m/>
    <x v="1"/>
    <x v="1"/>
  </r>
  <r>
    <n v="733"/>
    <x v="718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m/>
    <x v="1"/>
    <x v="16"/>
  </r>
  <r>
    <n v="734"/>
    <x v="719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m/>
    <x v="3"/>
    <x v="3"/>
  </r>
  <r>
    <n v="735"/>
    <x v="720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m/>
    <x v="7"/>
    <x v="14"/>
  </r>
  <r>
    <n v="736"/>
    <x v="721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m/>
    <x v="5"/>
    <x v="9"/>
  </r>
  <r>
    <n v="737"/>
    <x v="722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m/>
    <x v="1"/>
    <x v="7"/>
  </r>
  <r>
    <n v="738"/>
    <x v="486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m/>
    <x v="3"/>
    <x v="3"/>
  </r>
  <r>
    <n v="739"/>
    <x v="723"/>
    <s v="Multi-tiered discrete support"/>
    <n v="10000"/>
    <n v="6100"/>
    <n v="61"/>
    <x v="0"/>
    <n v="191"/>
    <x v="1"/>
    <s v="USD"/>
    <n v="1340946000"/>
    <n v="1341032400"/>
    <b v="0"/>
    <b v="0"/>
    <s v="music/indie rock"/>
    <m/>
    <x v="1"/>
    <x v="7"/>
  </r>
  <r>
    <n v="740"/>
    <x v="724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m/>
    <x v="3"/>
    <x v="3"/>
  </r>
  <r>
    <n v="741"/>
    <x v="287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m/>
    <x v="3"/>
    <x v="3"/>
  </r>
  <r>
    <n v="742"/>
    <x v="725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m/>
    <x v="1"/>
    <x v="5"/>
  </r>
  <r>
    <n v="743"/>
    <x v="726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m/>
    <x v="3"/>
    <x v="3"/>
  </r>
  <r>
    <n v="744"/>
    <x v="727"/>
    <s v="Intuitive exuding initiative"/>
    <n v="2000"/>
    <n v="14240"/>
    <n v="712"/>
    <x v="1"/>
    <n v="140"/>
    <x v="1"/>
    <s v="USD"/>
    <n v="1533877200"/>
    <n v="1534050000"/>
    <b v="0"/>
    <b v="1"/>
    <s v="theater/plays"/>
    <m/>
    <x v="3"/>
    <x v="3"/>
  </r>
  <r>
    <n v="745"/>
    <x v="728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m/>
    <x v="2"/>
    <x v="8"/>
  </r>
  <r>
    <n v="746"/>
    <x v="729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m/>
    <x v="2"/>
    <x v="2"/>
  </r>
  <r>
    <n v="747"/>
    <x v="730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m/>
    <x v="3"/>
    <x v="3"/>
  </r>
  <r>
    <n v="748"/>
    <x v="731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m/>
    <x v="4"/>
    <x v="10"/>
  </r>
  <r>
    <n v="749"/>
    <x v="732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m/>
    <x v="2"/>
    <x v="8"/>
  </r>
  <r>
    <n v="750"/>
    <x v="733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m/>
    <x v="1"/>
    <x v="5"/>
  </r>
  <r>
    <n v="751"/>
    <x v="734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m/>
    <x v="5"/>
    <x v="9"/>
  </r>
  <r>
    <n v="752"/>
    <x v="735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m/>
    <x v="3"/>
    <x v="3"/>
  </r>
  <r>
    <n v="753"/>
    <x v="736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m/>
    <x v="7"/>
    <x v="14"/>
  </r>
  <r>
    <n v="754"/>
    <x v="737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m/>
    <x v="3"/>
    <x v="3"/>
  </r>
  <r>
    <n v="755"/>
    <x v="738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m/>
    <x v="3"/>
    <x v="3"/>
  </r>
  <r>
    <n v="756"/>
    <x v="739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m/>
    <x v="3"/>
    <x v="3"/>
  </r>
  <r>
    <n v="757"/>
    <x v="740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m/>
    <x v="4"/>
    <x v="6"/>
  </r>
  <r>
    <n v="758"/>
    <x v="741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m/>
    <x v="1"/>
    <x v="1"/>
  </r>
  <r>
    <n v="759"/>
    <x v="742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m/>
    <x v="1"/>
    <x v="5"/>
  </r>
  <r>
    <n v="760"/>
    <x v="743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m/>
    <x v="6"/>
    <x v="11"/>
  </r>
  <r>
    <n v="761"/>
    <x v="744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m/>
    <x v="1"/>
    <x v="1"/>
  </r>
  <r>
    <n v="762"/>
    <x v="307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m/>
    <x v="1"/>
    <x v="17"/>
  </r>
  <r>
    <n v="763"/>
    <x v="745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m/>
    <x v="3"/>
    <x v="3"/>
  </r>
  <r>
    <n v="764"/>
    <x v="746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m/>
    <x v="1"/>
    <x v="1"/>
  </r>
  <r>
    <n v="765"/>
    <x v="747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m/>
    <x v="1"/>
    <x v="7"/>
  </r>
  <r>
    <n v="766"/>
    <x v="748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m/>
    <x v="4"/>
    <x v="22"/>
  </r>
  <r>
    <n v="767"/>
    <x v="749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m/>
    <x v="5"/>
    <x v="18"/>
  </r>
  <r>
    <n v="768"/>
    <x v="750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m/>
    <x v="3"/>
    <x v="3"/>
  </r>
  <r>
    <n v="769"/>
    <x v="751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m/>
    <x v="6"/>
    <x v="11"/>
  </r>
  <r>
    <n v="770"/>
    <x v="752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m/>
    <x v="3"/>
    <x v="3"/>
  </r>
  <r>
    <n v="771"/>
    <x v="753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m/>
    <x v="3"/>
    <x v="3"/>
  </r>
  <r>
    <n v="772"/>
    <x v="754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m/>
    <x v="1"/>
    <x v="7"/>
  </r>
  <r>
    <n v="773"/>
    <x v="755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m/>
    <x v="3"/>
    <x v="3"/>
  </r>
  <r>
    <n v="774"/>
    <x v="756"/>
    <s v="Polarized user-facing interface"/>
    <n v="5000"/>
    <n v="6775"/>
    <n v="135.5"/>
    <x v="1"/>
    <n v="78"/>
    <x v="6"/>
    <s v="EUR"/>
    <n v="1463979600"/>
    <n v="1467522000"/>
    <b v="0"/>
    <b v="0"/>
    <s v="technology/web"/>
    <m/>
    <x v="2"/>
    <x v="2"/>
  </r>
  <r>
    <n v="775"/>
    <x v="757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m/>
    <x v="1"/>
    <x v="1"/>
  </r>
  <r>
    <n v="776"/>
    <x v="758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m/>
    <x v="3"/>
    <x v="3"/>
  </r>
  <r>
    <n v="777"/>
    <x v="759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m/>
    <x v="3"/>
    <x v="3"/>
  </r>
  <r>
    <n v="778"/>
    <x v="760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m/>
    <x v="4"/>
    <x v="10"/>
  </r>
  <r>
    <n v="779"/>
    <x v="761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m/>
    <x v="3"/>
    <x v="3"/>
  </r>
  <r>
    <n v="780"/>
    <x v="762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m/>
    <x v="4"/>
    <x v="6"/>
  </r>
  <r>
    <n v="781"/>
    <x v="763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m/>
    <x v="3"/>
    <x v="3"/>
  </r>
  <r>
    <n v="782"/>
    <x v="764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m/>
    <x v="4"/>
    <x v="10"/>
  </r>
  <r>
    <n v="783"/>
    <x v="765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m/>
    <x v="1"/>
    <x v="1"/>
  </r>
  <r>
    <n v="784"/>
    <x v="766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m/>
    <x v="2"/>
    <x v="2"/>
  </r>
  <r>
    <n v="785"/>
    <x v="767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m/>
    <x v="4"/>
    <x v="10"/>
  </r>
  <r>
    <n v="786"/>
    <x v="768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m/>
    <x v="1"/>
    <x v="17"/>
  </r>
  <r>
    <n v="787"/>
    <x v="769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m/>
    <x v="1"/>
    <x v="1"/>
  </r>
  <r>
    <n v="788"/>
    <x v="770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m/>
    <x v="4"/>
    <x v="10"/>
  </r>
  <r>
    <n v="789"/>
    <x v="771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m/>
    <x v="3"/>
    <x v="3"/>
  </r>
  <r>
    <n v="790"/>
    <x v="772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m/>
    <x v="3"/>
    <x v="3"/>
  </r>
  <r>
    <n v="791"/>
    <x v="773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m/>
    <x v="0"/>
    <x v="0"/>
  </r>
  <r>
    <n v="792"/>
    <x v="774"/>
    <s v="Reduced 6thgeneration intranet"/>
    <n v="2000"/>
    <n v="680"/>
    <n v="34"/>
    <x v="0"/>
    <n v="7"/>
    <x v="1"/>
    <s v="USD"/>
    <n v="1372222800"/>
    <n v="1374642000"/>
    <b v="0"/>
    <b v="1"/>
    <s v="theater/plays"/>
    <m/>
    <x v="3"/>
    <x v="3"/>
  </r>
  <r>
    <n v="793"/>
    <x v="775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m/>
    <x v="5"/>
    <x v="9"/>
  </r>
  <r>
    <n v="794"/>
    <x v="776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m/>
    <x v="1"/>
    <x v="1"/>
  </r>
  <r>
    <n v="795"/>
    <x v="777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m/>
    <x v="4"/>
    <x v="6"/>
  </r>
  <r>
    <n v="796"/>
    <x v="778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m/>
    <x v="6"/>
    <x v="20"/>
  </r>
  <r>
    <n v="797"/>
    <x v="779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m/>
    <x v="2"/>
    <x v="2"/>
  </r>
  <r>
    <n v="798"/>
    <x v="780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m/>
    <x v="3"/>
    <x v="3"/>
  </r>
  <r>
    <n v="799"/>
    <x v="781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m/>
    <x v="3"/>
    <x v="3"/>
  </r>
  <r>
    <n v="800"/>
    <x v="782"/>
    <s v="Centralized regional function"/>
    <n v="100"/>
    <n v="1"/>
    <n v="1"/>
    <x v="0"/>
    <n v="1"/>
    <x v="5"/>
    <s v="CHF"/>
    <n v="1434085200"/>
    <n v="1434430800"/>
    <b v="0"/>
    <b v="0"/>
    <s v="music/rock"/>
    <m/>
    <x v="1"/>
    <x v="1"/>
  </r>
  <r>
    <n v="801"/>
    <x v="783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m/>
    <x v="7"/>
    <x v="14"/>
  </r>
  <r>
    <n v="802"/>
    <x v="784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m/>
    <x v="7"/>
    <x v="14"/>
  </r>
  <r>
    <n v="803"/>
    <x v="785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m/>
    <x v="3"/>
    <x v="3"/>
  </r>
  <r>
    <n v="804"/>
    <x v="786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m/>
    <x v="1"/>
    <x v="1"/>
  </r>
  <r>
    <n v="805"/>
    <x v="787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m/>
    <x v="4"/>
    <x v="4"/>
  </r>
  <r>
    <n v="806"/>
    <x v="788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m/>
    <x v="4"/>
    <x v="6"/>
  </r>
  <r>
    <n v="807"/>
    <x v="789"/>
    <s v="Automated uniform concept"/>
    <n v="700"/>
    <n v="1848"/>
    <n v="264"/>
    <x v="1"/>
    <n v="43"/>
    <x v="1"/>
    <s v="USD"/>
    <n v="1571115600"/>
    <n v="1574920800"/>
    <b v="0"/>
    <b v="1"/>
    <s v="theater/plays"/>
    <m/>
    <x v="3"/>
    <x v="3"/>
  </r>
  <r>
    <n v="808"/>
    <x v="790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m/>
    <x v="0"/>
    <x v="0"/>
  </r>
  <r>
    <n v="809"/>
    <x v="764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m/>
    <x v="4"/>
    <x v="4"/>
  </r>
  <r>
    <n v="810"/>
    <x v="791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m/>
    <x v="3"/>
    <x v="3"/>
  </r>
  <r>
    <n v="811"/>
    <x v="792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m/>
    <x v="6"/>
    <x v="11"/>
  </r>
  <r>
    <n v="812"/>
    <x v="793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m/>
    <x v="5"/>
    <x v="9"/>
  </r>
  <r>
    <n v="813"/>
    <x v="794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m/>
    <x v="6"/>
    <x v="11"/>
  </r>
  <r>
    <n v="814"/>
    <x v="795"/>
    <s v="Visionary 24hour analyzer"/>
    <n v="3200"/>
    <n v="2950"/>
    <n v="92.1875"/>
    <x v="0"/>
    <n v="36"/>
    <x v="3"/>
    <s v="DKK"/>
    <n v="1464325200"/>
    <n v="1464498000"/>
    <b v="0"/>
    <b v="1"/>
    <s v="music/rock"/>
    <m/>
    <x v="1"/>
    <x v="1"/>
  </r>
  <r>
    <n v="815"/>
    <x v="796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m/>
    <x v="1"/>
    <x v="1"/>
  </r>
  <r>
    <n v="816"/>
    <x v="797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m/>
    <x v="3"/>
    <x v="3"/>
  </r>
  <r>
    <n v="817"/>
    <x v="798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m/>
    <x v="5"/>
    <x v="9"/>
  </r>
  <r>
    <n v="818"/>
    <x v="311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m/>
    <x v="3"/>
    <x v="3"/>
  </r>
  <r>
    <n v="819"/>
    <x v="799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m/>
    <x v="6"/>
    <x v="11"/>
  </r>
  <r>
    <n v="820"/>
    <x v="800"/>
    <s v="Cross-group heuristic forecast"/>
    <n v="1500"/>
    <n v="12009"/>
    <n v="800.6"/>
    <x v="1"/>
    <n v="279"/>
    <x v="4"/>
    <s v="GBP"/>
    <n v="1532840400"/>
    <n v="1533963600"/>
    <b v="0"/>
    <b v="1"/>
    <s v="music/rock"/>
    <m/>
    <x v="1"/>
    <x v="1"/>
  </r>
  <r>
    <n v="821"/>
    <x v="801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m/>
    <x v="4"/>
    <x v="4"/>
  </r>
  <r>
    <n v="822"/>
    <x v="802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m/>
    <x v="1"/>
    <x v="1"/>
  </r>
  <r>
    <n v="823"/>
    <x v="803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m/>
    <x v="1"/>
    <x v="1"/>
  </r>
  <r>
    <n v="824"/>
    <x v="804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m/>
    <x v="5"/>
    <x v="9"/>
  </r>
  <r>
    <n v="825"/>
    <x v="805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m/>
    <x v="4"/>
    <x v="12"/>
  </r>
  <r>
    <n v="826"/>
    <x v="806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m/>
    <x v="3"/>
    <x v="3"/>
  </r>
  <r>
    <n v="827"/>
    <x v="807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m/>
    <x v="4"/>
    <x v="6"/>
  </r>
  <r>
    <n v="828"/>
    <x v="808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m/>
    <x v="3"/>
    <x v="3"/>
  </r>
  <r>
    <n v="829"/>
    <x v="809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m/>
    <x v="3"/>
    <x v="3"/>
  </r>
  <r>
    <n v="830"/>
    <x v="810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m/>
    <x v="3"/>
    <x v="3"/>
  </r>
  <r>
    <n v="831"/>
    <x v="811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m/>
    <x v="7"/>
    <x v="14"/>
  </r>
  <r>
    <n v="832"/>
    <x v="812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m/>
    <x v="5"/>
    <x v="18"/>
  </r>
  <r>
    <n v="833"/>
    <x v="813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m/>
    <x v="5"/>
    <x v="18"/>
  </r>
  <r>
    <n v="834"/>
    <x v="814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m/>
    <x v="3"/>
    <x v="3"/>
  </r>
  <r>
    <n v="835"/>
    <x v="815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m/>
    <x v="2"/>
    <x v="2"/>
  </r>
  <r>
    <n v="836"/>
    <x v="816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m/>
    <x v="1"/>
    <x v="7"/>
  </r>
  <r>
    <n v="837"/>
    <x v="817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m/>
    <x v="1"/>
    <x v="17"/>
  </r>
  <r>
    <n v="838"/>
    <x v="818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m/>
    <x v="3"/>
    <x v="3"/>
  </r>
  <r>
    <n v="839"/>
    <x v="819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m/>
    <x v="4"/>
    <x v="4"/>
  </r>
  <r>
    <n v="840"/>
    <x v="820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m/>
    <x v="3"/>
    <x v="3"/>
  </r>
  <r>
    <n v="841"/>
    <x v="821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m/>
    <x v="2"/>
    <x v="2"/>
  </r>
  <r>
    <n v="842"/>
    <x v="822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m/>
    <x v="2"/>
    <x v="8"/>
  </r>
  <r>
    <n v="843"/>
    <x v="823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m/>
    <x v="7"/>
    <x v="14"/>
  </r>
  <r>
    <n v="844"/>
    <x v="824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m/>
    <x v="4"/>
    <x v="4"/>
  </r>
  <r>
    <n v="845"/>
    <x v="825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m/>
    <x v="2"/>
    <x v="2"/>
  </r>
  <r>
    <n v="846"/>
    <x v="826"/>
    <s v="Phased empowering success"/>
    <n v="1000"/>
    <n v="5085"/>
    <n v="508.5"/>
    <x v="1"/>
    <n v="48"/>
    <x v="1"/>
    <s v="USD"/>
    <n v="1532149200"/>
    <n v="1535259600"/>
    <b v="1"/>
    <b v="1"/>
    <s v="technology/web"/>
    <m/>
    <x v="2"/>
    <x v="2"/>
  </r>
  <r>
    <n v="847"/>
    <x v="827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m/>
    <x v="0"/>
    <x v="0"/>
  </r>
  <r>
    <n v="848"/>
    <x v="828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m/>
    <x v="4"/>
    <x v="6"/>
  </r>
  <r>
    <n v="849"/>
    <x v="829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m/>
    <x v="1"/>
    <x v="7"/>
  </r>
  <r>
    <n v="850"/>
    <x v="830"/>
    <s v="Cross-group upward-trending hierarchy"/>
    <n v="100"/>
    <n v="1"/>
    <n v="1"/>
    <x v="0"/>
    <n v="1"/>
    <x v="1"/>
    <s v="USD"/>
    <n v="1321682400"/>
    <n v="1322978400"/>
    <b v="1"/>
    <b v="0"/>
    <s v="music/rock"/>
    <m/>
    <x v="1"/>
    <x v="1"/>
  </r>
  <r>
    <n v="851"/>
    <x v="831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m/>
    <x v="1"/>
    <x v="5"/>
  </r>
  <r>
    <n v="852"/>
    <x v="832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m/>
    <x v="6"/>
    <x v="11"/>
  </r>
  <r>
    <n v="853"/>
    <x v="833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m/>
    <x v="1"/>
    <x v="7"/>
  </r>
  <r>
    <n v="854"/>
    <x v="834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m/>
    <x v="5"/>
    <x v="13"/>
  </r>
  <r>
    <n v="855"/>
    <x v="835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m/>
    <x v="3"/>
    <x v="3"/>
  </r>
  <r>
    <n v="856"/>
    <x v="764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m/>
    <x v="0"/>
    <x v="0"/>
  </r>
  <r>
    <n v="857"/>
    <x v="836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m/>
    <x v="4"/>
    <x v="12"/>
  </r>
  <r>
    <n v="858"/>
    <x v="837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m/>
    <x v="0"/>
    <x v="0"/>
  </r>
  <r>
    <n v="859"/>
    <x v="838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m/>
    <x v="3"/>
    <x v="3"/>
  </r>
  <r>
    <n v="860"/>
    <x v="839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m/>
    <x v="2"/>
    <x v="8"/>
  </r>
  <r>
    <n v="861"/>
    <x v="840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m/>
    <x v="3"/>
    <x v="3"/>
  </r>
  <r>
    <n v="862"/>
    <x v="841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m/>
    <x v="3"/>
    <x v="3"/>
  </r>
  <r>
    <n v="863"/>
    <x v="842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m/>
    <x v="4"/>
    <x v="19"/>
  </r>
  <r>
    <n v="864"/>
    <x v="843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m/>
    <x v="4"/>
    <x v="12"/>
  </r>
  <r>
    <n v="865"/>
    <x v="844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m/>
    <x v="3"/>
    <x v="3"/>
  </r>
  <r>
    <n v="866"/>
    <x v="845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m/>
    <x v="7"/>
    <x v="14"/>
  </r>
  <r>
    <n v="867"/>
    <x v="846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m/>
    <x v="0"/>
    <x v="0"/>
  </r>
  <r>
    <n v="868"/>
    <x v="847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m/>
    <x v="3"/>
    <x v="3"/>
  </r>
  <r>
    <n v="869"/>
    <x v="848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m/>
    <x v="4"/>
    <x v="6"/>
  </r>
  <r>
    <n v="870"/>
    <x v="849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m/>
    <x v="3"/>
    <x v="3"/>
  </r>
  <r>
    <n v="871"/>
    <x v="850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m/>
    <x v="3"/>
    <x v="3"/>
  </r>
  <r>
    <n v="872"/>
    <x v="851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m/>
    <x v="4"/>
    <x v="22"/>
  </r>
  <r>
    <n v="873"/>
    <x v="852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m/>
    <x v="7"/>
    <x v="14"/>
  </r>
  <r>
    <n v="874"/>
    <x v="853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m/>
    <x v="7"/>
    <x v="14"/>
  </r>
  <r>
    <n v="875"/>
    <x v="854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m/>
    <x v="1"/>
    <x v="1"/>
  </r>
  <r>
    <n v="876"/>
    <x v="855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m/>
    <x v="7"/>
    <x v="14"/>
  </r>
  <r>
    <n v="877"/>
    <x v="856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m/>
    <x v="0"/>
    <x v="0"/>
  </r>
  <r>
    <n v="878"/>
    <x v="857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m/>
    <x v="1"/>
    <x v="16"/>
  </r>
  <r>
    <n v="879"/>
    <x v="858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m/>
    <x v="5"/>
    <x v="9"/>
  </r>
  <r>
    <n v="880"/>
    <x v="859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m/>
    <x v="1"/>
    <x v="5"/>
  </r>
  <r>
    <n v="881"/>
    <x v="860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m/>
    <x v="3"/>
    <x v="3"/>
  </r>
  <r>
    <n v="882"/>
    <x v="861"/>
    <s v="Balanced demand-driven definition"/>
    <n v="800"/>
    <n v="2960"/>
    <n v="370"/>
    <x v="1"/>
    <n v="80"/>
    <x v="1"/>
    <s v="USD"/>
    <n v="1421820000"/>
    <n v="1422165600"/>
    <b v="0"/>
    <b v="0"/>
    <s v="theater/plays"/>
    <m/>
    <x v="3"/>
    <x v="3"/>
  </r>
  <r>
    <n v="883"/>
    <x v="862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m/>
    <x v="4"/>
    <x v="12"/>
  </r>
  <r>
    <n v="884"/>
    <x v="863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m/>
    <x v="3"/>
    <x v="3"/>
  </r>
  <r>
    <n v="885"/>
    <x v="864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m/>
    <x v="3"/>
    <x v="3"/>
  </r>
  <r>
    <n v="886"/>
    <x v="865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m/>
    <x v="1"/>
    <x v="7"/>
  </r>
  <r>
    <n v="887"/>
    <x v="866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m/>
    <x v="3"/>
    <x v="3"/>
  </r>
  <r>
    <n v="888"/>
    <x v="867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m/>
    <x v="3"/>
    <x v="3"/>
  </r>
  <r>
    <n v="889"/>
    <x v="868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m/>
    <x v="1"/>
    <x v="5"/>
  </r>
  <r>
    <n v="890"/>
    <x v="869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m/>
    <x v="1"/>
    <x v="7"/>
  </r>
  <r>
    <n v="891"/>
    <x v="870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m/>
    <x v="4"/>
    <x v="4"/>
  </r>
  <r>
    <n v="892"/>
    <x v="871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m/>
    <x v="5"/>
    <x v="18"/>
  </r>
  <r>
    <n v="893"/>
    <x v="872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m/>
    <x v="4"/>
    <x v="4"/>
  </r>
  <r>
    <n v="894"/>
    <x v="873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m/>
    <x v="4"/>
    <x v="19"/>
  </r>
  <r>
    <n v="895"/>
    <x v="874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m/>
    <x v="3"/>
    <x v="3"/>
  </r>
  <r>
    <n v="896"/>
    <x v="875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m/>
    <x v="0"/>
    <x v="0"/>
  </r>
  <r>
    <n v="897"/>
    <x v="876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m/>
    <x v="3"/>
    <x v="3"/>
  </r>
  <r>
    <n v="898"/>
    <x v="877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m/>
    <x v="4"/>
    <x v="4"/>
  </r>
  <r>
    <n v="899"/>
    <x v="878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m/>
    <x v="1"/>
    <x v="17"/>
  </r>
  <r>
    <n v="900"/>
    <x v="879"/>
    <s v="Enhanced uniform service-desk"/>
    <n v="100"/>
    <n v="2"/>
    <n v="2"/>
    <x v="0"/>
    <n v="1"/>
    <x v="1"/>
    <s v="USD"/>
    <n v="1411102800"/>
    <n v="1411189200"/>
    <b v="0"/>
    <b v="1"/>
    <s v="technology/web"/>
    <m/>
    <x v="2"/>
    <x v="2"/>
  </r>
  <r>
    <n v="901"/>
    <x v="880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m/>
    <x v="1"/>
    <x v="1"/>
  </r>
  <r>
    <n v="902"/>
    <x v="881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m/>
    <x v="2"/>
    <x v="2"/>
  </r>
  <r>
    <n v="903"/>
    <x v="882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m/>
    <x v="5"/>
    <x v="9"/>
  </r>
  <r>
    <n v="904"/>
    <x v="883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m/>
    <x v="5"/>
    <x v="15"/>
  </r>
  <r>
    <n v="905"/>
    <x v="884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m/>
    <x v="3"/>
    <x v="3"/>
  </r>
  <r>
    <n v="906"/>
    <x v="885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m/>
    <x v="4"/>
    <x v="4"/>
  </r>
  <r>
    <n v="907"/>
    <x v="886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m/>
    <x v="3"/>
    <x v="3"/>
  </r>
  <r>
    <n v="908"/>
    <x v="887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m/>
    <x v="6"/>
    <x v="11"/>
  </r>
  <r>
    <n v="909"/>
    <x v="888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m/>
    <x v="3"/>
    <x v="3"/>
  </r>
  <r>
    <n v="910"/>
    <x v="889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m/>
    <x v="3"/>
    <x v="3"/>
  </r>
  <r>
    <n v="911"/>
    <x v="890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m/>
    <x v="2"/>
    <x v="2"/>
  </r>
  <r>
    <n v="912"/>
    <x v="891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m/>
    <x v="4"/>
    <x v="6"/>
  </r>
  <r>
    <n v="913"/>
    <x v="892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m/>
    <x v="4"/>
    <x v="6"/>
  </r>
  <r>
    <n v="914"/>
    <x v="893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m/>
    <x v="3"/>
    <x v="3"/>
  </r>
  <r>
    <n v="915"/>
    <x v="894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m/>
    <x v="4"/>
    <x v="19"/>
  </r>
  <r>
    <n v="916"/>
    <x v="895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m/>
    <x v="7"/>
    <x v="14"/>
  </r>
  <r>
    <n v="917"/>
    <x v="896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m/>
    <x v="4"/>
    <x v="12"/>
  </r>
  <r>
    <n v="918"/>
    <x v="897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m/>
    <x v="5"/>
    <x v="15"/>
  </r>
  <r>
    <n v="919"/>
    <x v="898"/>
    <s v="Extended multimedia firmware"/>
    <n v="35600"/>
    <n v="20915"/>
    <n v="58.75"/>
    <x v="0"/>
    <n v="225"/>
    <x v="2"/>
    <s v="AUD"/>
    <n v="1507957200"/>
    <n v="1510725600"/>
    <b v="0"/>
    <b v="1"/>
    <s v="theater/plays"/>
    <m/>
    <x v="3"/>
    <x v="3"/>
  </r>
  <r>
    <n v="920"/>
    <x v="899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m/>
    <x v="4"/>
    <x v="10"/>
  </r>
  <r>
    <n v="921"/>
    <x v="900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m/>
    <x v="2"/>
    <x v="2"/>
  </r>
  <r>
    <n v="922"/>
    <x v="901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m/>
    <x v="1"/>
    <x v="21"/>
  </r>
  <r>
    <n v="923"/>
    <x v="902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m/>
    <x v="3"/>
    <x v="3"/>
  </r>
  <r>
    <n v="924"/>
    <x v="903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m/>
    <x v="3"/>
    <x v="3"/>
  </r>
  <r>
    <n v="925"/>
    <x v="904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m/>
    <x v="3"/>
    <x v="3"/>
  </r>
  <r>
    <n v="926"/>
    <x v="905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m/>
    <x v="0"/>
    <x v="0"/>
  </r>
  <r>
    <n v="927"/>
    <x v="906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m/>
    <x v="3"/>
    <x v="3"/>
  </r>
  <r>
    <n v="928"/>
    <x v="907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m/>
    <x v="2"/>
    <x v="2"/>
  </r>
  <r>
    <n v="929"/>
    <x v="908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m/>
    <x v="3"/>
    <x v="3"/>
  </r>
  <r>
    <n v="930"/>
    <x v="909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m/>
    <x v="3"/>
    <x v="3"/>
  </r>
  <r>
    <n v="931"/>
    <x v="910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m/>
    <x v="3"/>
    <x v="3"/>
  </r>
  <r>
    <n v="932"/>
    <x v="911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m/>
    <x v="1"/>
    <x v="1"/>
  </r>
  <r>
    <n v="933"/>
    <x v="912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m/>
    <x v="3"/>
    <x v="3"/>
  </r>
  <r>
    <n v="934"/>
    <x v="913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m/>
    <x v="3"/>
    <x v="3"/>
  </r>
  <r>
    <n v="935"/>
    <x v="914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m/>
    <x v="3"/>
    <x v="3"/>
  </r>
  <r>
    <n v="936"/>
    <x v="591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m/>
    <x v="3"/>
    <x v="3"/>
  </r>
  <r>
    <n v="937"/>
    <x v="915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m/>
    <x v="4"/>
    <x v="4"/>
  </r>
  <r>
    <n v="938"/>
    <x v="916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m/>
    <x v="5"/>
    <x v="13"/>
  </r>
  <r>
    <n v="939"/>
    <x v="917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m/>
    <x v="6"/>
    <x v="11"/>
  </r>
  <r>
    <n v="940"/>
    <x v="918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m/>
    <x v="2"/>
    <x v="2"/>
  </r>
  <r>
    <n v="941"/>
    <x v="919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m/>
    <x v="3"/>
    <x v="3"/>
  </r>
  <r>
    <n v="942"/>
    <x v="916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m/>
    <x v="3"/>
    <x v="3"/>
  </r>
  <r>
    <n v="943"/>
    <x v="920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m/>
    <x v="0"/>
    <x v="0"/>
  </r>
  <r>
    <n v="944"/>
    <x v="921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m/>
    <x v="7"/>
    <x v="14"/>
  </r>
  <r>
    <n v="945"/>
    <x v="922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m/>
    <x v="7"/>
    <x v="14"/>
  </r>
  <r>
    <n v="946"/>
    <x v="923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m/>
    <x v="3"/>
    <x v="3"/>
  </r>
  <r>
    <n v="947"/>
    <x v="924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m/>
    <x v="3"/>
    <x v="3"/>
  </r>
  <r>
    <n v="948"/>
    <x v="925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m/>
    <x v="4"/>
    <x v="4"/>
  </r>
  <r>
    <n v="949"/>
    <x v="926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m/>
    <x v="2"/>
    <x v="2"/>
  </r>
  <r>
    <n v="950"/>
    <x v="927"/>
    <s v="Persistent content-based methodology"/>
    <n v="100"/>
    <n v="5"/>
    <n v="5"/>
    <x v="0"/>
    <n v="1"/>
    <x v="1"/>
    <s v="USD"/>
    <n v="1555390800"/>
    <n v="1555822800"/>
    <b v="0"/>
    <b v="1"/>
    <s v="theater/plays"/>
    <m/>
    <x v="3"/>
    <x v="3"/>
  </r>
  <r>
    <n v="951"/>
    <x v="928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m/>
    <x v="1"/>
    <x v="1"/>
  </r>
  <r>
    <n v="952"/>
    <x v="929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m/>
    <x v="4"/>
    <x v="4"/>
  </r>
  <r>
    <n v="953"/>
    <x v="930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m/>
    <x v="4"/>
    <x v="22"/>
  </r>
  <r>
    <n v="954"/>
    <x v="931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m/>
    <x v="2"/>
    <x v="2"/>
  </r>
  <r>
    <n v="955"/>
    <x v="932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m/>
    <x v="3"/>
    <x v="3"/>
  </r>
  <r>
    <n v="956"/>
    <x v="933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m/>
    <x v="4"/>
    <x v="22"/>
  </r>
  <r>
    <n v="957"/>
    <x v="934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m/>
    <x v="3"/>
    <x v="3"/>
  </r>
  <r>
    <n v="958"/>
    <x v="935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m/>
    <x v="4"/>
    <x v="10"/>
  </r>
  <r>
    <n v="959"/>
    <x v="936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m/>
    <x v="5"/>
    <x v="18"/>
  </r>
  <r>
    <n v="960"/>
    <x v="937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m/>
    <x v="2"/>
    <x v="2"/>
  </r>
  <r>
    <n v="961"/>
    <x v="938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m/>
    <x v="5"/>
    <x v="18"/>
  </r>
  <r>
    <n v="962"/>
    <x v="939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m/>
    <x v="0"/>
    <x v="0"/>
  </r>
  <r>
    <n v="963"/>
    <x v="940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m/>
    <x v="7"/>
    <x v="14"/>
  </r>
  <r>
    <n v="964"/>
    <x v="941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m/>
    <x v="3"/>
    <x v="3"/>
  </r>
  <r>
    <n v="965"/>
    <x v="942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m/>
    <x v="1"/>
    <x v="1"/>
  </r>
  <r>
    <n v="966"/>
    <x v="411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m/>
    <x v="3"/>
    <x v="3"/>
  </r>
  <r>
    <n v="967"/>
    <x v="943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m/>
    <x v="1"/>
    <x v="21"/>
  </r>
  <r>
    <n v="968"/>
    <x v="944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m/>
    <x v="0"/>
    <x v="0"/>
  </r>
  <r>
    <n v="969"/>
    <x v="945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m/>
    <x v="3"/>
    <x v="3"/>
  </r>
  <r>
    <n v="970"/>
    <x v="946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m/>
    <x v="3"/>
    <x v="3"/>
  </r>
  <r>
    <n v="971"/>
    <x v="947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m/>
    <x v="4"/>
    <x v="19"/>
  </r>
  <r>
    <n v="972"/>
    <x v="948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m/>
    <x v="2"/>
    <x v="2"/>
  </r>
  <r>
    <n v="973"/>
    <x v="949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m/>
    <x v="3"/>
    <x v="3"/>
  </r>
  <r>
    <n v="974"/>
    <x v="950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m/>
    <x v="1"/>
    <x v="7"/>
  </r>
  <r>
    <n v="975"/>
    <x v="951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m/>
    <x v="3"/>
    <x v="3"/>
  </r>
  <r>
    <n v="976"/>
    <x v="952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m/>
    <x v="3"/>
    <x v="3"/>
  </r>
  <r>
    <n v="977"/>
    <x v="597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m/>
    <x v="0"/>
    <x v="0"/>
  </r>
  <r>
    <n v="978"/>
    <x v="953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m/>
    <x v="6"/>
    <x v="11"/>
  </r>
  <r>
    <n v="979"/>
    <x v="954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m/>
    <x v="3"/>
    <x v="3"/>
  </r>
  <r>
    <n v="980"/>
    <x v="955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m/>
    <x v="5"/>
    <x v="9"/>
  </r>
  <r>
    <n v="981"/>
    <x v="956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m/>
    <x v="2"/>
    <x v="2"/>
  </r>
  <r>
    <n v="982"/>
    <x v="957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m/>
    <x v="4"/>
    <x v="4"/>
  </r>
  <r>
    <n v="983"/>
    <x v="958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m/>
    <x v="4"/>
    <x v="4"/>
  </r>
  <r>
    <n v="984"/>
    <x v="959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m/>
    <x v="3"/>
    <x v="3"/>
  </r>
  <r>
    <n v="985"/>
    <x v="960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m/>
    <x v="1"/>
    <x v="1"/>
  </r>
  <r>
    <n v="986"/>
    <x v="961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m/>
    <x v="1"/>
    <x v="1"/>
  </r>
  <r>
    <n v="987"/>
    <x v="962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m/>
    <x v="4"/>
    <x v="4"/>
  </r>
  <r>
    <n v="988"/>
    <x v="963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m/>
    <x v="5"/>
    <x v="15"/>
  </r>
  <r>
    <n v="989"/>
    <x v="964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m/>
    <x v="5"/>
    <x v="18"/>
  </r>
  <r>
    <n v="990"/>
    <x v="965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m/>
    <x v="4"/>
    <x v="6"/>
  </r>
  <r>
    <n v="991"/>
    <x v="509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m/>
    <x v="1"/>
    <x v="1"/>
  </r>
  <r>
    <n v="992"/>
    <x v="966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m/>
    <x v="4"/>
    <x v="6"/>
  </r>
  <r>
    <n v="993"/>
    <x v="967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m/>
    <x v="7"/>
    <x v="14"/>
  </r>
  <r>
    <n v="994"/>
    <x v="968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m/>
    <x v="5"/>
    <x v="18"/>
  </r>
  <r>
    <n v="995"/>
    <x v="969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m/>
    <x v="0"/>
    <x v="0"/>
  </r>
  <r>
    <n v="996"/>
    <x v="970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m/>
    <x v="3"/>
    <x v="3"/>
  </r>
  <r>
    <n v="997"/>
    <x v="971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m/>
    <x v="3"/>
    <x v="3"/>
  </r>
  <r>
    <n v="998"/>
    <x v="972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m/>
    <x v="1"/>
    <x v="7"/>
  </r>
  <r>
    <n v="999"/>
    <x v="973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m/>
    <x v="0"/>
    <x v="0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  <r>
    <m/>
    <x v="974"/>
    <m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m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m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m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m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m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m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m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m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m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m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m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m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m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m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m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m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m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m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m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m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m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m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m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m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m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m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m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m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m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m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m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m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m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m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m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m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m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m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m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m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m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m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m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m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m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m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m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m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m/>
    <x v="3"/>
    <s v="plays"/>
    <x v="48"/>
    <d v="2015-07-07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m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m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m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m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m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m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m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m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m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m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m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m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m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m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m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m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m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m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m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m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m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m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m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m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m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m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m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m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m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m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m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m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m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m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m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m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m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m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m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m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m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m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m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m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m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m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m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m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m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m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m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m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m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m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m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m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m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m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m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m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m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m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m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m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m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m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m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m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m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m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m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m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m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m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m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m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m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m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m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m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m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m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m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m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m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m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m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m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m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m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m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m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m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m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m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m/>
    <x v="3"/>
    <s v="plays"/>
    <x v="141"/>
    <d v="2019-06-25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m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m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m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m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m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m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m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m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m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m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m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m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m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m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m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m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m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m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m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m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m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m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m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m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m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m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m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m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m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m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m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m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m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m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m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m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m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m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m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m/>
    <x v="3"/>
    <s v="plays"/>
    <x v="181"/>
    <d v="2019-05-04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m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m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m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m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m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m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m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m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m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m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m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m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m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m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m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m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m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m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m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m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m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m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m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m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m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m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m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m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m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m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m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m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m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m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m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m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m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m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m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m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m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m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m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m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m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m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m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m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m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m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m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m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m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m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m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m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m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m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m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m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m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m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m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m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m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m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m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m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m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m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m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m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m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m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m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m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m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m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m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m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m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m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m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m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m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m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m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m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m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m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m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m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m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m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m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m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m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m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m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m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m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m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m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m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m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m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m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m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m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m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m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m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m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m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m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m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m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m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m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m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m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m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m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m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m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m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m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m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m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m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m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m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m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m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m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m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m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m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m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m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m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m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m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m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m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m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m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m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m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m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m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m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m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m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m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m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m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m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m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m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m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m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m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m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m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m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m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m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m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m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m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m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m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m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m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m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m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m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m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m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m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m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m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m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m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m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m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m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m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m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m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m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m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m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m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m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m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m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m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m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m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m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m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m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m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m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m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m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m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m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m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m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m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m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m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m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m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m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m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m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m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m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m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m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m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m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m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m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m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m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m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m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m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m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m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m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m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m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m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m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m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m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m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m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m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m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m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m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m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m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m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m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m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m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m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m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m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m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m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m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m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m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m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m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m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m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m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m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m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m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m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m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m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m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m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m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m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m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m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m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m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m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m/>
    <x v="2"/>
    <s v="web"/>
    <x v="441"/>
    <d v="2015-11-30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m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m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m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m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m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m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m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m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m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m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m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m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m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m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m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m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m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m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m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m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m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m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m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m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m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m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m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m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m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m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m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m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m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m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m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m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m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m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m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m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m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m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m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m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m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m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m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m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m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m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m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m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m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m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m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m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m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m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m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m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m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m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m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m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m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m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m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m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m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m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m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m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m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m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m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m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m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m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m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m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m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m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m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m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m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m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m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m/>
    <x v="1"/>
    <s v="rock"/>
    <x v="519"/>
    <d v="2014-05-03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m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m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m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m/>
    <x v="3"/>
    <s v="plays"/>
    <x v="523"/>
    <d v="2016-08-09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m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m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m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m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m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m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m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m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m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m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m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m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m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m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m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m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m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m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m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m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m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m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m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m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m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m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m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m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m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m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m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m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m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m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m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m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m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m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m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m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m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m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m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m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m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m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m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m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m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m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m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m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m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m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m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m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m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m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m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m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m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m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m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m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m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m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m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m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m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m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m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m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m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m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m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m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m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m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m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m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m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m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m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m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m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m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m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m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m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m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m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m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m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m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m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m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m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m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m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m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m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m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m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m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m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m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m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m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m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m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m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m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m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m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m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m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m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m/>
    <x v="4"/>
    <s v="drama"/>
    <x v="35"/>
    <d v="2019-01-21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m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m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m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m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m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m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m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m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m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m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m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m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m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m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m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m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m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m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m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m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m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m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m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m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m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m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m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m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m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m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m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m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m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m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m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m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m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m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m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m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m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m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m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m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m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m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m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m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m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m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m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m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m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m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m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m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m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m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m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m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m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m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m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m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m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m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m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m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m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m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m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m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m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m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m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m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m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m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m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m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m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m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m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m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m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m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m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m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m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m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m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m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m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m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m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m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m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m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m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m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m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m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m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m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m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m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m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m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m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m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m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m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m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m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m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m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m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m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m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m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m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m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m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m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m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m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m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m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m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m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m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m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m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m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m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m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m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m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m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m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m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m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m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m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m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m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m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m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m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m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m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m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m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m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m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m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m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m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m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m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m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m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m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m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m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m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m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m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m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m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m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m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m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m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m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m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m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m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m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m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m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m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m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m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m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m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m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m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m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m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m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m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m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m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m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m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m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m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m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m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m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m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m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m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m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m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m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m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m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m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m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m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m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m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m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m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m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m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m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m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m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m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m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m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m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m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m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m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m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m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m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m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m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m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m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m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m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m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m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m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m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m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m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m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m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m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m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m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m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m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m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m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m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m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m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m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m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m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m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m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m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m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m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m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m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m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m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m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m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m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m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m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m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m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m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m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m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m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m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m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m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m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m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m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m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m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m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m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m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m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m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m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m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m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m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m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m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m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m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m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m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m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m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m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m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m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m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m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m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m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m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m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m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m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m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m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m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m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m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m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1BDA4-C569-6348-9EA0-F1DD064AFCC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7A0CC-853C-DD4D-B21E-FE9F352A71C2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B9EA-AD59-2F46-B0B4-E046E1471AC1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6759C-9008-8741-A169-5CB7118999B4}" name="Table1" displayName="Table1" ref="A1:R47" totalsRowShown="0">
  <autoFilter ref="A1:R47" xr:uid="{9346759C-9008-8741-A169-5CB7118999B4}"/>
  <tableColumns count="18">
    <tableColumn id="1" xr3:uid="{8E4711B7-D44F-F042-929B-5DB15C8B3D91}" name="id"/>
    <tableColumn id="2" xr3:uid="{0FDEA8B4-4C95-5947-B32C-00A364EE8822}" name="name"/>
    <tableColumn id="3" xr3:uid="{461F5384-FDB4-4348-AB9D-5FE33D473301}" name="blurb"/>
    <tableColumn id="4" xr3:uid="{15D1AD5D-DC25-6744-BEBD-DE3E363F7B25}" name="goal"/>
    <tableColumn id="5" xr3:uid="{E68D74D5-B747-5E46-B9A3-BE5BDEB812FB}" name="pledged"/>
    <tableColumn id="6" xr3:uid="{38CC5461-C23C-5245-AF75-12405D07361E}" name="percent funded"/>
    <tableColumn id="7" xr3:uid="{C0923D8A-9CDF-EE48-92D8-6FD63586ED07}" name="outcome"/>
    <tableColumn id="8" xr3:uid="{2B1FAF27-9700-9641-A267-69B05463460B}" name="backers_count"/>
    <tableColumn id="9" xr3:uid="{DAD02EB7-25F4-4044-BE65-2122858DB3AD}" name="country"/>
    <tableColumn id="10" xr3:uid="{83B5D4CB-394B-E446-8F1B-A485B357D66A}" name="currency"/>
    <tableColumn id="11" xr3:uid="{08C6EFB0-326E-664D-B4DF-0103482871BA}" name="launched_at"/>
    <tableColumn id="12" xr3:uid="{E582A7AC-BF7A-8C44-A98E-F2613D88469F}" name="deadline"/>
    <tableColumn id="13" xr3:uid="{51096F14-C3F4-564A-BBEC-09AD49C15199}" name="staff_pick"/>
    <tableColumn id="14" xr3:uid="{4862D80C-DDD3-1940-9CB4-D4B1AB4B396D}" name="spotlight"/>
    <tableColumn id="15" xr3:uid="{CFEB5354-9308-9F46-AB44-A746E07B8553}" name="category &amp; sub-category"/>
    <tableColumn id="16" xr3:uid="{7A8DAAC3-ABFA-7146-BF90-C2E84F7FBF5A}" name="avarage donation"/>
    <tableColumn id="17" xr3:uid="{0302C400-64A6-9240-9C0E-BE117134FED9}" name="parent  Category"/>
    <tableColumn id="18" xr3:uid="{E5366342-08FE-F34C-9827-5252D35E96B9}" name="Sub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2"/>
  <sheetViews>
    <sheetView tabSelected="1" workbookViewId="0">
      <selection activeCell="C20" sqref="C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0.83203125" style="5"/>
    <col min="6" max="6" width="13.5" style="5" bestFit="1" customWidth="1"/>
    <col min="8" max="8" width="13" bestFit="1" customWidth="1"/>
    <col min="11" max="12" width="11.1640625" bestFit="1" customWidth="1"/>
    <col min="15" max="15" width="28" customWidth="1"/>
    <col min="16" max="16" width="15.5" style="5" bestFit="1" customWidth="1"/>
    <col min="17" max="17" width="14.83203125" bestFit="1" customWidth="1"/>
    <col min="19" max="19" width="18.83203125" style="10" bestFit="1" customWidth="1"/>
    <col min="20" max="20" width="17.5" style="10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9" t="s">
        <v>2072</v>
      </c>
      <c r="T1" s="9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5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>
        <v>0</v>
      </c>
      <c r="Q2" t="str">
        <f t="shared" ref="Q2:Q65" si="0">LEFT(O2,FIND("/",O2)-1)</f>
        <v>food</v>
      </c>
      <c r="R2" t="str">
        <f t="shared" ref="R2:R65" si="1">MID(O2, FIND("/", O2) + 1, LEN(O2))</f>
        <v>food trucks</v>
      </c>
      <c r="S2" s="8">
        <f t="shared" ref="S2:S65" si="2">(((K2/60)/60)/24)+DATE(1970,1,1)</f>
        <v>42336.25</v>
      </c>
      <c r="T2" s="8">
        <f t="shared" ref="T2:T65" si="3"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5">
        <f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>E3/H3</f>
        <v>92.151898734177209</v>
      </c>
      <c r="Q3" t="str">
        <f t="shared" si="0"/>
        <v>music</v>
      </c>
      <c r="R3" t="str">
        <f t="shared" si="1"/>
        <v>rock</v>
      </c>
      <c r="S3" s="8">
        <f t="shared" si="2"/>
        <v>41870.208333333336</v>
      </c>
      <c r="T3" s="8">
        <f t="shared" si="3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5">
        <f t="shared" ref="F4:F67" si="4">(E4/D4)*100</f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 t="shared" ref="P4:P67" si="5">E4/H4</f>
        <v>100.01614035087719</v>
      </c>
      <c r="Q4" t="str">
        <f t="shared" si="0"/>
        <v>technology</v>
      </c>
      <c r="R4" t="str">
        <f t="shared" si="1"/>
        <v>web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5">
        <f>(E5/D5)*100</f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 t="shared" si="5"/>
        <v>103.20833333333333</v>
      </c>
      <c r="Q5" t="str">
        <f t="shared" si="0"/>
        <v>music</v>
      </c>
      <c r="R5" t="str">
        <f t="shared" si="1"/>
        <v>rock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5">
        <f t="shared" si="4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 t="shared" si="5"/>
        <v>99.339622641509436</v>
      </c>
      <c r="Q6" t="str">
        <f t="shared" si="0"/>
        <v>theater</v>
      </c>
      <c r="R6" t="str">
        <f t="shared" si="1"/>
        <v>plays</v>
      </c>
      <c r="S6" s="8">
        <f t="shared" si="2"/>
        <v>43485.25</v>
      </c>
      <c r="T6" s="8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5">
        <f t="shared" si="4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 t="shared" si="5"/>
        <v>75.833333333333329</v>
      </c>
      <c r="Q7" t="str">
        <f t="shared" si="0"/>
        <v>theater</v>
      </c>
      <c r="R7" t="str">
        <f t="shared" si="1"/>
        <v>plays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5">
        <f t="shared" si="4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 t="shared" si="5"/>
        <v>60.555555555555557</v>
      </c>
      <c r="Q8" t="str">
        <f t="shared" si="0"/>
        <v>film &amp; video</v>
      </c>
      <c r="R8" t="str">
        <f t="shared" si="1"/>
        <v>documentary</v>
      </c>
      <c r="S8" s="8">
        <f t="shared" si="2"/>
        <v>42991.208333333328</v>
      </c>
      <c r="T8" s="8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5">
        <f t="shared" si="4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 t="shared" si="5"/>
        <v>64.93832599118943</v>
      </c>
      <c r="Q9" t="str">
        <f t="shared" si="0"/>
        <v>theater</v>
      </c>
      <c r="R9" t="str">
        <f t="shared" si="1"/>
        <v>plays</v>
      </c>
      <c r="S9" s="8">
        <f t="shared" si="2"/>
        <v>42229.208333333328</v>
      </c>
      <c r="T9" s="8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5">
        <f t="shared" si="4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 t="shared" si="5"/>
        <v>30.997175141242938</v>
      </c>
      <c r="Q10" t="str">
        <f t="shared" si="0"/>
        <v>theater</v>
      </c>
      <c r="R10" t="str">
        <f t="shared" si="1"/>
        <v>plays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5">
        <f t="shared" si="4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 t="shared" si="5"/>
        <v>72.909090909090907</v>
      </c>
      <c r="Q11" t="str">
        <f t="shared" si="0"/>
        <v>music</v>
      </c>
      <c r="R11" t="str">
        <f t="shared" si="1"/>
        <v>electric music</v>
      </c>
      <c r="S11" s="8">
        <f t="shared" si="2"/>
        <v>41536.208333333336</v>
      </c>
      <c r="T11" s="8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5">
        <f t="shared" si="4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 t="shared" si="5"/>
        <v>62.9</v>
      </c>
      <c r="Q12" t="str">
        <f t="shared" si="0"/>
        <v>film &amp; video</v>
      </c>
      <c r="R12" t="str">
        <f t="shared" si="1"/>
        <v>drama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5">
        <f t="shared" si="4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 t="shared" si="5"/>
        <v>112.22222222222223</v>
      </c>
      <c r="Q13" t="str">
        <f t="shared" si="0"/>
        <v>theater</v>
      </c>
      <c r="R13" t="str">
        <f t="shared" si="1"/>
        <v>plays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5">
        <f t="shared" si="4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 t="shared" si="5"/>
        <v>102.34545454545454</v>
      </c>
      <c r="Q14" t="str">
        <f t="shared" si="0"/>
        <v>film &amp; video</v>
      </c>
      <c r="R14" t="str">
        <f t="shared" si="1"/>
        <v>drama</v>
      </c>
      <c r="S14" s="8">
        <f t="shared" si="2"/>
        <v>43760.208333333328</v>
      </c>
      <c r="T14" s="8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5">
        <f t="shared" si="4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 t="shared" si="5"/>
        <v>105.05102040816327</v>
      </c>
      <c r="Q15" t="str">
        <f t="shared" si="0"/>
        <v>music</v>
      </c>
      <c r="R15" t="str">
        <f t="shared" si="1"/>
        <v>indie rock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5">
        <f t="shared" si="4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 t="shared" si="5"/>
        <v>94.144999999999996</v>
      </c>
      <c r="Q16" t="str">
        <f t="shared" si="0"/>
        <v>music</v>
      </c>
      <c r="R16" t="str">
        <f t="shared" si="1"/>
        <v>indie rock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5">
        <f t="shared" si="4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 t="shared" si="5"/>
        <v>84.986725663716811</v>
      </c>
      <c r="Q17" t="str">
        <f t="shared" si="0"/>
        <v>technology</v>
      </c>
      <c r="R17" t="str">
        <f t="shared" si="1"/>
        <v>wearables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5">
        <f t="shared" si="4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 t="shared" si="5"/>
        <v>110.41</v>
      </c>
      <c r="Q18" t="str">
        <f t="shared" si="0"/>
        <v>publishing</v>
      </c>
      <c r="R18" t="str">
        <f t="shared" si="1"/>
        <v>nonfiction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5">
        <f t="shared" si="4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 t="shared" si="5"/>
        <v>107.96236989591674</v>
      </c>
      <c r="Q19" t="str">
        <f t="shared" si="0"/>
        <v>film &amp; video</v>
      </c>
      <c r="R19" t="str">
        <f t="shared" si="1"/>
        <v>animation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5">
        <f t="shared" si="4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 t="shared" si="5"/>
        <v>45.103703703703701</v>
      </c>
      <c r="Q20" t="str">
        <f t="shared" si="0"/>
        <v>theater</v>
      </c>
      <c r="R20" t="str">
        <f t="shared" si="1"/>
        <v>plays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5">
        <f t="shared" si="4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 t="shared" si="5"/>
        <v>45.001483679525222</v>
      </c>
      <c r="Q21" t="str">
        <f t="shared" si="0"/>
        <v>theater</v>
      </c>
      <c r="R21" t="str">
        <f t="shared" si="1"/>
        <v>plays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5">
        <f t="shared" si="4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 t="shared" si="5"/>
        <v>105.97134670487107</v>
      </c>
      <c r="Q22" t="str">
        <f t="shared" si="0"/>
        <v>film &amp; video</v>
      </c>
      <c r="R22" t="str">
        <f t="shared" si="1"/>
        <v>drama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5">
        <f t="shared" si="4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 t="shared" si="5"/>
        <v>69.055555555555557</v>
      </c>
      <c r="Q23" t="str">
        <f t="shared" si="0"/>
        <v>theater</v>
      </c>
      <c r="R23" t="str">
        <f t="shared" si="1"/>
        <v>plays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5">
        <f t="shared" si="4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 t="shared" si="5"/>
        <v>85.044943820224717</v>
      </c>
      <c r="Q24" t="str">
        <f t="shared" si="0"/>
        <v>theater</v>
      </c>
      <c r="R24" t="str">
        <f t="shared" si="1"/>
        <v>plays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5">
        <f t="shared" si="4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 t="shared" si="5"/>
        <v>105.22535211267606</v>
      </c>
      <c r="Q25" t="str">
        <f t="shared" si="0"/>
        <v>film &amp; video</v>
      </c>
      <c r="R25" t="str">
        <f t="shared" si="1"/>
        <v>documentary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5">
        <f t="shared" si="4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 t="shared" si="5"/>
        <v>39.003741114852225</v>
      </c>
      <c r="Q26" t="str">
        <f t="shared" si="0"/>
        <v>technology</v>
      </c>
      <c r="R26" t="str">
        <f t="shared" si="1"/>
        <v>wearables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5">
        <f t="shared" si="4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 t="shared" si="5"/>
        <v>73.030674846625772</v>
      </c>
      <c r="Q27" t="str">
        <f t="shared" si="0"/>
        <v>games</v>
      </c>
      <c r="R27" t="str">
        <f t="shared" si="1"/>
        <v>video games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5">
        <f t="shared" si="4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 t="shared" si="5"/>
        <v>35.009459459459457</v>
      </c>
      <c r="Q28" t="str">
        <f t="shared" si="0"/>
        <v>theater</v>
      </c>
      <c r="R28" t="str">
        <f t="shared" si="1"/>
        <v>plays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5">
        <f t="shared" si="4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 t="shared" si="5"/>
        <v>106.6</v>
      </c>
      <c r="Q29" t="str">
        <f t="shared" si="0"/>
        <v>music</v>
      </c>
      <c r="R29" t="str">
        <f t="shared" si="1"/>
        <v>rock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5">
        <f t="shared" si="4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 t="shared" si="5"/>
        <v>61.997747747747745</v>
      </c>
      <c r="Q30" t="str">
        <f t="shared" si="0"/>
        <v>theater</v>
      </c>
      <c r="R30" t="str">
        <f t="shared" si="1"/>
        <v>plays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5">
        <f t="shared" si="4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 t="shared" si="5"/>
        <v>94.000622665006233</v>
      </c>
      <c r="Q31" t="str">
        <f t="shared" si="0"/>
        <v>film &amp; video</v>
      </c>
      <c r="R31" t="str">
        <f t="shared" si="1"/>
        <v>shorts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5">
        <f t="shared" si="4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 t="shared" si="5"/>
        <v>112.05426356589147</v>
      </c>
      <c r="Q32" t="str">
        <f t="shared" si="0"/>
        <v>film &amp; video</v>
      </c>
      <c r="R32" t="str">
        <f t="shared" si="1"/>
        <v>animation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5">
        <f t="shared" si="4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 t="shared" si="5"/>
        <v>48.008849557522126</v>
      </c>
      <c r="Q33" t="str">
        <f t="shared" si="0"/>
        <v>games</v>
      </c>
      <c r="R33" t="str">
        <f t="shared" si="1"/>
        <v>video games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5">
        <f t="shared" si="4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 t="shared" si="5"/>
        <v>38.004334633723452</v>
      </c>
      <c r="Q34" t="str">
        <f t="shared" si="0"/>
        <v>film &amp; video</v>
      </c>
      <c r="R34" t="str">
        <f t="shared" si="1"/>
        <v>documentary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5">
        <f t="shared" si="4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 t="shared" si="5"/>
        <v>35.000184535892231</v>
      </c>
      <c r="Q35" t="str">
        <f t="shared" si="0"/>
        <v>theater</v>
      </c>
      <c r="R35" t="str">
        <f t="shared" si="1"/>
        <v>plays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5">
        <f t="shared" si="4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 t="shared" si="5"/>
        <v>85</v>
      </c>
      <c r="Q36" t="str">
        <f t="shared" si="0"/>
        <v>film &amp; video</v>
      </c>
      <c r="R36" t="str">
        <f t="shared" si="1"/>
        <v>documentary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5">
        <f t="shared" si="4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 t="shared" si="5"/>
        <v>95.993893129770996</v>
      </c>
      <c r="Q37" t="str">
        <f t="shared" si="0"/>
        <v>film &amp; video</v>
      </c>
      <c r="R37" t="str">
        <f t="shared" si="1"/>
        <v>drama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5">
        <f t="shared" si="4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 t="shared" si="5"/>
        <v>68.8125</v>
      </c>
      <c r="Q38" t="str">
        <f t="shared" si="0"/>
        <v>theater</v>
      </c>
      <c r="R38" t="str">
        <f t="shared" si="1"/>
        <v>plays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5">
        <f t="shared" si="4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 t="shared" si="5"/>
        <v>105.97196261682242</v>
      </c>
      <c r="Q39" t="str">
        <f t="shared" si="0"/>
        <v>publishing</v>
      </c>
      <c r="R39" t="str">
        <f t="shared" si="1"/>
        <v>fiction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5">
        <f t="shared" si="4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 t="shared" si="5"/>
        <v>75.261194029850742</v>
      </c>
      <c r="Q40" t="str">
        <f t="shared" si="0"/>
        <v>photography</v>
      </c>
      <c r="R40" t="str">
        <f t="shared" si="1"/>
        <v>photography books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5">
        <f t="shared" si="4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 t="shared" si="5"/>
        <v>57.125</v>
      </c>
      <c r="Q41" t="str">
        <f t="shared" si="0"/>
        <v>theater</v>
      </c>
      <c r="R41" t="str">
        <f t="shared" si="1"/>
        <v>plays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5">
        <f t="shared" si="4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 t="shared" si="5"/>
        <v>75.141414141414145</v>
      </c>
      <c r="Q42" t="str">
        <f t="shared" si="0"/>
        <v>technology</v>
      </c>
      <c r="R42" t="str">
        <f t="shared" si="1"/>
        <v>wearables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5">
        <f t="shared" si="4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 t="shared" si="5"/>
        <v>107.42342342342343</v>
      </c>
      <c r="Q43" t="str">
        <f t="shared" si="0"/>
        <v>music</v>
      </c>
      <c r="R43" t="str">
        <f t="shared" si="1"/>
        <v>rock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5">
        <f t="shared" si="4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 t="shared" si="5"/>
        <v>35.995495495495497</v>
      </c>
      <c r="Q44" t="str">
        <f t="shared" si="0"/>
        <v>food</v>
      </c>
      <c r="R44" t="str">
        <f t="shared" si="1"/>
        <v>food trucks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5">
        <f t="shared" si="4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 t="shared" si="5"/>
        <v>26.998873148744366</v>
      </c>
      <c r="Q45" t="str">
        <f t="shared" si="0"/>
        <v>publishing</v>
      </c>
      <c r="R45" t="str">
        <f t="shared" si="1"/>
        <v>radio &amp; podcasts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5">
        <f t="shared" si="4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 t="shared" si="5"/>
        <v>107.56122448979592</v>
      </c>
      <c r="Q46" t="str">
        <f t="shared" si="0"/>
        <v>publishing</v>
      </c>
      <c r="R46" t="str">
        <f t="shared" si="1"/>
        <v>fiction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5">
        <f t="shared" si="4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 t="shared" si="5"/>
        <v>94.375</v>
      </c>
      <c r="Q47" t="str">
        <f t="shared" si="0"/>
        <v>theater</v>
      </c>
      <c r="R47" t="str">
        <f t="shared" si="1"/>
        <v>plays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5">
        <f t="shared" si="4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 t="shared" si="5"/>
        <v>46.163043478260867</v>
      </c>
      <c r="Q48" t="str">
        <f t="shared" si="0"/>
        <v>music</v>
      </c>
      <c r="R48" t="str">
        <f t="shared" si="1"/>
        <v>rock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5">
        <f t="shared" si="4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 t="shared" si="5"/>
        <v>47.845637583892618</v>
      </c>
      <c r="Q49" t="str">
        <f t="shared" si="0"/>
        <v>theater</v>
      </c>
      <c r="R49" t="str">
        <f t="shared" si="1"/>
        <v>plays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5">
        <f t="shared" si="4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 t="shared" si="5"/>
        <v>53.007815713698065</v>
      </c>
      <c r="Q50" t="str">
        <f t="shared" si="0"/>
        <v>theater</v>
      </c>
      <c r="R50" t="str">
        <f t="shared" si="1"/>
        <v>plays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5">
        <f t="shared" si="4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 t="shared" si="5"/>
        <v>45.059405940594061</v>
      </c>
      <c r="Q51" t="str">
        <f t="shared" si="0"/>
        <v>music</v>
      </c>
      <c r="R51" t="str">
        <f t="shared" si="1"/>
        <v>rock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5">
        <f t="shared" si="4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 t="shared" si="5"/>
        <v>2</v>
      </c>
      <c r="Q52" t="str">
        <f t="shared" si="0"/>
        <v>music</v>
      </c>
      <c r="R52" t="str">
        <f t="shared" si="1"/>
        <v>metal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5">
        <f t="shared" si="4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 t="shared" si="5"/>
        <v>99.006816632583508</v>
      </c>
      <c r="Q53" t="str">
        <f t="shared" si="0"/>
        <v>technology</v>
      </c>
      <c r="R53" t="str">
        <f t="shared" si="1"/>
        <v>wearables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5">
        <f t="shared" si="4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 t="shared" si="5"/>
        <v>32.786666666666669</v>
      </c>
      <c r="Q54" t="str">
        <f t="shared" si="0"/>
        <v>theater</v>
      </c>
      <c r="R54" t="str">
        <f t="shared" si="1"/>
        <v>plays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5">
        <f t="shared" si="4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 t="shared" si="5"/>
        <v>59.119617224880386</v>
      </c>
      <c r="Q55" t="str">
        <f t="shared" si="0"/>
        <v>film &amp; video</v>
      </c>
      <c r="R55" t="str">
        <f t="shared" si="1"/>
        <v>drama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5">
        <f t="shared" si="4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 t="shared" si="5"/>
        <v>44.93333333333333</v>
      </c>
      <c r="Q56" t="str">
        <f t="shared" si="0"/>
        <v>technology</v>
      </c>
      <c r="R56" t="str">
        <f t="shared" si="1"/>
        <v>wearables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5">
        <f t="shared" si="4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 t="shared" si="5"/>
        <v>89.664122137404576</v>
      </c>
      <c r="Q57" t="str">
        <f t="shared" si="0"/>
        <v>music</v>
      </c>
      <c r="R57" t="str">
        <f t="shared" si="1"/>
        <v>jazz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5">
        <f t="shared" si="4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 t="shared" si="5"/>
        <v>70.079268292682926</v>
      </c>
      <c r="Q58" t="str">
        <f t="shared" si="0"/>
        <v>technology</v>
      </c>
      <c r="R58" t="str">
        <f t="shared" si="1"/>
        <v>wearables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5">
        <f t="shared" si="4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 t="shared" si="5"/>
        <v>31.059701492537314</v>
      </c>
      <c r="Q59" t="str">
        <f t="shared" si="0"/>
        <v>games</v>
      </c>
      <c r="R59" t="str">
        <f t="shared" si="1"/>
        <v>video games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5">
        <f t="shared" si="4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 t="shared" si="5"/>
        <v>29.061611374407583</v>
      </c>
      <c r="Q60" t="str">
        <f t="shared" si="0"/>
        <v>theater</v>
      </c>
      <c r="R60" t="str">
        <f t="shared" si="1"/>
        <v>plays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5">
        <f t="shared" si="4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 t="shared" si="5"/>
        <v>30.0859375</v>
      </c>
      <c r="Q61" t="str">
        <f t="shared" si="0"/>
        <v>theater</v>
      </c>
      <c r="R61" t="str">
        <f t="shared" si="1"/>
        <v>plays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5">
        <f t="shared" si="4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 t="shared" si="5"/>
        <v>84.998125000000002</v>
      </c>
      <c r="Q62" t="str">
        <f t="shared" si="0"/>
        <v>theater</v>
      </c>
      <c r="R62" t="str">
        <f t="shared" si="1"/>
        <v>plays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5">
        <f t="shared" si="4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 t="shared" si="5"/>
        <v>82.001775410563695</v>
      </c>
      <c r="Q63" t="str">
        <f t="shared" si="0"/>
        <v>theater</v>
      </c>
      <c r="R63" t="str">
        <f t="shared" si="1"/>
        <v>plays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5">
        <f t="shared" si="4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 t="shared" si="5"/>
        <v>58.040160642570278</v>
      </c>
      <c r="Q64" t="str">
        <f t="shared" si="0"/>
        <v>technology</v>
      </c>
      <c r="R64" t="str">
        <f t="shared" si="1"/>
        <v>web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5">
        <f t="shared" si="4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 t="shared" si="5"/>
        <v>111.4</v>
      </c>
      <c r="Q65" t="str">
        <f t="shared" si="0"/>
        <v>theater</v>
      </c>
      <c r="R65" t="str">
        <f t="shared" si="1"/>
        <v>plays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5">
        <f t="shared" si="4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 t="shared" si="5"/>
        <v>71.94736842105263</v>
      </c>
      <c r="Q66" t="str">
        <f t="shared" ref="Q66:Q129" si="6">LEFT(O66,FIND("/",O66)-1)</f>
        <v>technology</v>
      </c>
      <c r="R66" t="str">
        <f t="shared" ref="R66:R129" si="7">MID(O66, FIND("/", O66) + 1, LEN(O66))</f>
        <v>web</v>
      </c>
      <c r="S66" s="8">
        <f t="shared" ref="S66:S129" si="8">(((K66/60)/60)/24)+DATE(1970,1,1)</f>
        <v>43283.208333333328</v>
      </c>
      <c r="T66" s="8">
        <f t="shared" ref="T66:T129" si="9">(((L66/60)/60)/24)+DATE(1970,1,1)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5">
        <f t="shared" si="4"/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 t="shared" si="5"/>
        <v>61.038135593220339</v>
      </c>
      <c r="Q67" t="str">
        <f t="shared" si="6"/>
        <v>theater</v>
      </c>
      <c r="R67" t="str">
        <f t="shared" si="7"/>
        <v>plays</v>
      </c>
      <c r="S67" s="8">
        <f t="shared" si="8"/>
        <v>40570.25</v>
      </c>
      <c r="T67" s="8">
        <f t="shared" si="9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5">
        <f t="shared" ref="F68:F131" si="10">(E68/D68)*100</f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 t="shared" ref="P68:P131" si="11">E68/H68</f>
        <v>108.91666666666667</v>
      </c>
      <c r="Q68" t="str">
        <f t="shared" si="6"/>
        <v>theater</v>
      </c>
      <c r="R68" t="str">
        <f t="shared" si="7"/>
        <v>plays</v>
      </c>
      <c r="S68" s="8">
        <f t="shared" si="8"/>
        <v>42102.208333333328</v>
      </c>
      <c r="T68" s="8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5">
        <f t="shared" si="10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 t="shared" si="11"/>
        <v>29.001722017220171</v>
      </c>
      <c r="Q69" t="str">
        <f t="shared" si="6"/>
        <v>technology</v>
      </c>
      <c r="R69" t="str">
        <f t="shared" si="7"/>
        <v>wearables</v>
      </c>
      <c r="S69" s="8">
        <f t="shared" si="8"/>
        <v>40203.25</v>
      </c>
      <c r="T69" s="8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5">
        <f t="shared" si="10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 t="shared" si="11"/>
        <v>58.975609756097562</v>
      </c>
      <c r="Q70" t="str">
        <f t="shared" si="6"/>
        <v>theater</v>
      </c>
      <c r="R70" t="str">
        <f t="shared" si="7"/>
        <v>plays</v>
      </c>
      <c r="S70" s="8">
        <f t="shared" si="8"/>
        <v>42943.208333333328</v>
      </c>
      <c r="T70" s="8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5">
        <f t="shared" si="10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 t="shared" si="11"/>
        <v>111.82352941176471</v>
      </c>
      <c r="Q71" t="str">
        <f t="shared" si="6"/>
        <v>theater</v>
      </c>
      <c r="R71" t="str">
        <f t="shared" si="7"/>
        <v>plays</v>
      </c>
      <c r="S71" s="8">
        <f t="shared" si="8"/>
        <v>40531.25</v>
      </c>
      <c r="T71" s="8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5">
        <f t="shared" si="10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 t="shared" si="11"/>
        <v>63.995555555555555</v>
      </c>
      <c r="Q72" t="str">
        <f t="shared" si="6"/>
        <v>theater</v>
      </c>
      <c r="R72" t="str">
        <f t="shared" si="7"/>
        <v>plays</v>
      </c>
      <c r="S72" s="8">
        <f t="shared" si="8"/>
        <v>40484.208333333336</v>
      </c>
      <c r="T72" s="8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5">
        <f t="shared" si="10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 t="shared" si="11"/>
        <v>85.315789473684205</v>
      </c>
      <c r="Q73" t="str">
        <f t="shared" si="6"/>
        <v>theater</v>
      </c>
      <c r="R73" t="str">
        <f t="shared" si="7"/>
        <v>plays</v>
      </c>
      <c r="S73" s="8">
        <f t="shared" si="8"/>
        <v>43799.25</v>
      </c>
      <c r="T73" s="8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5">
        <f t="shared" si="10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 t="shared" si="11"/>
        <v>74.481481481481481</v>
      </c>
      <c r="Q74" t="str">
        <f t="shared" si="6"/>
        <v>film &amp; video</v>
      </c>
      <c r="R74" t="str">
        <f t="shared" si="7"/>
        <v>animation</v>
      </c>
      <c r="S74" s="8">
        <f t="shared" si="8"/>
        <v>42186.208333333328</v>
      </c>
      <c r="T74" s="8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5">
        <f t="shared" si="10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 t="shared" si="11"/>
        <v>105.14772727272727</v>
      </c>
      <c r="Q75" t="str">
        <f t="shared" si="6"/>
        <v>music</v>
      </c>
      <c r="R75" t="str">
        <f t="shared" si="7"/>
        <v>jazz</v>
      </c>
      <c r="S75" s="8">
        <f t="shared" si="8"/>
        <v>42701.25</v>
      </c>
      <c r="T75" s="8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5">
        <f t="shared" si="10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 t="shared" si="11"/>
        <v>56.188235294117646</v>
      </c>
      <c r="Q76" t="str">
        <f t="shared" si="6"/>
        <v>music</v>
      </c>
      <c r="R76" t="str">
        <f t="shared" si="7"/>
        <v>metal</v>
      </c>
      <c r="S76" s="8">
        <f t="shared" si="8"/>
        <v>42456.208333333328</v>
      </c>
      <c r="T76" s="8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5">
        <f t="shared" si="10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 t="shared" si="11"/>
        <v>85.917647058823533</v>
      </c>
      <c r="Q77" t="str">
        <f t="shared" si="6"/>
        <v>photography</v>
      </c>
      <c r="R77" t="str">
        <f t="shared" si="7"/>
        <v>photography books</v>
      </c>
      <c r="S77" s="8">
        <f t="shared" si="8"/>
        <v>43296.208333333328</v>
      </c>
      <c r="T77" s="8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5">
        <f t="shared" si="10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 t="shared" si="11"/>
        <v>57.00296912114014</v>
      </c>
      <c r="Q78" t="str">
        <f t="shared" si="6"/>
        <v>theater</v>
      </c>
      <c r="R78" t="str">
        <f t="shared" si="7"/>
        <v>plays</v>
      </c>
      <c r="S78" s="8">
        <f t="shared" si="8"/>
        <v>42027.25</v>
      </c>
      <c r="T78" s="8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5">
        <f t="shared" si="10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 t="shared" si="11"/>
        <v>79.642857142857139</v>
      </c>
      <c r="Q79" t="str">
        <f t="shared" si="6"/>
        <v>film &amp; video</v>
      </c>
      <c r="R79" t="str">
        <f t="shared" si="7"/>
        <v>animation</v>
      </c>
      <c r="S79" s="8">
        <f t="shared" si="8"/>
        <v>40448.208333333336</v>
      </c>
      <c r="T79" s="8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5">
        <f t="shared" si="10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 t="shared" si="11"/>
        <v>41.018181818181816</v>
      </c>
      <c r="Q80" t="str">
        <f t="shared" si="6"/>
        <v>publishing</v>
      </c>
      <c r="R80" t="str">
        <f t="shared" si="7"/>
        <v>translations</v>
      </c>
      <c r="S80" s="8">
        <f t="shared" si="8"/>
        <v>43206.208333333328</v>
      </c>
      <c r="T80" s="8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5">
        <f t="shared" si="10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 t="shared" si="11"/>
        <v>48.004773269689736</v>
      </c>
      <c r="Q81" t="str">
        <f t="shared" si="6"/>
        <v>theater</v>
      </c>
      <c r="R81" t="str">
        <f t="shared" si="7"/>
        <v>plays</v>
      </c>
      <c r="S81" s="8">
        <f t="shared" si="8"/>
        <v>43267.208333333328</v>
      </c>
      <c r="T81" s="8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5">
        <f t="shared" si="10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 t="shared" si="11"/>
        <v>55.212598425196852</v>
      </c>
      <c r="Q82" t="str">
        <f t="shared" si="6"/>
        <v>games</v>
      </c>
      <c r="R82" t="str">
        <f t="shared" si="7"/>
        <v>video games</v>
      </c>
      <c r="S82" s="8">
        <f t="shared" si="8"/>
        <v>42976.208333333328</v>
      </c>
      <c r="T82" s="8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5">
        <f t="shared" si="10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 t="shared" si="11"/>
        <v>92.109489051094897</v>
      </c>
      <c r="Q83" t="str">
        <f t="shared" si="6"/>
        <v>music</v>
      </c>
      <c r="R83" t="str">
        <f t="shared" si="7"/>
        <v>rock</v>
      </c>
      <c r="S83" s="8">
        <f t="shared" si="8"/>
        <v>43062.25</v>
      </c>
      <c r="T83" s="8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5">
        <f t="shared" si="10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 t="shared" si="11"/>
        <v>83.183333333333337</v>
      </c>
      <c r="Q84" t="str">
        <f t="shared" si="6"/>
        <v>games</v>
      </c>
      <c r="R84" t="str">
        <f t="shared" si="7"/>
        <v>video games</v>
      </c>
      <c r="S84" s="8">
        <f t="shared" si="8"/>
        <v>43482.25</v>
      </c>
      <c r="T84" s="8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5">
        <f t="shared" si="10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 t="shared" si="11"/>
        <v>39.996000000000002</v>
      </c>
      <c r="Q85" t="str">
        <f t="shared" si="6"/>
        <v>music</v>
      </c>
      <c r="R85" t="str">
        <f t="shared" si="7"/>
        <v>electric music</v>
      </c>
      <c r="S85" s="8">
        <f t="shared" si="8"/>
        <v>42579.208333333328</v>
      </c>
      <c r="T85" s="8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5">
        <f t="shared" si="10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 t="shared" si="11"/>
        <v>111.1336898395722</v>
      </c>
      <c r="Q86" t="str">
        <f t="shared" si="6"/>
        <v>technology</v>
      </c>
      <c r="R86" t="str">
        <f t="shared" si="7"/>
        <v>wearables</v>
      </c>
      <c r="S86" s="8">
        <f t="shared" si="8"/>
        <v>41118.208333333336</v>
      </c>
      <c r="T86" s="8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5">
        <f t="shared" si="10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 t="shared" si="11"/>
        <v>90.563380281690144</v>
      </c>
      <c r="Q87" t="str">
        <f t="shared" si="6"/>
        <v>music</v>
      </c>
      <c r="R87" t="str">
        <f t="shared" si="7"/>
        <v>indie rock</v>
      </c>
      <c r="S87" s="8">
        <f t="shared" si="8"/>
        <v>40797.208333333336</v>
      </c>
      <c r="T87" s="8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5">
        <f t="shared" si="10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 t="shared" si="11"/>
        <v>61.108374384236456</v>
      </c>
      <c r="Q88" t="str">
        <f t="shared" si="6"/>
        <v>theater</v>
      </c>
      <c r="R88" t="str">
        <f t="shared" si="7"/>
        <v>plays</v>
      </c>
      <c r="S88" s="8">
        <f t="shared" si="8"/>
        <v>42128.208333333328</v>
      </c>
      <c r="T88" s="8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5">
        <f t="shared" si="10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 t="shared" si="11"/>
        <v>83.022941970310384</v>
      </c>
      <c r="Q89" t="str">
        <f t="shared" si="6"/>
        <v>music</v>
      </c>
      <c r="R89" t="str">
        <f t="shared" si="7"/>
        <v>rock</v>
      </c>
      <c r="S89" s="8">
        <f t="shared" si="8"/>
        <v>40610.25</v>
      </c>
      <c r="T89" s="8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5">
        <f t="shared" si="10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 t="shared" si="11"/>
        <v>110.76106194690266</v>
      </c>
      <c r="Q90" t="str">
        <f t="shared" si="6"/>
        <v>publishing</v>
      </c>
      <c r="R90" t="str">
        <f t="shared" si="7"/>
        <v>translations</v>
      </c>
      <c r="S90" s="8">
        <f t="shared" si="8"/>
        <v>42110.208333333328</v>
      </c>
      <c r="T90" s="8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5">
        <f t="shared" si="10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 t="shared" si="11"/>
        <v>89.458333333333329</v>
      </c>
      <c r="Q91" t="str">
        <f t="shared" si="6"/>
        <v>theater</v>
      </c>
      <c r="R91" t="str">
        <f t="shared" si="7"/>
        <v>plays</v>
      </c>
      <c r="S91" s="8">
        <f t="shared" si="8"/>
        <v>40283.208333333336</v>
      </c>
      <c r="T91" s="8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5">
        <f t="shared" si="10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 t="shared" si="11"/>
        <v>57.849056603773583</v>
      </c>
      <c r="Q92" t="str">
        <f t="shared" si="6"/>
        <v>theater</v>
      </c>
      <c r="R92" t="str">
        <f t="shared" si="7"/>
        <v>plays</v>
      </c>
      <c r="S92" s="8">
        <f t="shared" si="8"/>
        <v>42425.25</v>
      </c>
      <c r="T92" s="8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5">
        <f t="shared" si="10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 t="shared" si="11"/>
        <v>109.99705449189985</v>
      </c>
      <c r="Q93" t="str">
        <f t="shared" si="6"/>
        <v>publishing</v>
      </c>
      <c r="R93" t="str">
        <f t="shared" si="7"/>
        <v>translations</v>
      </c>
      <c r="S93" s="8">
        <f t="shared" si="8"/>
        <v>42588.208333333328</v>
      </c>
      <c r="T93" s="8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5">
        <f t="shared" si="10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 t="shared" si="11"/>
        <v>103.96586345381526</v>
      </c>
      <c r="Q94" t="str">
        <f t="shared" si="6"/>
        <v>games</v>
      </c>
      <c r="R94" t="str">
        <f t="shared" si="7"/>
        <v>video games</v>
      </c>
      <c r="S94" s="8">
        <f t="shared" si="8"/>
        <v>40352.208333333336</v>
      </c>
      <c r="T94" s="8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5">
        <f t="shared" si="10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 t="shared" si="11"/>
        <v>107.99508196721311</v>
      </c>
      <c r="Q95" t="str">
        <f t="shared" si="6"/>
        <v>theater</v>
      </c>
      <c r="R95" t="str">
        <f t="shared" si="7"/>
        <v>plays</v>
      </c>
      <c r="S95" s="8">
        <f t="shared" si="8"/>
        <v>41202.208333333336</v>
      </c>
      <c r="T95" s="8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5">
        <f t="shared" si="10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 t="shared" si="11"/>
        <v>48.927777777777777</v>
      </c>
      <c r="Q96" t="str">
        <f t="shared" si="6"/>
        <v>technology</v>
      </c>
      <c r="R96" t="str">
        <f t="shared" si="7"/>
        <v>web</v>
      </c>
      <c r="S96" s="8">
        <f t="shared" si="8"/>
        <v>43562.208333333328</v>
      </c>
      <c r="T96" s="8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5">
        <f t="shared" si="10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 t="shared" si="11"/>
        <v>37.666666666666664</v>
      </c>
      <c r="Q97" t="str">
        <f t="shared" si="6"/>
        <v>film &amp; video</v>
      </c>
      <c r="R97" t="str">
        <f t="shared" si="7"/>
        <v>documentary</v>
      </c>
      <c r="S97" s="8">
        <f t="shared" si="8"/>
        <v>43752.208333333328</v>
      </c>
      <c r="T97" s="8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5">
        <f t="shared" si="10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 t="shared" si="11"/>
        <v>64.999141999141997</v>
      </c>
      <c r="Q98" t="str">
        <f t="shared" si="6"/>
        <v>theater</v>
      </c>
      <c r="R98" t="str">
        <f t="shared" si="7"/>
        <v>plays</v>
      </c>
      <c r="S98" s="8">
        <f t="shared" si="8"/>
        <v>40612.25</v>
      </c>
      <c r="T98" s="8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5">
        <f t="shared" si="10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 t="shared" si="11"/>
        <v>106.61061946902655</v>
      </c>
      <c r="Q99" t="str">
        <f t="shared" si="6"/>
        <v>food</v>
      </c>
      <c r="R99" t="str">
        <f t="shared" si="7"/>
        <v>food trucks</v>
      </c>
      <c r="S99" s="8">
        <f t="shared" si="8"/>
        <v>42180.208333333328</v>
      </c>
      <c r="T99" s="8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5">
        <f t="shared" si="10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 t="shared" si="11"/>
        <v>27.009016393442622</v>
      </c>
      <c r="Q100" t="str">
        <f t="shared" si="6"/>
        <v>games</v>
      </c>
      <c r="R100" t="str">
        <f t="shared" si="7"/>
        <v>video games</v>
      </c>
      <c r="S100" s="8">
        <f t="shared" si="8"/>
        <v>42212.208333333328</v>
      </c>
      <c r="T100" s="8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5">
        <f t="shared" si="10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 t="shared" si="11"/>
        <v>91.16463414634147</v>
      </c>
      <c r="Q101" t="str">
        <f t="shared" si="6"/>
        <v>theater</v>
      </c>
      <c r="R101" t="str">
        <f t="shared" si="7"/>
        <v>plays</v>
      </c>
      <c r="S101" s="8">
        <f t="shared" si="8"/>
        <v>41968.25</v>
      </c>
      <c r="T101" s="8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5">
        <f t="shared" si="10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 t="shared" si="11"/>
        <v>1</v>
      </c>
      <c r="Q102" t="str">
        <f t="shared" si="6"/>
        <v>theater</v>
      </c>
      <c r="R102" t="str">
        <f t="shared" si="7"/>
        <v>plays</v>
      </c>
      <c r="S102" s="8">
        <f t="shared" si="8"/>
        <v>40835.208333333336</v>
      </c>
      <c r="T102" s="8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5">
        <f t="shared" si="10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 t="shared" si="11"/>
        <v>56.054878048780488</v>
      </c>
      <c r="Q103" t="str">
        <f t="shared" si="6"/>
        <v>music</v>
      </c>
      <c r="R103" t="str">
        <f t="shared" si="7"/>
        <v>electric music</v>
      </c>
      <c r="S103" s="8">
        <f t="shared" si="8"/>
        <v>42056.25</v>
      </c>
      <c r="T103" s="8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5">
        <f t="shared" si="10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 t="shared" si="11"/>
        <v>31.017857142857142</v>
      </c>
      <c r="Q104" t="str">
        <f t="shared" si="6"/>
        <v>technology</v>
      </c>
      <c r="R104" t="str">
        <f t="shared" si="7"/>
        <v>wearables</v>
      </c>
      <c r="S104" s="8">
        <f t="shared" si="8"/>
        <v>43234.208333333328</v>
      </c>
      <c r="T104" s="8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5">
        <f t="shared" si="10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 t="shared" si="11"/>
        <v>66.513513513513516</v>
      </c>
      <c r="Q105" t="str">
        <f t="shared" si="6"/>
        <v>music</v>
      </c>
      <c r="R105" t="str">
        <f t="shared" si="7"/>
        <v>electric music</v>
      </c>
      <c r="S105" s="8">
        <f t="shared" si="8"/>
        <v>40475.208333333336</v>
      </c>
      <c r="T105" s="8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5">
        <f t="shared" si="10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 t="shared" si="11"/>
        <v>89.005216484089729</v>
      </c>
      <c r="Q106" t="str">
        <f t="shared" si="6"/>
        <v>music</v>
      </c>
      <c r="R106" t="str">
        <f t="shared" si="7"/>
        <v>indie rock</v>
      </c>
      <c r="S106" s="8">
        <f t="shared" si="8"/>
        <v>42878.208333333328</v>
      </c>
      <c r="T106" s="8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5">
        <f t="shared" si="10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 t="shared" si="11"/>
        <v>103.46315789473684</v>
      </c>
      <c r="Q107" t="str">
        <f t="shared" si="6"/>
        <v>technology</v>
      </c>
      <c r="R107" t="str">
        <f t="shared" si="7"/>
        <v>web</v>
      </c>
      <c r="S107" s="8">
        <f t="shared" si="8"/>
        <v>41366.208333333336</v>
      </c>
      <c r="T107" s="8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5">
        <f t="shared" si="10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 t="shared" si="11"/>
        <v>95.278911564625844</v>
      </c>
      <c r="Q108" t="str">
        <f t="shared" si="6"/>
        <v>theater</v>
      </c>
      <c r="R108" t="str">
        <f t="shared" si="7"/>
        <v>plays</v>
      </c>
      <c r="S108" s="8">
        <f t="shared" si="8"/>
        <v>43716.208333333328</v>
      </c>
      <c r="T108" s="8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5">
        <f t="shared" si="10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 t="shared" si="11"/>
        <v>75.895348837209298</v>
      </c>
      <c r="Q109" t="str">
        <f t="shared" si="6"/>
        <v>theater</v>
      </c>
      <c r="R109" t="str">
        <f t="shared" si="7"/>
        <v>plays</v>
      </c>
      <c r="S109" s="8">
        <f t="shared" si="8"/>
        <v>43213.208333333328</v>
      </c>
      <c r="T109" s="8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5">
        <f t="shared" si="10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 t="shared" si="11"/>
        <v>107.57831325301204</v>
      </c>
      <c r="Q110" t="str">
        <f t="shared" si="6"/>
        <v>film &amp; video</v>
      </c>
      <c r="R110" t="str">
        <f t="shared" si="7"/>
        <v>documentary</v>
      </c>
      <c r="S110" s="8">
        <f t="shared" si="8"/>
        <v>41005.208333333336</v>
      </c>
      <c r="T110" s="8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5">
        <f t="shared" si="10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 t="shared" si="11"/>
        <v>51.31666666666667</v>
      </c>
      <c r="Q111" t="str">
        <f t="shared" si="6"/>
        <v>film &amp; video</v>
      </c>
      <c r="R111" t="str">
        <f t="shared" si="7"/>
        <v>television</v>
      </c>
      <c r="S111" s="8">
        <f t="shared" si="8"/>
        <v>41651.25</v>
      </c>
      <c r="T111" s="8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5">
        <f t="shared" si="10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11"/>
        <v>71.983108108108112</v>
      </c>
      <c r="Q112" t="str">
        <f t="shared" si="6"/>
        <v>food</v>
      </c>
      <c r="R112" t="str">
        <f t="shared" si="7"/>
        <v>food trucks</v>
      </c>
      <c r="S112" s="8">
        <f t="shared" si="8"/>
        <v>43354.208333333328</v>
      </c>
      <c r="T112" s="8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5">
        <f t="shared" si="10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 t="shared" si="11"/>
        <v>108.95414201183432</v>
      </c>
      <c r="Q113" t="str">
        <f t="shared" si="6"/>
        <v>publishing</v>
      </c>
      <c r="R113" t="str">
        <f t="shared" si="7"/>
        <v>radio &amp; podcasts</v>
      </c>
      <c r="S113" s="8">
        <f t="shared" si="8"/>
        <v>41174.208333333336</v>
      </c>
      <c r="T113" s="8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5">
        <f t="shared" si="10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 t="shared" si="11"/>
        <v>35</v>
      </c>
      <c r="Q114" t="str">
        <f t="shared" si="6"/>
        <v>technology</v>
      </c>
      <c r="R114" t="str">
        <f t="shared" si="7"/>
        <v>web</v>
      </c>
      <c r="S114" s="8">
        <f t="shared" si="8"/>
        <v>41875.208333333336</v>
      </c>
      <c r="T114" s="8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5">
        <f t="shared" si="10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 t="shared" si="11"/>
        <v>94.938931297709928</v>
      </c>
      <c r="Q115" t="str">
        <f t="shared" si="6"/>
        <v>food</v>
      </c>
      <c r="R115" t="str">
        <f t="shared" si="7"/>
        <v>food trucks</v>
      </c>
      <c r="S115" s="8">
        <f t="shared" si="8"/>
        <v>42990.208333333328</v>
      </c>
      <c r="T115" s="8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5">
        <f t="shared" si="10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 t="shared" si="11"/>
        <v>109.65079365079364</v>
      </c>
      <c r="Q116" t="str">
        <f t="shared" si="6"/>
        <v>technology</v>
      </c>
      <c r="R116" t="str">
        <f t="shared" si="7"/>
        <v>wearables</v>
      </c>
      <c r="S116" s="8">
        <f t="shared" si="8"/>
        <v>43564.208333333328</v>
      </c>
      <c r="T116" s="8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5">
        <f t="shared" si="10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 t="shared" si="11"/>
        <v>44.001815980629537</v>
      </c>
      <c r="Q117" t="str">
        <f t="shared" si="6"/>
        <v>publishing</v>
      </c>
      <c r="R117" t="str">
        <f t="shared" si="7"/>
        <v>fiction</v>
      </c>
      <c r="S117" s="8">
        <f t="shared" si="8"/>
        <v>43056.25</v>
      </c>
      <c r="T117" s="8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5">
        <f t="shared" si="10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 t="shared" si="11"/>
        <v>86.794520547945211</v>
      </c>
      <c r="Q118" t="str">
        <f t="shared" si="6"/>
        <v>theater</v>
      </c>
      <c r="R118" t="str">
        <f t="shared" si="7"/>
        <v>plays</v>
      </c>
      <c r="S118" s="8">
        <f t="shared" si="8"/>
        <v>42265.208333333328</v>
      </c>
      <c r="T118" s="8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5">
        <f t="shared" si="10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 t="shared" si="11"/>
        <v>30.992727272727272</v>
      </c>
      <c r="Q119" t="str">
        <f t="shared" si="6"/>
        <v>film &amp; video</v>
      </c>
      <c r="R119" t="str">
        <f t="shared" si="7"/>
        <v>television</v>
      </c>
      <c r="S119" s="8">
        <f t="shared" si="8"/>
        <v>40808.208333333336</v>
      </c>
      <c r="T119" s="8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5">
        <f t="shared" si="10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 t="shared" si="11"/>
        <v>94.791044776119406</v>
      </c>
      <c r="Q120" t="str">
        <f t="shared" si="6"/>
        <v>photography</v>
      </c>
      <c r="R120" t="str">
        <f t="shared" si="7"/>
        <v>photography books</v>
      </c>
      <c r="S120" s="8">
        <f t="shared" si="8"/>
        <v>41665.25</v>
      </c>
      <c r="T120" s="8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5">
        <f t="shared" si="10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 t="shared" si="11"/>
        <v>69.79220779220779</v>
      </c>
      <c r="Q121" t="str">
        <f t="shared" si="6"/>
        <v>film &amp; video</v>
      </c>
      <c r="R121" t="str">
        <f t="shared" si="7"/>
        <v>documentary</v>
      </c>
      <c r="S121" s="8">
        <f t="shared" si="8"/>
        <v>41806.208333333336</v>
      </c>
      <c r="T121" s="8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5">
        <f t="shared" si="10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 t="shared" si="11"/>
        <v>63.003367003367003</v>
      </c>
      <c r="Q122" t="str">
        <f t="shared" si="6"/>
        <v>games</v>
      </c>
      <c r="R122" t="str">
        <f t="shared" si="7"/>
        <v>mobile games</v>
      </c>
      <c r="S122" s="8">
        <f t="shared" si="8"/>
        <v>42111.208333333328</v>
      </c>
      <c r="T122" s="8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5">
        <f t="shared" si="10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 t="shared" si="11"/>
        <v>110.0343300110742</v>
      </c>
      <c r="Q123" t="str">
        <f t="shared" si="6"/>
        <v>games</v>
      </c>
      <c r="R123" t="str">
        <f t="shared" si="7"/>
        <v>video games</v>
      </c>
      <c r="S123" s="8">
        <f t="shared" si="8"/>
        <v>41917.208333333336</v>
      </c>
      <c r="T123" s="8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5">
        <f t="shared" si="10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 t="shared" si="11"/>
        <v>25.997933274284026</v>
      </c>
      <c r="Q124" t="str">
        <f t="shared" si="6"/>
        <v>publishing</v>
      </c>
      <c r="R124" t="str">
        <f t="shared" si="7"/>
        <v>fiction</v>
      </c>
      <c r="S124" s="8">
        <f t="shared" si="8"/>
        <v>41970.25</v>
      </c>
      <c r="T124" s="8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5">
        <f t="shared" si="10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 t="shared" si="11"/>
        <v>49.987915407854985</v>
      </c>
      <c r="Q125" t="str">
        <f t="shared" si="6"/>
        <v>theater</v>
      </c>
      <c r="R125" t="str">
        <f t="shared" si="7"/>
        <v>plays</v>
      </c>
      <c r="S125" s="8">
        <f t="shared" si="8"/>
        <v>42332.25</v>
      </c>
      <c r="T125" s="8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5">
        <f t="shared" si="10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 t="shared" si="11"/>
        <v>101.72340425531915</v>
      </c>
      <c r="Q126" t="str">
        <f t="shared" si="6"/>
        <v>photography</v>
      </c>
      <c r="R126" t="str">
        <f t="shared" si="7"/>
        <v>photography books</v>
      </c>
      <c r="S126" s="8">
        <f t="shared" si="8"/>
        <v>43598.208333333328</v>
      </c>
      <c r="T126" s="8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5">
        <f t="shared" si="10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 t="shared" si="11"/>
        <v>47.083333333333336</v>
      </c>
      <c r="Q127" t="str">
        <f t="shared" si="6"/>
        <v>theater</v>
      </c>
      <c r="R127" t="str">
        <f t="shared" si="7"/>
        <v>plays</v>
      </c>
      <c r="S127" s="8">
        <f t="shared" si="8"/>
        <v>43362.208333333328</v>
      </c>
      <c r="T127" s="8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5">
        <f t="shared" si="10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 t="shared" si="11"/>
        <v>89.944444444444443</v>
      </c>
      <c r="Q128" t="str">
        <f t="shared" si="6"/>
        <v>theater</v>
      </c>
      <c r="R128" t="str">
        <f t="shared" si="7"/>
        <v>plays</v>
      </c>
      <c r="S128" s="8">
        <f t="shared" si="8"/>
        <v>42596.208333333328</v>
      </c>
      <c r="T128" s="8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5">
        <f t="shared" si="10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 t="shared" si="11"/>
        <v>78.96875</v>
      </c>
      <c r="Q129" t="str">
        <f t="shared" si="6"/>
        <v>theater</v>
      </c>
      <c r="R129" t="str">
        <f t="shared" si="7"/>
        <v>plays</v>
      </c>
      <c r="S129" s="8">
        <f t="shared" si="8"/>
        <v>40310.208333333336</v>
      </c>
      <c r="T129" s="8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5">
        <f t="shared" si="10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 t="shared" si="11"/>
        <v>80.067669172932327</v>
      </c>
      <c r="Q130" t="str">
        <f t="shared" ref="Q130:Q193" si="12">LEFT(O130,FIND("/",O130)-1)</f>
        <v>music</v>
      </c>
      <c r="R130" t="str">
        <f t="shared" ref="R130:R193" si="13">MID(O130, FIND("/", O130) + 1, LEN(O130))</f>
        <v>rock</v>
      </c>
      <c r="S130" s="8">
        <f t="shared" ref="S130:S193" si="14">(((K130/60)/60)/24)+DATE(1970,1,1)</f>
        <v>40417.208333333336</v>
      </c>
      <c r="T130" s="8">
        <f t="shared" ref="T130:T193" si="15">(((L130/60)/60)/24)+DATE(1970,1,1)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5">
        <f t="shared" si="10"/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 t="shared" si="11"/>
        <v>86.472727272727269</v>
      </c>
      <c r="Q131" t="str">
        <f t="shared" si="12"/>
        <v>food</v>
      </c>
      <c r="R131" t="str">
        <f t="shared" si="13"/>
        <v>food trucks</v>
      </c>
      <c r="S131" s="8">
        <f t="shared" si="14"/>
        <v>42038.25</v>
      </c>
      <c r="T131" s="8">
        <f t="shared" si="15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5">
        <f t="shared" ref="F132:F195" si="16">(E132/D132)*100</f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 t="shared" ref="P132:P195" si="17">E132/H132</f>
        <v>28.001876172607879</v>
      </c>
      <c r="Q132" t="str">
        <f t="shared" si="12"/>
        <v>film &amp; video</v>
      </c>
      <c r="R132" t="str">
        <f t="shared" si="13"/>
        <v>drama</v>
      </c>
      <c r="S132" s="8">
        <f t="shared" si="14"/>
        <v>40842.208333333336</v>
      </c>
      <c r="T132" s="8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5">
        <f t="shared" si="16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 t="shared" si="17"/>
        <v>67.996725337699544</v>
      </c>
      <c r="Q133" t="str">
        <f t="shared" si="12"/>
        <v>technology</v>
      </c>
      <c r="R133" t="str">
        <f t="shared" si="13"/>
        <v>web</v>
      </c>
      <c r="S133" s="8">
        <f t="shared" si="14"/>
        <v>41607.25</v>
      </c>
      <c r="T133" s="8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5">
        <f t="shared" si="16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 t="shared" si="17"/>
        <v>43.078651685393261</v>
      </c>
      <c r="Q134" t="str">
        <f t="shared" si="12"/>
        <v>theater</v>
      </c>
      <c r="R134" t="str">
        <f t="shared" si="13"/>
        <v>plays</v>
      </c>
      <c r="S134" s="8">
        <f t="shared" si="14"/>
        <v>43112.25</v>
      </c>
      <c r="T134" s="8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5">
        <f t="shared" si="16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 t="shared" si="17"/>
        <v>87.95597484276729</v>
      </c>
      <c r="Q135" t="str">
        <f t="shared" si="12"/>
        <v>music</v>
      </c>
      <c r="R135" t="str">
        <f t="shared" si="13"/>
        <v>world music</v>
      </c>
      <c r="S135" s="8">
        <f t="shared" si="14"/>
        <v>40767.208333333336</v>
      </c>
      <c r="T135" s="8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5">
        <f t="shared" si="16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 t="shared" si="17"/>
        <v>94.987234042553197</v>
      </c>
      <c r="Q136" t="str">
        <f t="shared" si="12"/>
        <v>film &amp; video</v>
      </c>
      <c r="R136" t="str">
        <f t="shared" si="13"/>
        <v>documentary</v>
      </c>
      <c r="S136" s="8">
        <f t="shared" si="14"/>
        <v>40713.208333333336</v>
      </c>
      <c r="T136" s="8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5">
        <f t="shared" si="16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 t="shared" si="17"/>
        <v>46.905982905982903</v>
      </c>
      <c r="Q137" t="str">
        <f t="shared" si="12"/>
        <v>theater</v>
      </c>
      <c r="R137" t="str">
        <f t="shared" si="13"/>
        <v>plays</v>
      </c>
      <c r="S137" s="8">
        <f t="shared" si="14"/>
        <v>41340.25</v>
      </c>
      <c r="T137" s="8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5">
        <f t="shared" si="16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 t="shared" si="17"/>
        <v>46.913793103448278</v>
      </c>
      <c r="Q138" t="str">
        <f t="shared" si="12"/>
        <v>film &amp; video</v>
      </c>
      <c r="R138" t="str">
        <f t="shared" si="13"/>
        <v>drama</v>
      </c>
      <c r="S138" s="8">
        <f t="shared" si="14"/>
        <v>41797.208333333336</v>
      </c>
      <c r="T138" s="8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5">
        <f t="shared" si="16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8">
        <f t="shared" si="14"/>
        <v>40457.208333333336</v>
      </c>
      <c r="T139" s="8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5">
        <f t="shared" si="16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 t="shared" si="17"/>
        <v>80.139130434782615</v>
      </c>
      <c r="Q140" t="str">
        <f t="shared" si="12"/>
        <v>games</v>
      </c>
      <c r="R140" t="str">
        <f t="shared" si="13"/>
        <v>mobile games</v>
      </c>
      <c r="S140" s="8">
        <f t="shared" si="14"/>
        <v>41180.208333333336</v>
      </c>
      <c r="T140" s="8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5">
        <f t="shared" si="16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 t="shared" si="17"/>
        <v>59.036809815950917</v>
      </c>
      <c r="Q141" t="str">
        <f t="shared" si="12"/>
        <v>technology</v>
      </c>
      <c r="R141" t="str">
        <f t="shared" si="13"/>
        <v>wearables</v>
      </c>
      <c r="S141" s="8">
        <f t="shared" si="14"/>
        <v>42115.208333333328</v>
      </c>
      <c r="T141" s="8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5">
        <f t="shared" si="16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 t="shared" si="17"/>
        <v>65.989247311827953</v>
      </c>
      <c r="Q142" t="str">
        <f t="shared" si="12"/>
        <v>film &amp; video</v>
      </c>
      <c r="R142" t="str">
        <f t="shared" si="13"/>
        <v>documentary</v>
      </c>
      <c r="S142" s="8">
        <f t="shared" si="14"/>
        <v>43156.25</v>
      </c>
      <c r="T142" s="8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5">
        <f t="shared" si="16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 t="shared" si="17"/>
        <v>60.992530345471522</v>
      </c>
      <c r="Q143" t="str">
        <f t="shared" si="12"/>
        <v>technology</v>
      </c>
      <c r="R143" t="str">
        <f t="shared" si="13"/>
        <v>web</v>
      </c>
      <c r="S143" s="8">
        <f t="shared" si="14"/>
        <v>42167.208333333328</v>
      </c>
      <c r="T143" s="8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5">
        <f t="shared" si="16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 t="shared" si="17"/>
        <v>98.307692307692307</v>
      </c>
      <c r="Q144" t="str">
        <f t="shared" si="12"/>
        <v>technology</v>
      </c>
      <c r="R144" t="str">
        <f t="shared" si="13"/>
        <v>web</v>
      </c>
      <c r="S144" s="8">
        <f t="shared" si="14"/>
        <v>41005.208333333336</v>
      </c>
      <c r="T144" s="8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5">
        <f t="shared" si="16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 t="shared" si="17"/>
        <v>104.6</v>
      </c>
      <c r="Q145" t="str">
        <f t="shared" si="12"/>
        <v>music</v>
      </c>
      <c r="R145" t="str">
        <f t="shared" si="13"/>
        <v>indie rock</v>
      </c>
      <c r="S145" s="8">
        <f t="shared" si="14"/>
        <v>40357.208333333336</v>
      </c>
      <c r="T145" s="8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5">
        <f t="shared" si="16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 t="shared" si="17"/>
        <v>86.066666666666663</v>
      </c>
      <c r="Q146" t="str">
        <f t="shared" si="12"/>
        <v>theater</v>
      </c>
      <c r="R146" t="str">
        <f t="shared" si="13"/>
        <v>plays</v>
      </c>
      <c r="S146" s="8">
        <f t="shared" si="14"/>
        <v>43633.208333333328</v>
      </c>
      <c r="T146" s="8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5">
        <f t="shared" si="16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 t="shared" si="17"/>
        <v>76.989583333333329</v>
      </c>
      <c r="Q147" t="str">
        <f t="shared" si="12"/>
        <v>technology</v>
      </c>
      <c r="R147" t="str">
        <f t="shared" si="13"/>
        <v>wearables</v>
      </c>
      <c r="S147" s="8">
        <f t="shared" si="14"/>
        <v>41889.208333333336</v>
      </c>
      <c r="T147" s="8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5">
        <f t="shared" si="16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 t="shared" si="17"/>
        <v>29.764705882352942</v>
      </c>
      <c r="Q148" t="str">
        <f t="shared" si="12"/>
        <v>theater</v>
      </c>
      <c r="R148" t="str">
        <f t="shared" si="13"/>
        <v>plays</v>
      </c>
      <c r="S148" s="8">
        <f t="shared" si="14"/>
        <v>40855.25</v>
      </c>
      <c r="T148" s="8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5">
        <f t="shared" si="16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 t="shared" si="17"/>
        <v>46.91959798994975</v>
      </c>
      <c r="Q149" t="str">
        <f t="shared" si="12"/>
        <v>theater</v>
      </c>
      <c r="R149" t="str">
        <f t="shared" si="13"/>
        <v>plays</v>
      </c>
      <c r="S149" s="8">
        <f t="shared" si="14"/>
        <v>42534.208333333328</v>
      </c>
      <c r="T149" s="8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5">
        <f t="shared" si="16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 t="shared" si="17"/>
        <v>105.18691588785046</v>
      </c>
      <c r="Q150" t="str">
        <f t="shared" si="12"/>
        <v>technology</v>
      </c>
      <c r="R150" t="str">
        <f t="shared" si="13"/>
        <v>wearables</v>
      </c>
      <c r="S150" s="8">
        <f t="shared" si="14"/>
        <v>42941.208333333328</v>
      </c>
      <c r="T150" s="8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5">
        <f t="shared" si="16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 t="shared" si="17"/>
        <v>69.907692307692301</v>
      </c>
      <c r="Q151" t="str">
        <f t="shared" si="12"/>
        <v>music</v>
      </c>
      <c r="R151" t="str">
        <f t="shared" si="13"/>
        <v>indie rock</v>
      </c>
      <c r="S151" s="8">
        <f t="shared" si="14"/>
        <v>41275.25</v>
      </c>
      <c r="T151" s="8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5">
        <f t="shared" si="16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 t="shared" si="17"/>
        <v>1</v>
      </c>
      <c r="Q152" t="str">
        <f t="shared" si="12"/>
        <v>music</v>
      </c>
      <c r="R152" t="str">
        <f t="shared" si="13"/>
        <v>rock</v>
      </c>
      <c r="S152" s="8">
        <f t="shared" si="14"/>
        <v>43450.25</v>
      </c>
      <c r="T152" s="8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5">
        <f t="shared" si="16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 t="shared" si="17"/>
        <v>60.011588275391958</v>
      </c>
      <c r="Q153" t="str">
        <f t="shared" si="12"/>
        <v>music</v>
      </c>
      <c r="R153" t="str">
        <f t="shared" si="13"/>
        <v>electric music</v>
      </c>
      <c r="S153" s="8">
        <f t="shared" si="14"/>
        <v>41799.208333333336</v>
      </c>
      <c r="T153" s="8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5">
        <f t="shared" si="16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 t="shared" si="17"/>
        <v>52.006220379146917</v>
      </c>
      <c r="Q154" t="str">
        <f t="shared" si="12"/>
        <v>music</v>
      </c>
      <c r="R154" t="str">
        <f t="shared" si="13"/>
        <v>indie rock</v>
      </c>
      <c r="S154" s="8">
        <f t="shared" si="14"/>
        <v>42783.25</v>
      </c>
      <c r="T154" s="8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5">
        <f t="shared" si="16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 t="shared" si="17"/>
        <v>31.000176025347649</v>
      </c>
      <c r="Q155" t="str">
        <f t="shared" si="12"/>
        <v>theater</v>
      </c>
      <c r="R155" t="str">
        <f t="shared" si="13"/>
        <v>plays</v>
      </c>
      <c r="S155" s="8">
        <f t="shared" si="14"/>
        <v>41201.208333333336</v>
      </c>
      <c r="T155" s="8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5">
        <f t="shared" si="16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 t="shared" si="17"/>
        <v>95.042492917847028</v>
      </c>
      <c r="Q156" t="str">
        <f t="shared" si="12"/>
        <v>music</v>
      </c>
      <c r="R156" t="str">
        <f t="shared" si="13"/>
        <v>indie rock</v>
      </c>
      <c r="S156" s="8">
        <f t="shared" si="14"/>
        <v>42502.208333333328</v>
      </c>
      <c r="T156" s="8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5">
        <f t="shared" si="16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 t="shared" si="17"/>
        <v>75.968174204355108</v>
      </c>
      <c r="Q157" t="str">
        <f t="shared" si="12"/>
        <v>theater</v>
      </c>
      <c r="R157" t="str">
        <f t="shared" si="13"/>
        <v>plays</v>
      </c>
      <c r="S157" s="8">
        <f t="shared" si="14"/>
        <v>40262.208333333336</v>
      </c>
      <c r="T157" s="8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5">
        <f t="shared" si="16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 t="shared" si="17"/>
        <v>71.013192612137203</v>
      </c>
      <c r="Q158" t="str">
        <f t="shared" si="12"/>
        <v>music</v>
      </c>
      <c r="R158" t="str">
        <f t="shared" si="13"/>
        <v>rock</v>
      </c>
      <c r="S158" s="8">
        <f t="shared" si="14"/>
        <v>43743.208333333328</v>
      </c>
      <c r="T158" s="8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5">
        <f t="shared" si="16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 t="shared" si="17"/>
        <v>73.733333333333334</v>
      </c>
      <c r="Q159" t="str">
        <f t="shared" si="12"/>
        <v>photography</v>
      </c>
      <c r="R159" t="str">
        <f t="shared" si="13"/>
        <v>photography books</v>
      </c>
      <c r="S159" s="8">
        <f t="shared" si="14"/>
        <v>41638.25</v>
      </c>
      <c r="T159" s="8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5">
        <f t="shared" si="16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 t="shared" si="17"/>
        <v>113.17073170731707</v>
      </c>
      <c r="Q160" t="str">
        <f t="shared" si="12"/>
        <v>music</v>
      </c>
      <c r="R160" t="str">
        <f t="shared" si="13"/>
        <v>rock</v>
      </c>
      <c r="S160" s="8">
        <f t="shared" si="14"/>
        <v>42346.25</v>
      </c>
      <c r="T160" s="8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5">
        <f t="shared" si="16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 t="shared" si="17"/>
        <v>105.00933552992861</v>
      </c>
      <c r="Q161" t="str">
        <f t="shared" si="12"/>
        <v>theater</v>
      </c>
      <c r="R161" t="str">
        <f t="shared" si="13"/>
        <v>plays</v>
      </c>
      <c r="S161" s="8">
        <f t="shared" si="14"/>
        <v>43551.208333333328</v>
      </c>
      <c r="T161" s="8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5">
        <f t="shared" si="16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 t="shared" si="17"/>
        <v>79.176829268292678</v>
      </c>
      <c r="Q162" t="str">
        <f t="shared" si="12"/>
        <v>technology</v>
      </c>
      <c r="R162" t="str">
        <f t="shared" si="13"/>
        <v>wearables</v>
      </c>
      <c r="S162" s="8">
        <f t="shared" si="14"/>
        <v>43582.208333333328</v>
      </c>
      <c r="T162" s="8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5">
        <f t="shared" si="16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 t="shared" si="17"/>
        <v>57.333333333333336</v>
      </c>
      <c r="Q163" t="str">
        <f t="shared" si="12"/>
        <v>technology</v>
      </c>
      <c r="R163" t="str">
        <f t="shared" si="13"/>
        <v>web</v>
      </c>
      <c r="S163" s="8">
        <f t="shared" si="14"/>
        <v>42270.208333333328</v>
      </c>
      <c r="T163" s="8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5">
        <f t="shared" si="16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 t="shared" si="17"/>
        <v>58.178343949044589</v>
      </c>
      <c r="Q164" t="str">
        <f t="shared" si="12"/>
        <v>music</v>
      </c>
      <c r="R164" t="str">
        <f t="shared" si="13"/>
        <v>rock</v>
      </c>
      <c r="S164" s="8">
        <f t="shared" si="14"/>
        <v>43442.25</v>
      </c>
      <c r="T164" s="8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5">
        <f t="shared" si="16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 t="shared" si="17"/>
        <v>36.032520325203251</v>
      </c>
      <c r="Q165" t="str">
        <f t="shared" si="12"/>
        <v>photography</v>
      </c>
      <c r="R165" t="str">
        <f t="shared" si="13"/>
        <v>photography books</v>
      </c>
      <c r="S165" s="8">
        <f t="shared" si="14"/>
        <v>43028.208333333328</v>
      </c>
      <c r="T165" s="8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5">
        <f t="shared" si="16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 t="shared" si="17"/>
        <v>107.99068767908309</v>
      </c>
      <c r="Q166" t="str">
        <f t="shared" si="12"/>
        <v>theater</v>
      </c>
      <c r="R166" t="str">
        <f t="shared" si="13"/>
        <v>plays</v>
      </c>
      <c r="S166" s="8">
        <f t="shared" si="14"/>
        <v>43016.208333333328</v>
      </c>
      <c r="T166" s="8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5">
        <f t="shared" si="16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 t="shared" si="17"/>
        <v>44.005985634477256</v>
      </c>
      <c r="Q167" t="str">
        <f t="shared" si="12"/>
        <v>technology</v>
      </c>
      <c r="R167" t="str">
        <f t="shared" si="13"/>
        <v>web</v>
      </c>
      <c r="S167" s="8">
        <f t="shared" si="14"/>
        <v>42948.208333333328</v>
      </c>
      <c r="T167" s="8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5">
        <f t="shared" si="16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 t="shared" si="17"/>
        <v>55.077868852459019</v>
      </c>
      <c r="Q168" t="str">
        <f t="shared" si="12"/>
        <v>photography</v>
      </c>
      <c r="R168" t="str">
        <f t="shared" si="13"/>
        <v>photography books</v>
      </c>
      <c r="S168" s="8">
        <f t="shared" si="14"/>
        <v>40534.25</v>
      </c>
      <c r="T168" s="8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5">
        <f t="shared" si="16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 t="shared" si="17"/>
        <v>74</v>
      </c>
      <c r="Q169" t="str">
        <f t="shared" si="12"/>
        <v>theater</v>
      </c>
      <c r="R169" t="str">
        <f t="shared" si="13"/>
        <v>plays</v>
      </c>
      <c r="S169" s="8">
        <f t="shared" si="14"/>
        <v>41435.208333333336</v>
      </c>
      <c r="T169" s="8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5">
        <f t="shared" si="16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 t="shared" si="17"/>
        <v>41.996858638743454</v>
      </c>
      <c r="Q170" t="str">
        <f t="shared" si="12"/>
        <v>music</v>
      </c>
      <c r="R170" t="str">
        <f t="shared" si="13"/>
        <v>indie rock</v>
      </c>
      <c r="S170" s="8">
        <f t="shared" si="14"/>
        <v>43518.25</v>
      </c>
      <c r="T170" s="8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5">
        <f t="shared" si="16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 t="shared" si="17"/>
        <v>77.988161010260455</v>
      </c>
      <c r="Q171" t="str">
        <f t="shared" si="12"/>
        <v>film &amp; video</v>
      </c>
      <c r="R171" t="str">
        <f t="shared" si="13"/>
        <v>shorts</v>
      </c>
      <c r="S171" s="8">
        <f t="shared" si="14"/>
        <v>41077.208333333336</v>
      </c>
      <c r="T171" s="8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5">
        <f t="shared" si="16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 t="shared" si="17"/>
        <v>82.507462686567166</v>
      </c>
      <c r="Q172" t="str">
        <f t="shared" si="12"/>
        <v>music</v>
      </c>
      <c r="R172" t="str">
        <f t="shared" si="13"/>
        <v>indie rock</v>
      </c>
      <c r="S172" s="8">
        <f t="shared" si="14"/>
        <v>42950.208333333328</v>
      </c>
      <c r="T172" s="8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5">
        <f t="shared" si="16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8">
        <f t="shared" si="14"/>
        <v>41718.208333333336</v>
      </c>
      <c r="T173" s="8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5">
        <f t="shared" si="16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8">
        <f t="shared" si="14"/>
        <v>41839.208333333336</v>
      </c>
      <c r="T174" s="8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5">
        <f t="shared" si="16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 t="shared" si="17"/>
        <v>100.98334401024984</v>
      </c>
      <c r="Q175" t="str">
        <f t="shared" si="12"/>
        <v>theater</v>
      </c>
      <c r="R175" t="str">
        <f t="shared" si="13"/>
        <v>plays</v>
      </c>
      <c r="S175" s="8">
        <f t="shared" si="14"/>
        <v>41412.208333333336</v>
      </c>
      <c r="T175" s="8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5">
        <f t="shared" si="16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 t="shared" si="17"/>
        <v>111.83333333333333</v>
      </c>
      <c r="Q176" t="str">
        <f t="shared" si="12"/>
        <v>technology</v>
      </c>
      <c r="R176" t="str">
        <f t="shared" si="13"/>
        <v>wearables</v>
      </c>
      <c r="S176" s="8">
        <f t="shared" si="14"/>
        <v>42282.208333333328</v>
      </c>
      <c r="T176" s="8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5">
        <f t="shared" si="16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 t="shared" si="17"/>
        <v>41.999115044247787</v>
      </c>
      <c r="Q177" t="str">
        <f t="shared" si="12"/>
        <v>theater</v>
      </c>
      <c r="R177" t="str">
        <f t="shared" si="13"/>
        <v>plays</v>
      </c>
      <c r="S177" s="8">
        <f t="shared" si="14"/>
        <v>42613.208333333328</v>
      </c>
      <c r="T177" s="8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5">
        <f t="shared" si="16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 t="shared" si="17"/>
        <v>110.05115089514067</v>
      </c>
      <c r="Q178" t="str">
        <f t="shared" si="12"/>
        <v>theater</v>
      </c>
      <c r="R178" t="str">
        <f t="shared" si="13"/>
        <v>plays</v>
      </c>
      <c r="S178" s="8">
        <f t="shared" si="14"/>
        <v>42616.208333333328</v>
      </c>
      <c r="T178" s="8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5">
        <f t="shared" si="16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 t="shared" si="17"/>
        <v>58.997079225994888</v>
      </c>
      <c r="Q179" t="str">
        <f t="shared" si="12"/>
        <v>theater</v>
      </c>
      <c r="R179" t="str">
        <f t="shared" si="13"/>
        <v>plays</v>
      </c>
      <c r="S179" s="8">
        <f t="shared" si="14"/>
        <v>40497.25</v>
      </c>
      <c r="T179" s="8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5">
        <f t="shared" si="16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 t="shared" si="17"/>
        <v>32.985714285714288</v>
      </c>
      <c r="Q180" t="str">
        <f t="shared" si="12"/>
        <v>food</v>
      </c>
      <c r="R180" t="str">
        <f t="shared" si="13"/>
        <v>food trucks</v>
      </c>
      <c r="S180" s="8">
        <f t="shared" si="14"/>
        <v>42999.208333333328</v>
      </c>
      <c r="T180" s="8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5">
        <f t="shared" si="16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 t="shared" si="17"/>
        <v>45.005654509471306</v>
      </c>
      <c r="Q181" t="str">
        <f t="shared" si="12"/>
        <v>theater</v>
      </c>
      <c r="R181" t="str">
        <f t="shared" si="13"/>
        <v>plays</v>
      </c>
      <c r="S181" s="8">
        <f t="shared" si="14"/>
        <v>41350.208333333336</v>
      </c>
      <c r="T181" s="8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5">
        <f t="shared" si="16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 t="shared" si="17"/>
        <v>81.98196487897485</v>
      </c>
      <c r="Q182" t="str">
        <f t="shared" si="12"/>
        <v>technology</v>
      </c>
      <c r="R182" t="str">
        <f t="shared" si="13"/>
        <v>wearables</v>
      </c>
      <c r="S182" s="8">
        <f t="shared" si="14"/>
        <v>40259.208333333336</v>
      </c>
      <c r="T182" s="8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5">
        <f t="shared" si="16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 t="shared" si="17"/>
        <v>39.080882352941174</v>
      </c>
      <c r="Q183" t="str">
        <f t="shared" si="12"/>
        <v>technology</v>
      </c>
      <c r="R183" t="str">
        <f t="shared" si="13"/>
        <v>web</v>
      </c>
      <c r="S183" s="8">
        <f t="shared" si="14"/>
        <v>43012.208333333328</v>
      </c>
      <c r="T183" s="8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5">
        <f t="shared" si="16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 t="shared" si="17"/>
        <v>58.996383363471971</v>
      </c>
      <c r="Q184" t="str">
        <f t="shared" si="12"/>
        <v>theater</v>
      </c>
      <c r="R184" t="str">
        <f t="shared" si="13"/>
        <v>plays</v>
      </c>
      <c r="S184" s="8">
        <f t="shared" si="14"/>
        <v>43631.208333333328</v>
      </c>
      <c r="T184" s="8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5">
        <f t="shared" si="16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 t="shared" si="17"/>
        <v>40.988372093023258</v>
      </c>
      <c r="Q185" t="str">
        <f t="shared" si="12"/>
        <v>music</v>
      </c>
      <c r="R185" t="str">
        <f t="shared" si="13"/>
        <v>rock</v>
      </c>
      <c r="S185" s="8">
        <f t="shared" si="14"/>
        <v>40430.208333333336</v>
      </c>
      <c r="T185" s="8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5">
        <f t="shared" si="16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 t="shared" si="17"/>
        <v>31.029411764705884</v>
      </c>
      <c r="Q186" t="str">
        <f t="shared" si="12"/>
        <v>theater</v>
      </c>
      <c r="R186" t="str">
        <f t="shared" si="13"/>
        <v>plays</v>
      </c>
      <c r="S186" s="8">
        <f t="shared" si="14"/>
        <v>43588.208333333328</v>
      </c>
      <c r="T186" s="8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5">
        <f t="shared" si="16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 t="shared" si="17"/>
        <v>37.789473684210527</v>
      </c>
      <c r="Q187" t="str">
        <f t="shared" si="12"/>
        <v>film &amp; video</v>
      </c>
      <c r="R187" t="str">
        <f t="shared" si="13"/>
        <v>television</v>
      </c>
      <c r="S187" s="8">
        <f t="shared" si="14"/>
        <v>43233.208333333328</v>
      </c>
      <c r="T187" s="8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5">
        <f t="shared" si="16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 t="shared" si="17"/>
        <v>32.006772009029348</v>
      </c>
      <c r="Q188" t="str">
        <f t="shared" si="12"/>
        <v>theater</v>
      </c>
      <c r="R188" t="str">
        <f t="shared" si="13"/>
        <v>plays</v>
      </c>
      <c r="S188" s="8">
        <f t="shared" si="14"/>
        <v>41782.208333333336</v>
      </c>
      <c r="T188" s="8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5">
        <f t="shared" si="16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 t="shared" si="17"/>
        <v>95.966712898751737</v>
      </c>
      <c r="Q189" t="str">
        <f t="shared" si="12"/>
        <v>film &amp; video</v>
      </c>
      <c r="R189" t="str">
        <f t="shared" si="13"/>
        <v>shorts</v>
      </c>
      <c r="S189" s="8">
        <f t="shared" si="14"/>
        <v>41328.25</v>
      </c>
      <c r="T189" s="8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5">
        <f t="shared" si="16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 t="shared" si="17"/>
        <v>75</v>
      </c>
      <c r="Q190" t="str">
        <f t="shared" si="12"/>
        <v>theater</v>
      </c>
      <c r="R190" t="str">
        <f t="shared" si="13"/>
        <v>plays</v>
      </c>
      <c r="S190" s="8">
        <f t="shared" si="14"/>
        <v>41975.25</v>
      </c>
      <c r="T190" s="8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5">
        <f t="shared" si="16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 t="shared" si="17"/>
        <v>102.0498866213152</v>
      </c>
      <c r="Q191" t="str">
        <f t="shared" si="12"/>
        <v>theater</v>
      </c>
      <c r="R191" t="str">
        <f t="shared" si="13"/>
        <v>plays</v>
      </c>
      <c r="S191" s="8">
        <f t="shared" si="14"/>
        <v>42433.25</v>
      </c>
      <c r="T191" s="8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5">
        <f t="shared" si="16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 t="shared" si="17"/>
        <v>105.75</v>
      </c>
      <c r="Q192" t="str">
        <f t="shared" si="12"/>
        <v>theater</v>
      </c>
      <c r="R192" t="str">
        <f t="shared" si="13"/>
        <v>plays</v>
      </c>
      <c r="S192" s="8">
        <f t="shared" si="14"/>
        <v>41429.208333333336</v>
      </c>
      <c r="T192" s="8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5">
        <f t="shared" si="16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 t="shared" si="17"/>
        <v>37.069767441860463</v>
      </c>
      <c r="Q193" t="str">
        <f t="shared" si="12"/>
        <v>theater</v>
      </c>
      <c r="R193" t="str">
        <f t="shared" si="13"/>
        <v>plays</v>
      </c>
      <c r="S193" s="8">
        <f t="shared" si="14"/>
        <v>43536.208333333328</v>
      </c>
      <c r="T193" s="8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5">
        <f t="shared" si="16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 t="shared" si="17"/>
        <v>35.049382716049379</v>
      </c>
      <c r="Q194" t="str">
        <f t="shared" ref="Q194:Q257" si="18">LEFT(O194,FIND("/",O194)-1)</f>
        <v>music</v>
      </c>
      <c r="R194" t="str">
        <f t="shared" ref="R194:R257" si="19">MID(O194, FIND("/", O194) + 1, LEN(O194))</f>
        <v>rock</v>
      </c>
      <c r="S194" s="8">
        <f t="shared" ref="S194:S257" si="20">(((K194/60)/60)/24)+DATE(1970,1,1)</f>
        <v>41817.208333333336</v>
      </c>
      <c r="T194" s="8">
        <f t="shared" ref="T194:T257" si="21">(((L194/60)/60)/24)+DATE(1970,1,1)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5">
        <f t="shared" si="16"/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 t="shared" si="17"/>
        <v>46.338461538461537</v>
      </c>
      <c r="Q195" t="str">
        <f t="shared" si="18"/>
        <v>music</v>
      </c>
      <c r="R195" t="str">
        <f t="shared" si="19"/>
        <v>indie rock</v>
      </c>
      <c r="S195" s="8">
        <f t="shared" si="20"/>
        <v>43198.208333333328</v>
      </c>
      <c r="T195" s="8">
        <f t="shared" si="21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5">
        <f t="shared" ref="F196:F259" si="22">(E196/D196)*100</f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 t="shared" ref="P196:P259" si="23">E196/H196</f>
        <v>69.174603174603178</v>
      </c>
      <c r="Q196" t="str">
        <f t="shared" si="18"/>
        <v>music</v>
      </c>
      <c r="R196" t="str">
        <f t="shared" si="19"/>
        <v>metal</v>
      </c>
      <c r="S196" s="8">
        <f t="shared" si="20"/>
        <v>42261.208333333328</v>
      </c>
      <c r="T196" s="8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5">
        <f t="shared" si="2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 t="shared" si="23"/>
        <v>109.07824427480917</v>
      </c>
      <c r="Q197" t="str">
        <f t="shared" si="18"/>
        <v>music</v>
      </c>
      <c r="R197" t="str">
        <f t="shared" si="19"/>
        <v>electric music</v>
      </c>
      <c r="S197" s="8">
        <f t="shared" si="20"/>
        <v>43310.208333333328</v>
      </c>
      <c r="T197" s="8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5">
        <f t="shared" si="2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 t="shared" si="23"/>
        <v>51.78</v>
      </c>
      <c r="Q198" t="str">
        <f t="shared" si="18"/>
        <v>technology</v>
      </c>
      <c r="R198" t="str">
        <f t="shared" si="19"/>
        <v>wearables</v>
      </c>
      <c r="S198" s="8">
        <f t="shared" si="20"/>
        <v>42616.208333333328</v>
      </c>
      <c r="T198" s="8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5">
        <f t="shared" si="2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 t="shared" si="23"/>
        <v>82.010055304172951</v>
      </c>
      <c r="Q199" t="str">
        <f t="shared" si="18"/>
        <v>film &amp; video</v>
      </c>
      <c r="R199" t="str">
        <f t="shared" si="19"/>
        <v>drama</v>
      </c>
      <c r="S199" s="8">
        <f t="shared" si="20"/>
        <v>42909.208333333328</v>
      </c>
      <c r="T199" s="8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5">
        <f t="shared" si="2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 t="shared" si="23"/>
        <v>35.958333333333336</v>
      </c>
      <c r="Q200" t="str">
        <f t="shared" si="18"/>
        <v>music</v>
      </c>
      <c r="R200" t="str">
        <f t="shared" si="19"/>
        <v>electric music</v>
      </c>
      <c r="S200" s="8">
        <f t="shared" si="20"/>
        <v>40396.208333333336</v>
      </c>
      <c r="T200" s="8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5">
        <f t="shared" si="2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 t="shared" si="23"/>
        <v>74.461538461538467</v>
      </c>
      <c r="Q201" t="str">
        <f t="shared" si="18"/>
        <v>music</v>
      </c>
      <c r="R201" t="str">
        <f t="shared" si="19"/>
        <v>rock</v>
      </c>
      <c r="S201" s="8">
        <f t="shared" si="20"/>
        <v>42192.208333333328</v>
      </c>
      <c r="T201" s="8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5">
        <f t="shared" si="2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 t="shared" si="23"/>
        <v>2</v>
      </c>
      <c r="Q202" t="str">
        <f t="shared" si="18"/>
        <v>theater</v>
      </c>
      <c r="R202" t="str">
        <f t="shared" si="19"/>
        <v>plays</v>
      </c>
      <c r="S202" s="8">
        <f t="shared" si="20"/>
        <v>40262.208333333336</v>
      </c>
      <c r="T202" s="8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5">
        <f t="shared" si="2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 t="shared" si="23"/>
        <v>91.114649681528661</v>
      </c>
      <c r="Q203" t="str">
        <f t="shared" si="18"/>
        <v>technology</v>
      </c>
      <c r="R203" t="str">
        <f t="shared" si="19"/>
        <v>web</v>
      </c>
      <c r="S203" s="8">
        <f t="shared" si="20"/>
        <v>41845.208333333336</v>
      </c>
      <c r="T203" s="8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5">
        <f t="shared" si="2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 t="shared" si="23"/>
        <v>79.792682926829272</v>
      </c>
      <c r="Q204" t="str">
        <f t="shared" si="18"/>
        <v>food</v>
      </c>
      <c r="R204" t="str">
        <f t="shared" si="19"/>
        <v>food trucks</v>
      </c>
      <c r="S204" s="8">
        <f t="shared" si="20"/>
        <v>40818.208333333336</v>
      </c>
      <c r="T204" s="8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5">
        <f t="shared" si="2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 t="shared" si="23"/>
        <v>42.999777678968428</v>
      </c>
      <c r="Q205" t="str">
        <f t="shared" si="18"/>
        <v>theater</v>
      </c>
      <c r="R205" t="str">
        <f t="shared" si="19"/>
        <v>plays</v>
      </c>
      <c r="S205" s="8">
        <f t="shared" si="20"/>
        <v>42752.25</v>
      </c>
      <c r="T205" s="8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5">
        <f t="shared" si="2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 t="shared" si="23"/>
        <v>63.225000000000001</v>
      </c>
      <c r="Q206" t="str">
        <f t="shared" si="18"/>
        <v>music</v>
      </c>
      <c r="R206" t="str">
        <f t="shared" si="19"/>
        <v>jazz</v>
      </c>
      <c r="S206" s="8">
        <f t="shared" si="20"/>
        <v>40636.208333333336</v>
      </c>
      <c r="T206" s="8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5">
        <f t="shared" si="2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 t="shared" si="23"/>
        <v>70.174999999999997</v>
      </c>
      <c r="Q207" t="str">
        <f t="shared" si="18"/>
        <v>theater</v>
      </c>
      <c r="R207" t="str">
        <f t="shared" si="19"/>
        <v>plays</v>
      </c>
      <c r="S207" s="8">
        <f t="shared" si="20"/>
        <v>43390.208333333328</v>
      </c>
      <c r="T207" s="8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5">
        <f t="shared" si="2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 t="shared" si="23"/>
        <v>61.333333333333336</v>
      </c>
      <c r="Q208" t="str">
        <f t="shared" si="18"/>
        <v>publishing</v>
      </c>
      <c r="R208" t="str">
        <f t="shared" si="19"/>
        <v>fiction</v>
      </c>
      <c r="S208" s="8">
        <f t="shared" si="20"/>
        <v>40236.25</v>
      </c>
      <c r="T208" s="8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5">
        <f t="shared" si="2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 t="shared" si="23"/>
        <v>99</v>
      </c>
      <c r="Q209" t="str">
        <f t="shared" si="18"/>
        <v>music</v>
      </c>
      <c r="R209" t="str">
        <f t="shared" si="19"/>
        <v>rock</v>
      </c>
      <c r="S209" s="8">
        <f t="shared" si="20"/>
        <v>43340.208333333328</v>
      </c>
      <c r="T209" s="8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5">
        <f t="shared" si="2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 t="shared" si="23"/>
        <v>96.984900146127615</v>
      </c>
      <c r="Q210" t="str">
        <f t="shared" si="18"/>
        <v>film &amp; video</v>
      </c>
      <c r="R210" t="str">
        <f t="shared" si="19"/>
        <v>documentary</v>
      </c>
      <c r="S210" s="8">
        <f t="shared" si="20"/>
        <v>43048.25</v>
      </c>
      <c r="T210" s="8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5">
        <f t="shared" si="2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 t="shared" si="23"/>
        <v>51.004950495049506</v>
      </c>
      <c r="Q211" t="str">
        <f t="shared" si="18"/>
        <v>film &amp; video</v>
      </c>
      <c r="R211" t="str">
        <f t="shared" si="19"/>
        <v>documentary</v>
      </c>
      <c r="S211" s="8">
        <f t="shared" si="20"/>
        <v>42496.208333333328</v>
      </c>
      <c r="T211" s="8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5">
        <f t="shared" si="2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 t="shared" si="23"/>
        <v>28.044247787610619</v>
      </c>
      <c r="Q212" t="str">
        <f t="shared" si="18"/>
        <v>film &amp; video</v>
      </c>
      <c r="R212" t="str">
        <f t="shared" si="19"/>
        <v>science fiction</v>
      </c>
      <c r="S212" s="8">
        <f t="shared" si="20"/>
        <v>42797.25</v>
      </c>
      <c r="T212" s="8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5">
        <f t="shared" si="2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 t="shared" si="23"/>
        <v>60.984615384615381</v>
      </c>
      <c r="Q213" t="str">
        <f t="shared" si="18"/>
        <v>theater</v>
      </c>
      <c r="R213" t="str">
        <f t="shared" si="19"/>
        <v>plays</v>
      </c>
      <c r="S213" s="8">
        <f t="shared" si="20"/>
        <v>41513.208333333336</v>
      </c>
      <c r="T213" s="8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5">
        <f t="shared" si="2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 t="shared" si="23"/>
        <v>73.214285714285708</v>
      </c>
      <c r="Q214" t="str">
        <f t="shared" si="18"/>
        <v>theater</v>
      </c>
      <c r="R214" t="str">
        <f t="shared" si="19"/>
        <v>plays</v>
      </c>
      <c r="S214" s="8">
        <f t="shared" si="20"/>
        <v>43814.25</v>
      </c>
      <c r="T214" s="8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5">
        <f t="shared" si="2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 t="shared" si="23"/>
        <v>39.997435299603637</v>
      </c>
      <c r="Q215" t="str">
        <f t="shared" si="18"/>
        <v>music</v>
      </c>
      <c r="R215" t="str">
        <f t="shared" si="19"/>
        <v>indie rock</v>
      </c>
      <c r="S215" s="8">
        <f t="shared" si="20"/>
        <v>40488.208333333336</v>
      </c>
      <c r="T215" s="8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5">
        <f t="shared" si="2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 t="shared" si="23"/>
        <v>86.812121212121212</v>
      </c>
      <c r="Q216" t="str">
        <f t="shared" si="18"/>
        <v>music</v>
      </c>
      <c r="R216" t="str">
        <f t="shared" si="19"/>
        <v>rock</v>
      </c>
      <c r="S216" s="8">
        <f t="shared" si="20"/>
        <v>40409.208333333336</v>
      </c>
      <c r="T216" s="8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5">
        <f t="shared" si="2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 t="shared" si="23"/>
        <v>42.125874125874127</v>
      </c>
      <c r="Q217" t="str">
        <f t="shared" si="18"/>
        <v>theater</v>
      </c>
      <c r="R217" t="str">
        <f t="shared" si="19"/>
        <v>plays</v>
      </c>
      <c r="S217" s="8">
        <f t="shared" si="20"/>
        <v>43509.25</v>
      </c>
      <c r="T217" s="8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5">
        <f t="shared" si="2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 t="shared" si="23"/>
        <v>103.97851239669421</v>
      </c>
      <c r="Q218" t="str">
        <f t="shared" si="18"/>
        <v>theater</v>
      </c>
      <c r="R218" t="str">
        <f t="shared" si="19"/>
        <v>plays</v>
      </c>
      <c r="S218" s="8">
        <f t="shared" si="20"/>
        <v>40869.25</v>
      </c>
      <c r="T218" s="8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5">
        <f t="shared" si="2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 t="shared" si="23"/>
        <v>62.003211991434689</v>
      </c>
      <c r="Q219" t="str">
        <f t="shared" si="18"/>
        <v>film &amp; video</v>
      </c>
      <c r="R219" t="str">
        <f t="shared" si="19"/>
        <v>science fiction</v>
      </c>
      <c r="S219" s="8">
        <f t="shared" si="20"/>
        <v>43583.208333333328</v>
      </c>
      <c r="T219" s="8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5">
        <f t="shared" si="2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 t="shared" si="23"/>
        <v>31.005037783375315</v>
      </c>
      <c r="Q220" t="str">
        <f t="shared" si="18"/>
        <v>film &amp; video</v>
      </c>
      <c r="R220" t="str">
        <f t="shared" si="19"/>
        <v>shorts</v>
      </c>
      <c r="S220" s="8">
        <f t="shared" si="20"/>
        <v>40858.25</v>
      </c>
      <c r="T220" s="8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5">
        <f t="shared" si="2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 t="shared" si="23"/>
        <v>89.991552956465242</v>
      </c>
      <c r="Q221" t="str">
        <f t="shared" si="18"/>
        <v>film &amp; video</v>
      </c>
      <c r="R221" t="str">
        <f t="shared" si="19"/>
        <v>animation</v>
      </c>
      <c r="S221" s="8">
        <f t="shared" si="20"/>
        <v>41137.208333333336</v>
      </c>
      <c r="T221" s="8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5">
        <f t="shared" si="2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 t="shared" si="23"/>
        <v>39.235294117647058</v>
      </c>
      <c r="Q222" t="str">
        <f t="shared" si="18"/>
        <v>theater</v>
      </c>
      <c r="R222" t="str">
        <f t="shared" si="19"/>
        <v>plays</v>
      </c>
      <c r="S222" s="8">
        <f t="shared" si="20"/>
        <v>40725.208333333336</v>
      </c>
      <c r="T222" s="8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5">
        <f t="shared" si="2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 t="shared" si="23"/>
        <v>54.993116108306566</v>
      </c>
      <c r="Q223" t="str">
        <f t="shared" si="18"/>
        <v>food</v>
      </c>
      <c r="R223" t="str">
        <f t="shared" si="19"/>
        <v>food trucks</v>
      </c>
      <c r="S223" s="8">
        <f t="shared" si="20"/>
        <v>41081.208333333336</v>
      </c>
      <c r="T223" s="8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5">
        <f t="shared" si="2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 t="shared" si="23"/>
        <v>47.992753623188406</v>
      </c>
      <c r="Q224" t="str">
        <f t="shared" si="18"/>
        <v>photography</v>
      </c>
      <c r="R224" t="str">
        <f t="shared" si="19"/>
        <v>photography books</v>
      </c>
      <c r="S224" s="8">
        <f t="shared" si="20"/>
        <v>41914.208333333336</v>
      </c>
      <c r="T224" s="8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5">
        <f t="shared" si="2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 t="shared" si="23"/>
        <v>87.966702470461868</v>
      </c>
      <c r="Q225" t="str">
        <f t="shared" si="18"/>
        <v>theater</v>
      </c>
      <c r="R225" t="str">
        <f t="shared" si="19"/>
        <v>plays</v>
      </c>
      <c r="S225" s="8">
        <f t="shared" si="20"/>
        <v>42445.208333333328</v>
      </c>
      <c r="T225" s="8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5">
        <f t="shared" si="2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 t="shared" si="23"/>
        <v>51.999165275459099</v>
      </c>
      <c r="Q226" t="str">
        <f t="shared" si="18"/>
        <v>film &amp; video</v>
      </c>
      <c r="R226" t="str">
        <f t="shared" si="19"/>
        <v>science fiction</v>
      </c>
      <c r="S226" s="8">
        <f t="shared" si="20"/>
        <v>41906.208333333336</v>
      </c>
      <c r="T226" s="8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5">
        <f t="shared" si="2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 t="shared" si="23"/>
        <v>29.999659863945578</v>
      </c>
      <c r="Q227" t="str">
        <f t="shared" si="18"/>
        <v>music</v>
      </c>
      <c r="R227" t="str">
        <f t="shared" si="19"/>
        <v>rock</v>
      </c>
      <c r="S227" s="8">
        <f t="shared" si="20"/>
        <v>41762.208333333336</v>
      </c>
      <c r="T227" s="8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5">
        <f t="shared" si="2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 t="shared" si="23"/>
        <v>98.205357142857139</v>
      </c>
      <c r="Q228" t="str">
        <f t="shared" si="18"/>
        <v>photography</v>
      </c>
      <c r="R228" t="str">
        <f t="shared" si="19"/>
        <v>photography books</v>
      </c>
      <c r="S228" s="8">
        <f t="shared" si="20"/>
        <v>40276.208333333336</v>
      </c>
      <c r="T228" s="8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5">
        <f t="shared" si="2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 t="shared" si="23"/>
        <v>108.96182396606575</v>
      </c>
      <c r="Q229" t="str">
        <f t="shared" si="18"/>
        <v>games</v>
      </c>
      <c r="R229" t="str">
        <f t="shared" si="19"/>
        <v>mobile games</v>
      </c>
      <c r="S229" s="8">
        <f t="shared" si="20"/>
        <v>42139.208333333328</v>
      </c>
      <c r="T229" s="8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5">
        <f t="shared" si="2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 t="shared" si="23"/>
        <v>66.998379254457049</v>
      </c>
      <c r="Q230" t="str">
        <f t="shared" si="18"/>
        <v>film &amp; video</v>
      </c>
      <c r="R230" t="str">
        <f t="shared" si="19"/>
        <v>animation</v>
      </c>
      <c r="S230" s="8">
        <f t="shared" si="20"/>
        <v>42613.208333333328</v>
      </c>
      <c r="T230" s="8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5">
        <f t="shared" si="2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 t="shared" si="23"/>
        <v>64.99333594668758</v>
      </c>
      <c r="Q231" t="str">
        <f t="shared" si="18"/>
        <v>games</v>
      </c>
      <c r="R231" t="str">
        <f t="shared" si="19"/>
        <v>mobile games</v>
      </c>
      <c r="S231" s="8">
        <f t="shared" si="20"/>
        <v>42887.208333333328</v>
      </c>
      <c r="T231" s="8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5">
        <f t="shared" si="2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 t="shared" si="23"/>
        <v>99.841584158415841</v>
      </c>
      <c r="Q232" t="str">
        <f t="shared" si="18"/>
        <v>games</v>
      </c>
      <c r="R232" t="str">
        <f t="shared" si="19"/>
        <v>video games</v>
      </c>
      <c r="S232" s="8">
        <f t="shared" si="20"/>
        <v>43805.25</v>
      </c>
      <c r="T232" s="8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5">
        <f t="shared" si="2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 t="shared" si="23"/>
        <v>82.432835820895519</v>
      </c>
      <c r="Q233" t="str">
        <f t="shared" si="18"/>
        <v>theater</v>
      </c>
      <c r="R233" t="str">
        <f t="shared" si="19"/>
        <v>plays</v>
      </c>
      <c r="S233" s="8">
        <f t="shared" si="20"/>
        <v>41415.208333333336</v>
      </c>
      <c r="T233" s="8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5">
        <f t="shared" si="2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 t="shared" si="23"/>
        <v>63.293478260869563</v>
      </c>
      <c r="Q234" t="str">
        <f t="shared" si="18"/>
        <v>theater</v>
      </c>
      <c r="R234" t="str">
        <f t="shared" si="19"/>
        <v>plays</v>
      </c>
      <c r="S234" s="8">
        <f t="shared" si="20"/>
        <v>42576.208333333328</v>
      </c>
      <c r="T234" s="8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5">
        <f t="shared" si="2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 t="shared" si="23"/>
        <v>96.774193548387103</v>
      </c>
      <c r="Q235" t="str">
        <f t="shared" si="18"/>
        <v>film &amp; video</v>
      </c>
      <c r="R235" t="str">
        <f t="shared" si="19"/>
        <v>animation</v>
      </c>
      <c r="S235" s="8">
        <f t="shared" si="20"/>
        <v>40706.208333333336</v>
      </c>
      <c r="T235" s="8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5">
        <f t="shared" si="2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 t="shared" si="23"/>
        <v>54.906040268456373</v>
      </c>
      <c r="Q236" t="str">
        <f t="shared" si="18"/>
        <v>games</v>
      </c>
      <c r="R236" t="str">
        <f t="shared" si="19"/>
        <v>video games</v>
      </c>
      <c r="S236" s="8">
        <f t="shared" si="20"/>
        <v>42969.208333333328</v>
      </c>
      <c r="T236" s="8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5">
        <f t="shared" si="2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 t="shared" si="23"/>
        <v>39.010869565217391</v>
      </c>
      <c r="Q237" t="str">
        <f t="shared" si="18"/>
        <v>film &amp; video</v>
      </c>
      <c r="R237" t="str">
        <f t="shared" si="19"/>
        <v>animation</v>
      </c>
      <c r="S237" s="8">
        <f t="shared" si="20"/>
        <v>42779.25</v>
      </c>
      <c r="T237" s="8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5">
        <f t="shared" si="2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 t="shared" si="23"/>
        <v>75.84210526315789</v>
      </c>
      <c r="Q238" t="str">
        <f t="shared" si="18"/>
        <v>music</v>
      </c>
      <c r="R238" t="str">
        <f t="shared" si="19"/>
        <v>rock</v>
      </c>
      <c r="S238" s="8">
        <f t="shared" si="20"/>
        <v>43641.208333333328</v>
      </c>
      <c r="T238" s="8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5">
        <f t="shared" si="2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 t="shared" si="23"/>
        <v>45.051671732522799</v>
      </c>
      <c r="Q239" t="str">
        <f t="shared" si="18"/>
        <v>film &amp; video</v>
      </c>
      <c r="R239" t="str">
        <f t="shared" si="19"/>
        <v>animation</v>
      </c>
      <c r="S239" s="8">
        <f t="shared" si="20"/>
        <v>41754.208333333336</v>
      </c>
      <c r="T239" s="8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5">
        <f t="shared" si="2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 t="shared" si="23"/>
        <v>104.51546391752578</v>
      </c>
      <c r="Q240" t="str">
        <f t="shared" si="18"/>
        <v>theater</v>
      </c>
      <c r="R240" t="str">
        <f t="shared" si="19"/>
        <v>plays</v>
      </c>
      <c r="S240" s="8">
        <f t="shared" si="20"/>
        <v>43083.25</v>
      </c>
      <c r="T240" s="8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5">
        <f t="shared" si="2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 t="shared" si="23"/>
        <v>76.268292682926827</v>
      </c>
      <c r="Q241" t="str">
        <f t="shared" si="18"/>
        <v>technology</v>
      </c>
      <c r="R241" t="str">
        <f t="shared" si="19"/>
        <v>wearables</v>
      </c>
      <c r="S241" s="8">
        <f t="shared" si="20"/>
        <v>42245.208333333328</v>
      </c>
      <c r="T241" s="8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5">
        <f t="shared" si="2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 t="shared" si="23"/>
        <v>69.015695067264573</v>
      </c>
      <c r="Q242" t="str">
        <f t="shared" si="18"/>
        <v>theater</v>
      </c>
      <c r="R242" t="str">
        <f t="shared" si="19"/>
        <v>plays</v>
      </c>
      <c r="S242" s="8">
        <f t="shared" si="20"/>
        <v>40396.208333333336</v>
      </c>
      <c r="T242" s="8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5">
        <f t="shared" si="2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 t="shared" si="23"/>
        <v>101.97684085510689</v>
      </c>
      <c r="Q243" t="str">
        <f t="shared" si="18"/>
        <v>publishing</v>
      </c>
      <c r="R243" t="str">
        <f t="shared" si="19"/>
        <v>nonfiction</v>
      </c>
      <c r="S243" s="8">
        <f t="shared" si="20"/>
        <v>41742.208333333336</v>
      </c>
      <c r="T243" s="8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5">
        <f t="shared" si="2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 t="shared" si="23"/>
        <v>42.915999999999997</v>
      </c>
      <c r="Q244" t="str">
        <f t="shared" si="18"/>
        <v>music</v>
      </c>
      <c r="R244" t="str">
        <f t="shared" si="19"/>
        <v>rock</v>
      </c>
      <c r="S244" s="8">
        <f t="shared" si="20"/>
        <v>42865.208333333328</v>
      </c>
      <c r="T244" s="8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5">
        <f t="shared" si="2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 t="shared" si="23"/>
        <v>43.025210084033617</v>
      </c>
      <c r="Q245" t="str">
        <f t="shared" si="18"/>
        <v>theater</v>
      </c>
      <c r="R245" t="str">
        <f t="shared" si="19"/>
        <v>plays</v>
      </c>
      <c r="S245" s="8">
        <f t="shared" si="20"/>
        <v>43163.25</v>
      </c>
      <c r="T245" s="8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5">
        <f t="shared" si="2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 t="shared" si="23"/>
        <v>75.245283018867923</v>
      </c>
      <c r="Q246" t="str">
        <f t="shared" si="18"/>
        <v>theater</v>
      </c>
      <c r="R246" t="str">
        <f t="shared" si="19"/>
        <v>plays</v>
      </c>
      <c r="S246" s="8">
        <f t="shared" si="20"/>
        <v>41834.208333333336</v>
      </c>
      <c r="T246" s="8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5">
        <f t="shared" si="2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 t="shared" si="23"/>
        <v>69.023364485981304</v>
      </c>
      <c r="Q247" t="str">
        <f t="shared" si="18"/>
        <v>theater</v>
      </c>
      <c r="R247" t="str">
        <f t="shared" si="19"/>
        <v>plays</v>
      </c>
      <c r="S247" s="8">
        <f t="shared" si="20"/>
        <v>41736.208333333336</v>
      </c>
      <c r="T247" s="8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5">
        <f t="shared" si="2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 t="shared" si="23"/>
        <v>65.986486486486484</v>
      </c>
      <c r="Q248" t="str">
        <f t="shared" si="18"/>
        <v>technology</v>
      </c>
      <c r="R248" t="str">
        <f t="shared" si="19"/>
        <v>web</v>
      </c>
      <c r="S248" s="8">
        <f t="shared" si="20"/>
        <v>41491.208333333336</v>
      </c>
      <c r="T248" s="8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5">
        <f t="shared" si="2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 t="shared" si="23"/>
        <v>98.013800424628457</v>
      </c>
      <c r="Q249" t="str">
        <f t="shared" si="18"/>
        <v>publishing</v>
      </c>
      <c r="R249" t="str">
        <f t="shared" si="19"/>
        <v>fiction</v>
      </c>
      <c r="S249" s="8">
        <f t="shared" si="20"/>
        <v>42726.25</v>
      </c>
      <c r="T249" s="8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5">
        <f t="shared" si="2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 t="shared" si="23"/>
        <v>60.105504587155963</v>
      </c>
      <c r="Q250" t="str">
        <f t="shared" si="18"/>
        <v>games</v>
      </c>
      <c r="R250" t="str">
        <f t="shared" si="19"/>
        <v>mobile games</v>
      </c>
      <c r="S250" s="8">
        <f t="shared" si="20"/>
        <v>42004.25</v>
      </c>
      <c r="T250" s="8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5">
        <f t="shared" si="2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 t="shared" si="23"/>
        <v>26.000773395204948</v>
      </c>
      <c r="Q251" t="str">
        <f t="shared" si="18"/>
        <v>publishing</v>
      </c>
      <c r="R251" t="str">
        <f t="shared" si="19"/>
        <v>translations</v>
      </c>
      <c r="S251" s="8">
        <f t="shared" si="20"/>
        <v>42006.25</v>
      </c>
      <c r="T251" s="8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5">
        <f t="shared" si="2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 t="shared" si="23"/>
        <v>3</v>
      </c>
      <c r="Q252" t="str">
        <f t="shared" si="18"/>
        <v>music</v>
      </c>
      <c r="R252" t="str">
        <f t="shared" si="19"/>
        <v>rock</v>
      </c>
      <c r="S252" s="8">
        <f t="shared" si="20"/>
        <v>40203.25</v>
      </c>
      <c r="T252" s="8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5">
        <f t="shared" si="2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 t="shared" si="23"/>
        <v>38.019801980198018</v>
      </c>
      <c r="Q253" t="str">
        <f t="shared" si="18"/>
        <v>theater</v>
      </c>
      <c r="R253" t="str">
        <f t="shared" si="19"/>
        <v>plays</v>
      </c>
      <c r="S253" s="8">
        <f t="shared" si="20"/>
        <v>41252.25</v>
      </c>
      <c r="T253" s="8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5">
        <f t="shared" si="2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 t="shared" si="23"/>
        <v>106.15254237288136</v>
      </c>
      <c r="Q254" t="str">
        <f t="shared" si="18"/>
        <v>theater</v>
      </c>
      <c r="R254" t="str">
        <f t="shared" si="19"/>
        <v>plays</v>
      </c>
      <c r="S254" s="8">
        <f t="shared" si="20"/>
        <v>41572.208333333336</v>
      </c>
      <c r="T254" s="8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5">
        <f t="shared" si="2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 t="shared" si="23"/>
        <v>81.019475655430711</v>
      </c>
      <c r="Q255" t="str">
        <f t="shared" si="18"/>
        <v>film &amp; video</v>
      </c>
      <c r="R255" t="str">
        <f t="shared" si="19"/>
        <v>drama</v>
      </c>
      <c r="S255" s="8">
        <f t="shared" si="20"/>
        <v>40641.208333333336</v>
      </c>
      <c r="T255" s="8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5">
        <f t="shared" si="2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 t="shared" si="23"/>
        <v>96.647727272727266</v>
      </c>
      <c r="Q256" t="str">
        <f t="shared" si="18"/>
        <v>publishing</v>
      </c>
      <c r="R256" t="str">
        <f t="shared" si="19"/>
        <v>nonfiction</v>
      </c>
      <c r="S256" s="8">
        <f t="shared" si="20"/>
        <v>42787.25</v>
      </c>
      <c r="T256" s="8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5">
        <f t="shared" si="2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 t="shared" si="23"/>
        <v>57.003535651149086</v>
      </c>
      <c r="Q257" t="str">
        <f t="shared" si="18"/>
        <v>music</v>
      </c>
      <c r="R257" t="str">
        <f t="shared" si="19"/>
        <v>rock</v>
      </c>
      <c r="S257" s="8">
        <f t="shared" si="20"/>
        <v>40590.25</v>
      </c>
      <c r="T257" s="8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5">
        <f t="shared" si="22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 t="shared" si="23"/>
        <v>63.93333333333333</v>
      </c>
      <c r="Q258" t="str">
        <f t="shared" ref="Q258:Q321" si="24">LEFT(O258,FIND("/",O258)-1)</f>
        <v>music</v>
      </c>
      <c r="R258" t="str">
        <f t="shared" ref="R258:R321" si="25">MID(O258, FIND("/", O258) + 1, LEN(O258))</f>
        <v>rock</v>
      </c>
      <c r="S258" s="8">
        <f t="shared" ref="S258:S321" si="26">(((K258/60)/60)/24)+DATE(1970,1,1)</f>
        <v>42393.25</v>
      </c>
      <c r="T258" s="8">
        <f t="shared" ref="T258:T321" si="27">(((L258/60)/60)/24)+DATE(1970,1,1)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5">
        <f t="shared" si="22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 t="shared" si="23"/>
        <v>90.456521739130437</v>
      </c>
      <c r="Q259" t="str">
        <f t="shared" si="24"/>
        <v>theater</v>
      </c>
      <c r="R259" t="str">
        <f t="shared" si="25"/>
        <v>plays</v>
      </c>
      <c r="S259" s="8">
        <f t="shared" si="26"/>
        <v>41338.25</v>
      </c>
      <c r="T259" s="8">
        <f t="shared" si="27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5">
        <f t="shared" ref="F260:F323" si="28">(E260/D260)*100</f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 t="shared" ref="P260:P323" si="29">E260/H260</f>
        <v>72.172043010752688</v>
      </c>
      <c r="Q260" t="str">
        <f t="shared" si="24"/>
        <v>theater</v>
      </c>
      <c r="R260" t="str">
        <f t="shared" si="25"/>
        <v>plays</v>
      </c>
      <c r="S260" s="8">
        <f t="shared" si="26"/>
        <v>42712.25</v>
      </c>
      <c r="T260" s="8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5">
        <f t="shared" si="28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 t="shared" si="29"/>
        <v>77.934782608695656</v>
      </c>
      <c r="Q261" t="str">
        <f t="shared" si="24"/>
        <v>photography</v>
      </c>
      <c r="R261" t="str">
        <f t="shared" si="25"/>
        <v>photography books</v>
      </c>
      <c r="S261" s="8">
        <f t="shared" si="26"/>
        <v>41251.25</v>
      </c>
      <c r="T261" s="8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5">
        <f t="shared" si="28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 t="shared" si="29"/>
        <v>38.065134099616856</v>
      </c>
      <c r="Q262" t="str">
        <f t="shared" si="24"/>
        <v>music</v>
      </c>
      <c r="R262" t="str">
        <f t="shared" si="25"/>
        <v>rock</v>
      </c>
      <c r="S262" s="8">
        <f t="shared" si="26"/>
        <v>41180.208333333336</v>
      </c>
      <c r="T262" s="8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5">
        <f t="shared" si="28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 t="shared" si="29"/>
        <v>57.936123348017624</v>
      </c>
      <c r="Q263" t="str">
        <f t="shared" si="24"/>
        <v>music</v>
      </c>
      <c r="R263" t="str">
        <f t="shared" si="25"/>
        <v>rock</v>
      </c>
      <c r="S263" s="8">
        <f t="shared" si="26"/>
        <v>40415.208333333336</v>
      </c>
      <c r="T263" s="8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5">
        <f t="shared" si="28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 t="shared" si="29"/>
        <v>49.794392523364486</v>
      </c>
      <c r="Q264" t="str">
        <f t="shared" si="24"/>
        <v>music</v>
      </c>
      <c r="R264" t="str">
        <f t="shared" si="25"/>
        <v>indie rock</v>
      </c>
      <c r="S264" s="8">
        <f t="shared" si="26"/>
        <v>40638.208333333336</v>
      </c>
      <c r="T264" s="8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5">
        <f t="shared" si="28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 t="shared" si="29"/>
        <v>54.050251256281406</v>
      </c>
      <c r="Q265" t="str">
        <f t="shared" si="24"/>
        <v>photography</v>
      </c>
      <c r="R265" t="str">
        <f t="shared" si="25"/>
        <v>photography books</v>
      </c>
      <c r="S265" s="8">
        <f t="shared" si="26"/>
        <v>40187.25</v>
      </c>
      <c r="T265" s="8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5">
        <f t="shared" si="28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 t="shared" si="29"/>
        <v>30.002721335268504</v>
      </c>
      <c r="Q266" t="str">
        <f t="shared" si="24"/>
        <v>theater</v>
      </c>
      <c r="R266" t="str">
        <f t="shared" si="25"/>
        <v>plays</v>
      </c>
      <c r="S266" s="8">
        <f t="shared" si="26"/>
        <v>41317.25</v>
      </c>
      <c r="T266" s="8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5">
        <f t="shared" si="28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 t="shared" si="29"/>
        <v>70.127906976744185</v>
      </c>
      <c r="Q267" t="str">
        <f t="shared" si="24"/>
        <v>theater</v>
      </c>
      <c r="R267" t="str">
        <f t="shared" si="25"/>
        <v>plays</v>
      </c>
      <c r="S267" s="8">
        <f t="shared" si="26"/>
        <v>42372.25</v>
      </c>
      <c r="T267" s="8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5">
        <f t="shared" si="28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 t="shared" si="29"/>
        <v>26.996228786926462</v>
      </c>
      <c r="Q268" t="str">
        <f t="shared" si="24"/>
        <v>music</v>
      </c>
      <c r="R268" t="str">
        <f t="shared" si="25"/>
        <v>jazz</v>
      </c>
      <c r="S268" s="8">
        <f t="shared" si="26"/>
        <v>41950.25</v>
      </c>
      <c r="T268" s="8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5">
        <f t="shared" si="28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 t="shared" si="29"/>
        <v>51.990606936416185</v>
      </c>
      <c r="Q269" t="str">
        <f t="shared" si="24"/>
        <v>theater</v>
      </c>
      <c r="R269" t="str">
        <f t="shared" si="25"/>
        <v>plays</v>
      </c>
      <c r="S269" s="8">
        <f t="shared" si="26"/>
        <v>41206.208333333336</v>
      </c>
      <c r="T269" s="8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5">
        <f t="shared" si="28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 t="shared" si="29"/>
        <v>56.416666666666664</v>
      </c>
      <c r="Q270" t="str">
        <f t="shared" si="24"/>
        <v>film &amp; video</v>
      </c>
      <c r="R270" t="str">
        <f t="shared" si="25"/>
        <v>documentary</v>
      </c>
      <c r="S270" s="8">
        <f t="shared" si="26"/>
        <v>41186.208333333336</v>
      </c>
      <c r="T270" s="8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5">
        <f t="shared" si="28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 t="shared" si="29"/>
        <v>101.63218390804597</v>
      </c>
      <c r="Q271" t="str">
        <f t="shared" si="24"/>
        <v>film &amp; video</v>
      </c>
      <c r="R271" t="str">
        <f t="shared" si="25"/>
        <v>television</v>
      </c>
      <c r="S271" s="8">
        <f t="shared" si="26"/>
        <v>43496.25</v>
      </c>
      <c r="T271" s="8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5">
        <f t="shared" si="28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 t="shared" si="29"/>
        <v>25.005291005291006</v>
      </c>
      <c r="Q272" t="str">
        <f t="shared" si="24"/>
        <v>games</v>
      </c>
      <c r="R272" t="str">
        <f t="shared" si="25"/>
        <v>video games</v>
      </c>
      <c r="S272" s="8">
        <f t="shared" si="26"/>
        <v>40514.25</v>
      </c>
      <c r="T272" s="8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5">
        <f t="shared" si="28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 t="shared" si="29"/>
        <v>32.016393442622949</v>
      </c>
      <c r="Q273" t="str">
        <f t="shared" si="24"/>
        <v>photography</v>
      </c>
      <c r="R273" t="str">
        <f t="shared" si="25"/>
        <v>photography books</v>
      </c>
      <c r="S273" s="8">
        <f t="shared" si="26"/>
        <v>42345.25</v>
      </c>
      <c r="T273" s="8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5">
        <f t="shared" si="28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 t="shared" si="29"/>
        <v>82.021647307286173</v>
      </c>
      <c r="Q274" t="str">
        <f t="shared" si="24"/>
        <v>theater</v>
      </c>
      <c r="R274" t="str">
        <f t="shared" si="25"/>
        <v>plays</v>
      </c>
      <c r="S274" s="8">
        <f t="shared" si="26"/>
        <v>43656.208333333328</v>
      </c>
      <c r="T274" s="8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5">
        <f t="shared" si="28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 t="shared" si="29"/>
        <v>37.957446808510639</v>
      </c>
      <c r="Q275" t="str">
        <f t="shared" si="24"/>
        <v>theater</v>
      </c>
      <c r="R275" t="str">
        <f t="shared" si="25"/>
        <v>plays</v>
      </c>
      <c r="S275" s="8">
        <f t="shared" si="26"/>
        <v>42995.208333333328</v>
      </c>
      <c r="T275" s="8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5">
        <f t="shared" si="28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 t="shared" si="29"/>
        <v>51.533333333333331</v>
      </c>
      <c r="Q276" t="str">
        <f t="shared" si="24"/>
        <v>theater</v>
      </c>
      <c r="R276" t="str">
        <f t="shared" si="25"/>
        <v>plays</v>
      </c>
      <c r="S276" s="8">
        <f t="shared" si="26"/>
        <v>43045.25</v>
      </c>
      <c r="T276" s="8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5">
        <f t="shared" si="28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 t="shared" si="29"/>
        <v>81.198275862068968</v>
      </c>
      <c r="Q277" t="str">
        <f t="shared" si="24"/>
        <v>publishing</v>
      </c>
      <c r="R277" t="str">
        <f t="shared" si="25"/>
        <v>translations</v>
      </c>
      <c r="S277" s="8">
        <f t="shared" si="26"/>
        <v>43561.208333333328</v>
      </c>
      <c r="T277" s="8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5">
        <f t="shared" si="28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 t="shared" si="29"/>
        <v>40.030075187969928</v>
      </c>
      <c r="Q278" t="str">
        <f t="shared" si="24"/>
        <v>games</v>
      </c>
      <c r="R278" t="str">
        <f t="shared" si="25"/>
        <v>video games</v>
      </c>
      <c r="S278" s="8">
        <f t="shared" si="26"/>
        <v>41018.208333333336</v>
      </c>
      <c r="T278" s="8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5">
        <f t="shared" si="28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 t="shared" si="29"/>
        <v>89.939759036144579</v>
      </c>
      <c r="Q279" t="str">
        <f t="shared" si="24"/>
        <v>theater</v>
      </c>
      <c r="R279" t="str">
        <f t="shared" si="25"/>
        <v>plays</v>
      </c>
      <c r="S279" s="8">
        <f t="shared" si="26"/>
        <v>40378.208333333336</v>
      </c>
      <c r="T279" s="8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5">
        <f t="shared" si="28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 t="shared" si="29"/>
        <v>96.692307692307693</v>
      </c>
      <c r="Q280" t="str">
        <f t="shared" si="24"/>
        <v>technology</v>
      </c>
      <c r="R280" t="str">
        <f t="shared" si="25"/>
        <v>web</v>
      </c>
      <c r="S280" s="8">
        <f t="shared" si="26"/>
        <v>41239.25</v>
      </c>
      <c r="T280" s="8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5">
        <f t="shared" si="28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 t="shared" si="29"/>
        <v>25.010989010989011</v>
      </c>
      <c r="Q281" t="str">
        <f t="shared" si="24"/>
        <v>theater</v>
      </c>
      <c r="R281" t="str">
        <f t="shared" si="25"/>
        <v>plays</v>
      </c>
      <c r="S281" s="8">
        <f t="shared" si="26"/>
        <v>43346.208333333328</v>
      </c>
      <c r="T281" s="8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5">
        <f t="shared" si="28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 t="shared" si="29"/>
        <v>36.987277353689571</v>
      </c>
      <c r="Q282" t="str">
        <f t="shared" si="24"/>
        <v>film &amp; video</v>
      </c>
      <c r="R282" t="str">
        <f t="shared" si="25"/>
        <v>animation</v>
      </c>
      <c r="S282" s="8">
        <f t="shared" si="26"/>
        <v>43060.25</v>
      </c>
      <c r="T282" s="8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5">
        <f t="shared" si="28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 t="shared" si="29"/>
        <v>73.012609117361791</v>
      </c>
      <c r="Q283" t="str">
        <f t="shared" si="24"/>
        <v>theater</v>
      </c>
      <c r="R283" t="str">
        <f t="shared" si="25"/>
        <v>plays</v>
      </c>
      <c r="S283" s="8">
        <f t="shared" si="26"/>
        <v>40979.25</v>
      </c>
      <c r="T283" s="8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5">
        <f t="shared" si="28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 t="shared" si="29"/>
        <v>68.240601503759393</v>
      </c>
      <c r="Q284" t="str">
        <f t="shared" si="24"/>
        <v>film &amp; video</v>
      </c>
      <c r="R284" t="str">
        <f t="shared" si="25"/>
        <v>television</v>
      </c>
      <c r="S284" s="8">
        <f t="shared" si="26"/>
        <v>42701.25</v>
      </c>
      <c r="T284" s="8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5">
        <f t="shared" si="28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 t="shared" si="29"/>
        <v>52.310344827586206</v>
      </c>
      <c r="Q285" t="str">
        <f t="shared" si="24"/>
        <v>music</v>
      </c>
      <c r="R285" t="str">
        <f t="shared" si="25"/>
        <v>rock</v>
      </c>
      <c r="S285" s="8">
        <f t="shared" si="26"/>
        <v>42520.208333333328</v>
      </c>
      <c r="T285" s="8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5">
        <f t="shared" si="28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 t="shared" si="29"/>
        <v>61.765151515151516</v>
      </c>
      <c r="Q286" t="str">
        <f t="shared" si="24"/>
        <v>technology</v>
      </c>
      <c r="R286" t="str">
        <f t="shared" si="25"/>
        <v>web</v>
      </c>
      <c r="S286" s="8">
        <f t="shared" si="26"/>
        <v>41030.208333333336</v>
      </c>
      <c r="T286" s="8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5">
        <f t="shared" si="28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 t="shared" si="29"/>
        <v>25.027559055118111</v>
      </c>
      <c r="Q287" t="str">
        <f t="shared" si="24"/>
        <v>theater</v>
      </c>
      <c r="R287" t="str">
        <f t="shared" si="25"/>
        <v>plays</v>
      </c>
      <c r="S287" s="8">
        <f t="shared" si="26"/>
        <v>42623.208333333328</v>
      </c>
      <c r="T287" s="8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5">
        <f t="shared" si="28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 t="shared" si="29"/>
        <v>106.28804347826087</v>
      </c>
      <c r="Q288" t="str">
        <f t="shared" si="24"/>
        <v>theater</v>
      </c>
      <c r="R288" t="str">
        <f t="shared" si="25"/>
        <v>plays</v>
      </c>
      <c r="S288" s="8">
        <f t="shared" si="26"/>
        <v>42697.25</v>
      </c>
      <c r="T288" s="8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5">
        <f t="shared" si="28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 t="shared" si="29"/>
        <v>75.07386363636364</v>
      </c>
      <c r="Q289" t="str">
        <f t="shared" si="24"/>
        <v>music</v>
      </c>
      <c r="R289" t="str">
        <f t="shared" si="25"/>
        <v>electric music</v>
      </c>
      <c r="S289" s="8">
        <f t="shared" si="26"/>
        <v>42122.208333333328</v>
      </c>
      <c r="T289" s="8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5">
        <f t="shared" si="28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 t="shared" si="29"/>
        <v>39.970802919708028</v>
      </c>
      <c r="Q290" t="str">
        <f t="shared" si="24"/>
        <v>music</v>
      </c>
      <c r="R290" t="str">
        <f t="shared" si="25"/>
        <v>metal</v>
      </c>
      <c r="S290" s="8">
        <f t="shared" si="26"/>
        <v>40982.208333333336</v>
      </c>
      <c r="T290" s="8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5">
        <f t="shared" si="28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 t="shared" si="29"/>
        <v>39.982195845697326</v>
      </c>
      <c r="Q291" t="str">
        <f t="shared" si="24"/>
        <v>theater</v>
      </c>
      <c r="R291" t="str">
        <f t="shared" si="25"/>
        <v>plays</v>
      </c>
      <c r="S291" s="8">
        <f t="shared" si="26"/>
        <v>42219.208333333328</v>
      </c>
      <c r="T291" s="8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5">
        <f t="shared" si="28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 t="shared" si="29"/>
        <v>101.01541850220265</v>
      </c>
      <c r="Q292" t="str">
        <f t="shared" si="24"/>
        <v>film &amp; video</v>
      </c>
      <c r="R292" t="str">
        <f t="shared" si="25"/>
        <v>documentary</v>
      </c>
      <c r="S292" s="8">
        <f t="shared" si="26"/>
        <v>41404.208333333336</v>
      </c>
      <c r="T292" s="8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5">
        <f t="shared" si="28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 t="shared" si="29"/>
        <v>76.813084112149539</v>
      </c>
      <c r="Q293" t="str">
        <f t="shared" si="24"/>
        <v>technology</v>
      </c>
      <c r="R293" t="str">
        <f t="shared" si="25"/>
        <v>web</v>
      </c>
      <c r="S293" s="8">
        <f t="shared" si="26"/>
        <v>40831.208333333336</v>
      </c>
      <c r="T293" s="8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5">
        <f t="shared" si="28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 t="shared" si="29"/>
        <v>71.7</v>
      </c>
      <c r="Q294" t="str">
        <f t="shared" si="24"/>
        <v>food</v>
      </c>
      <c r="R294" t="str">
        <f t="shared" si="25"/>
        <v>food trucks</v>
      </c>
      <c r="S294" s="8">
        <f t="shared" si="26"/>
        <v>40984.208333333336</v>
      </c>
      <c r="T294" s="8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5">
        <f t="shared" si="28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 t="shared" si="29"/>
        <v>33.28125</v>
      </c>
      <c r="Q295" t="str">
        <f t="shared" si="24"/>
        <v>theater</v>
      </c>
      <c r="R295" t="str">
        <f t="shared" si="25"/>
        <v>plays</v>
      </c>
      <c r="S295" s="8">
        <f t="shared" si="26"/>
        <v>40456.208333333336</v>
      </c>
      <c r="T295" s="8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5">
        <f t="shared" si="28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 t="shared" si="29"/>
        <v>43.923497267759565</v>
      </c>
      <c r="Q296" t="str">
        <f t="shared" si="24"/>
        <v>theater</v>
      </c>
      <c r="R296" t="str">
        <f t="shared" si="25"/>
        <v>plays</v>
      </c>
      <c r="S296" s="8">
        <f t="shared" si="26"/>
        <v>43399.208333333328</v>
      </c>
      <c r="T296" s="8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5">
        <f t="shared" si="28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 t="shared" si="29"/>
        <v>36.004712041884815</v>
      </c>
      <c r="Q297" t="str">
        <f t="shared" si="24"/>
        <v>theater</v>
      </c>
      <c r="R297" t="str">
        <f t="shared" si="25"/>
        <v>plays</v>
      </c>
      <c r="S297" s="8">
        <f t="shared" si="26"/>
        <v>41562.208333333336</v>
      </c>
      <c r="T297" s="8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5">
        <f t="shared" si="28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 t="shared" si="29"/>
        <v>88.21052631578948</v>
      </c>
      <c r="Q298" t="str">
        <f t="shared" si="24"/>
        <v>theater</v>
      </c>
      <c r="R298" t="str">
        <f t="shared" si="25"/>
        <v>plays</v>
      </c>
      <c r="S298" s="8">
        <f t="shared" si="26"/>
        <v>43493.25</v>
      </c>
      <c r="T298" s="8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5">
        <f t="shared" si="28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 t="shared" si="29"/>
        <v>65.240384615384613</v>
      </c>
      <c r="Q299" t="str">
        <f t="shared" si="24"/>
        <v>theater</v>
      </c>
      <c r="R299" t="str">
        <f t="shared" si="25"/>
        <v>plays</v>
      </c>
      <c r="S299" s="8">
        <f t="shared" si="26"/>
        <v>41653.25</v>
      </c>
      <c r="T299" s="8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5">
        <f t="shared" si="28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 t="shared" si="29"/>
        <v>69.958333333333329</v>
      </c>
      <c r="Q300" t="str">
        <f t="shared" si="24"/>
        <v>music</v>
      </c>
      <c r="R300" t="str">
        <f t="shared" si="25"/>
        <v>rock</v>
      </c>
      <c r="S300" s="8">
        <f t="shared" si="26"/>
        <v>42426.25</v>
      </c>
      <c r="T300" s="8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5">
        <f t="shared" si="28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 t="shared" si="29"/>
        <v>39.877551020408163</v>
      </c>
      <c r="Q301" t="str">
        <f t="shared" si="24"/>
        <v>food</v>
      </c>
      <c r="R301" t="str">
        <f t="shared" si="25"/>
        <v>food trucks</v>
      </c>
      <c r="S301" s="8">
        <f t="shared" si="26"/>
        <v>42432.25</v>
      </c>
      <c r="T301" s="8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5">
        <f t="shared" si="28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 t="shared" si="29"/>
        <v>5</v>
      </c>
      <c r="Q302" t="str">
        <f t="shared" si="24"/>
        <v>publishing</v>
      </c>
      <c r="R302" t="str">
        <f t="shared" si="25"/>
        <v>nonfiction</v>
      </c>
      <c r="S302" s="8">
        <f t="shared" si="26"/>
        <v>42977.208333333328</v>
      </c>
      <c r="T302" s="8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5">
        <f t="shared" si="28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 t="shared" si="29"/>
        <v>41.023728813559323</v>
      </c>
      <c r="Q303" t="str">
        <f t="shared" si="24"/>
        <v>film &amp; video</v>
      </c>
      <c r="R303" t="str">
        <f t="shared" si="25"/>
        <v>documentary</v>
      </c>
      <c r="S303" s="8">
        <f t="shared" si="26"/>
        <v>42061.25</v>
      </c>
      <c r="T303" s="8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5">
        <f t="shared" si="28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 t="shared" si="29"/>
        <v>98.914285714285711</v>
      </c>
      <c r="Q304" t="str">
        <f t="shared" si="24"/>
        <v>theater</v>
      </c>
      <c r="R304" t="str">
        <f t="shared" si="25"/>
        <v>plays</v>
      </c>
      <c r="S304" s="8">
        <f t="shared" si="26"/>
        <v>43345.208333333328</v>
      </c>
      <c r="T304" s="8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5">
        <f t="shared" si="28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 t="shared" si="29"/>
        <v>87.78125</v>
      </c>
      <c r="Q305" t="str">
        <f t="shared" si="24"/>
        <v>music</v>
      </c>
      <c r="R305" t="str">
        <f t="shared" si="25"/>
        <v>indie rock</v>
      </c>
      <c r="S305" s="8">
        <f t="shared" si="26"/>
        <v>42376.25</v>
      </c>
      <c r="T305" s="8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5">
        <f t="shared" si="28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 t="shared" si="29"/>
        <v>80.767605633802816</v>
      </c>
      <c r="Q306" t="str">
        <f t="shared" si="24"/>
        <v>film &amp; video</v>
      </c>
      <c r="R306" t="str">
        <f t="shared" si="25"/>
        <v>documentary</v>
      </c>
      <c r="S306" s="8">
        <f t="shared" si="26"/>
        <v>42589.208333333328</v>
      </c>
      <c r="T306" s="8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5">
        <f t="shared" si="28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 t="shared" si="29"/>
        <v>94.28235294117647</v>
      </c>
      <c r="Q307" t="str">
        <f t="shared" si="24"/>
        <v>theater</v>
      </c>
      <c r="R307" t="str">
        <f t="shared" si="25"/>
        <v>plays</v>
      </c>
      <c r="S307" s="8">
        <f t="shared" si="26"/>
        <v>42448.208333333328</v>
      </c>
      <c r="T307" s="8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5">
        <f t="shared" si="28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 t="shared" si="29"/>
        <v>73.428571428571431</v>
      </c>
      <c r="Q308" t="str">
        <f t="shared" si="24"/>
        <v>theater</v>
      </c>
      <c r="R308" t="str">
        <f t="shared" si="25"/>
        <v>plays</v>
      </c>
      <c r="S308" s="8">
        <f t="shared" si="26"/>
        <v>42930.208333333328</v>
      </c>
      <c r="T308" s="8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5">
        <f t="shared" si="28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 t="shared" si="29"/>
        <v>65.968133535660087</v>
      </c>
      <c r="Q309" t="str">
        <f t="shared" si="24"/>
        <v>publishing</v>
      </c>
      <c r="R309" t="str">
        <f t="shared" si="25"/>
        <v>fiction</v>
      </c>
      <c r="S309" s="8">
        <f t="shared" si="26"/>
        <v>41066.208333333336</v>
      </c>
      <c r="T309" s="8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5">
        <f t="shared" si="28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 t="shared" si="29"/>
        <v>109.04109589041096</v>
      </c>
      <c r="Q310" t="str">
        <f t="shared" si="24"/>
        <v>theater</v>
      </c>
      <c r="R310" t="str">
        <f t="shared" si="25"/>
        <v>plays</v>
      </c>
      <c r="S310" s="8">
        <f t="shared" si="26"/>
        <v>40651.208333333336</v>
      </c>
      <c r="T310" s="8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5">
        <f t="shared" si="28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 t="shared" si="29"/>
        <v>41.16</v>
      </c>
      <c r="Q311" t="str">
        <f t="shared" si="24"/>
        <v>music</v>
      </c>
      <c r="R311" t="str">
        <f t="shared" si="25"/>
        <v>indie rock</v>
      </c>
      <c r="S311" s="8">
        <f t="shared" si="26"/>
        <v>40807.208333333336</v>
      </c>
      <c r="T311" s="8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5">
        <f t="shared" si="28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 t="shared" si="29"/>
        <v>99.125</v>
      </c>
      <c r="Q312" t="str">
        <f t="shared" si="24"/>
        <v>games</v>
      </c>
      <c r="R312" t="str">
        <f t="shared" si="25"/>
        <v>video games</v>
      </c>
      <c r="S312" s="8">
        <f t="shared" si="26"/>
        <v>40277.208333333336</v>
      </c>
      <c r="T312" s="8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5">
        <f t="shared" si="28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 t="shared" si="29"/>
        <v>105.88429752066116</v>
      </c>
      <c r="Q313" t="str">
        <f t="shared" si="24"/>
        <v>theater</v>
      </c>
      <c r="R313" t="str">
        <f t="shared" si="25"/>
        <v>plays</v>
      </c>
      <c r="S313" s="8">
        <f t="shared" si="26"/>
        <v>40590.25</v>
      </c>
      <c r="T313" s="8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5">
        <f t="shared" si="28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 t="shared" si="29"/>
        <v>48.996525921966864</v>
      </c>
      <c r="Q314" t="str">
        <f t="shared" si="24"/>
        <v>theater</v>
      </c>
      <c r="R314" t="str">
        <f t="shared" si="25"/>
        <v>plays</v>
      </c>
      <c r="S314" s="8">
        <f t="shared" si="26"/>
        <v>41572.208333333336</v>
      </c>
      <c r="T314" s="8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5">
        <f t="shared" si="28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 t="shared" si="29"/>
        <v>39</v>
      </c>
      <c r="Q315" t="str">
        <f t="shared" si="24"/>
        <v>music</v>
      </c>
      <c r="R315" t="str">
        <f t="shared" si="25"/>
        <v>rock</v>
      </c>
      <c r="S315" s="8">
        <f t="shared" si="26"/>
        <v>40966.25</v>
      </c>
      <c r="T315" s="8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5">
        <f t="shared" si="28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 t="shared" si="29"/>
        <v>31.022556390977442</v>
      </c>
      <c r="Q316" t="str">
        <f t="shared" si="24"/>
        <v>film &amp; video</v>
      </c>
      <c r="R316" t="str">
        <f t="shared" si="25"/>
        <v>documentary</v>
      </c>
      <c r="S316" s="8">
        <f t="shared" si="26"/>
        <v>43536.208333333328</v>
      </c>
      <c r="T316" s="8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5">
        <f t="shared" si="28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 t="shared" si="29"/>
        <v>103.87096774193549</v>
      </c>
      <c r="Q317" t="str">
        <f t="shared" si="24"/>
        <v>theater</v>
      </c>
      <c r="R317" t="str">
        <f t="shared" si="25"/>
        <v>plays</v>
      </c>
      <c r="S317" s="8">
        <f t="shared" si="26"/>
        <v>41783.208333333336</v>
      </c>
      <c r="T317" s="8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5">
        <f t="shared" si="28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 t="shared" si="29"/>
        <v>59.268518518518519</v>
      </c>
      <c r="Q318" t="str">
        <f t="shared" si="24"/>
        <v>food</v>
      </c>
      <c r="R318" t="str">
        <f t="shared" si="25"/>
        <v>food trucks</v>
      </c>
      <c r="S318" s="8">
        <f t="shared" si="26"/>
        <v>43788.25</v>
      </c>
      <c r="T318" s="8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5">
        <f t="shared" si="28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 t="shared" si="29"/>
        <v>42.3</v>
      </c>
      <c r="Q319" t="str">
        <f t="shared" si="24"/>
        <v>theater</v>
      </c>
      <c r="R319" t="str">
        <f t="shared" si="25"/>
        <v>plays</v>
      </c>
      <c r="S319" s="8">
        <f t="shared" si="26"/>
        <v>42869.208333333328</v>
      </c>
      <c r="T319" s="8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5">
        <f t="shared" si="28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 t="shared" si="29"/>
        <v>53.117647058823529</v>
      </c>
      <c r="Q320" t="str">
        <f t="shared" si="24"/>
        <v>music</v>
      </c>
      <c r="R320" t="str">
        <f t="shared" si="25"/>
        <v>rock</v>
      </c>
      <c r="S320" s="8">
        <f t="shared" si="26"/>
        <v>41684.25</v>
      </c>
      <c r="T320" s="8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5">
        <f t="shared" si="28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 t="shared" si="29"/>
        <v>50.796875</v>
      </c>
      <c r="Q321" t="str">
        <f t="shared" si="24"/>
        <v>technology</v>
      </c>
      <c r="R321" t="str">
        <f t="shared" si="25"/>
        <v>web</v>
      </c>
      <c r="S321" s="8">
        <f t="shared" si="26"/>
        <v>40402.208333333336</v>
      </c>
      <c r="T321" s="8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5">
        <f t="shared" si="28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 t="shared" si="29"/>
        <v>101.15</v>
      </c>
      <c r="Q322" t="str">
        <f t="shared" ref="Q322:Q385" si="30">LEFT(O322,FIND("/",O322)-1)</f>
        <v>publishing</v>
      </c>
      <c r="R322" t="str">
        <f t="shared" ref="R322:R385" si="31">MID(O322, FIND("/", O322) + 1, LEN(O322))</f>
        <v>fiction</v>
      </c>
      <c r="S322" s="8">
        <f t="shared" ref="S322:S385" si="32">(((K322/60)/60)/24)+DATE(1970,1,1)</f>
        <v>40673.208333333336</v>
      </c>
      <c r="T322" s="8">
        <f t="shared" ref="T322:T385" si="33">(((L322/60)/60)/24)+DATE(1970,1,1)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5">
        <f t="shared" si="28"/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 t="shared" si="29"/>
        <v>65.000810372771468</v>
      </c>
      <c r="Q323" t="str">
        <f t="shared" si="30"/>
        <v>film &amp; video</v>
      </c>
      <c r="R323" t="str">
        <f t="shared" si="31"/>
        <v>shorts</v>
      </c>
      <c r="S323" s="8">
        <f t="shared" si="32"/>
        <v>40634.208333333336</v>
      </c>
      <c r="T323" s="8">
        <f t="shared" si="33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5">
        <f t="shared" ref="F324:F387" si="34">(E324/D324)*100</f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 t="shared" ref="P324:P387" si="35">E324/H324</f>
        <v>37.998645510835914</v>
      </c>
      <c r="Q324" t="str">
        <f t="shared" si="30"/>
        <v>theater</v>
      </c>
      <c r="R324" t="str">
        <f t="shared" si="31"/>
        <v>plays</v>
      </c>
      <c r="S324" s="8">
        <f t="shared" si="32"/>
        <v>40507.25</v>
      </c>
      <c r="T324" s="8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5">
        <f t="shared" si="34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 t="shared" si="35"/>
        <v>82.615384615384613</v>
      </c>
      <c r="Q325" t="str">
        <f t="shared" si="30"/>
        <v>film &amp; video</v>
      </c>
      <c r="R325" t="str">
        <f t="shared" si="31"/>
        <v>documentary</v>
      </c>
      <c r="S325" s="8">
        <f t="shared" si="32"/>
        <v>41725.208333333336</v>
      </c>
      <c r="T325" s="8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5">
        <f t="shared" si="34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 t="shared" si="35"/>
        <v>37.941368078175898</v>
      </c>
      <c r="Q326" t="str">
        <f t="shared" si="30"/>
        <v>theater</v>
      </c>
      <c r="R326" t="str">
        <f t="shared" si="31"/>
        <v>plays</v>
      </c>
      <c r="S326" s="8">
        <f t="shared" si="32"/>
        <v>42176.208333333328</v>
      </c>
      <c r="T326" s="8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5">
        <f t="shared" si="34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 t="shared" si="35"/>
        <v>80.780821917808225</v>
      </c>
      <c r="Q327" t="str">
        <f t="shared" si="30"/>
        <v>theater</v>
      </c>
      <c r="R327" t="str">
        <f t="shared" si="31"/>
        <v>plays</v>
      </c>
      <c r="S327" s="8">
        <f t="shared" si="32"/>
        <v>43267.208333333328</v>
      </c>
      <c r="T327" s="8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5">
        <f t="shared" si="34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 t="shared" si="35"/>
        <v>25.984375</v>
      </c>
      <c r="Q328" t="str">
        <f t="shared" si="30"/>
        <v>film &amp; video</v>
      </c>
      <c r="R328" t="str">
        <f t="shared" si="31"/>
        <v>animation</v>
      </c>
      <c r="S328" s="8">
        <f t="shared" si="32"/>
        <v>42364.25</v>
      </c>
      <c r="T328" s="8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5">
        <f t="shared" si="34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 t="shared" si="35"/>
        <v>30.363636363636363</v>
      </c>
      <c r="Q329" t="str">
        <f t="shared" si="30"/>
        <v>theater</v>
      </c>
      <c r="R329" t="str">
        <f t="shared" si="31"/>
        <v>plays</v>
      </c>
      <c r="S329" s="8">
        <f t="shared" si="32"/>
        <v>43705.208333333328</v>
      </c>
      <c r="T329" s="8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5">
        <f t="shared" si="34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 t="shared" si="35"/>
        <v>54.004916018025398</v>
      </c>
      <c r="Q330" t="str">
        <f t="shared" si="30"/>
        <v>music</v>
      </c>
      <c r="R330" t="str">
        <f t="shared" si="31"/>
        <v>rock</v>
      </c>
      <c r="S330" s="8">
        <f t="shared" si="32"/>
        <v>43434.25</v>
      </c>
      <c r="T330" s="8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5">
        <f t="shared" si="34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 t="shared" si="35"/>
        <v>101.78672985781991</v>
      </c>
      <c r="Q331" t="str">
        <f t="shared" si="30"/>
        <v>games</v>
      </c>
      <c r="R331" t="str">
        <f t="shared" si="31"/>
        <v>video games</v>
      </c>
      <c r="S331" s="8">
        <f t="shared" si="32"/>
        <v>42716.25</v>
      </c>
      <c r="T331" s="8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5">
        <f t="shared" si="34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 t="shared" si="35"/>
        <v>45.003610108303249</v>
      </c>
      <c r="Q332" t="str">
        <f t="shared" si="30"/>
        <v>film &amp; video</v>
      </c>
      <c r="R332" t="str">
        <f t="shared" si="31"/>
        <v>documentary</v>
      </c>
      <c r="S332" s="8">
        <f t="shared" si="32"/>
        <v>43077.25</v>
      </c>
      <c r="T332" s="8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5">
        <f t="shared" si="34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 t="shared" si="35"/>
        <v>77.068421052631578</v>
      </c>
      <c r="Q333" t="str">
        <f t="shared" si="30"/>
        <v>food</v>
      </c>
      <c r="R333" t="str">
        <f t="shared" si="31"/>
        <v>food trucks</v>
      </c>
      <c r="S333" s="8">
        <f t="shared" si="32"/>
        <v>40896.25</v>
      </c>
      <c r="T333" s="8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5">
        <f t="shared" si="34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 t="shared" si="35"/>
        <v>88.076595744680844</v>
      </c>
      <c r="Q334" t="str">
        <f t="shared" si="30"/>
        <v>technology</v>
      </c>
      <c r="R334" t="str">
        <f t="shared" si="31"/>
        <v>wearables</v>
      </c>
      <c r="S334" s="8">
        <f t="shared" si="32"/>
        <v>41361.208333333336</v>
      </c>
      <c r="T334" s="8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5">
        <f t="shared" si="34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 t="shared" si="35"/>
        <v>47.035573122529641</v>
      </c>
      <c r="Q335" t="str">
        <f t="shared" si="30"/>
        <v>theater</v>
      </c>
      <c r="R335" t="str">
        <f t="shared" si="31"/>
        <v>plays</v>
      </c>
      <c r="S335" s="8">
        <f t="shared" si="32"/>
        <v>43424.25</v>
      </c>
      <c r="T335" s="8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5">
        <f t="shared" si="34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 t="shared" si="35"/>
        <v>110.99550763701707</v>
      </c>
      <c r="Q336" t="str">
        <f t="shared" si="30"/>
        <v>music</v>
      </c>
      <c r="R336" t="str">
        <f t="shared" si="31"/>
        <v>rock</v>
      </c>
      <c r="S336" s="8">
        <f t="shared" si="32"/>
        <v>43110.25</v>
      </c>
      <c r="T336" s="8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5">
        <f t="shared" si="34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 t="shared" si="35"/>
        <v>87.003066141042481</v>
      </c>
      <c r="Q337" t="str">
        <f t="shared" si="30"/>
        <v>music</v>
      </c>
      <c r="R337" t="str">
        <f t="shared" si="31"/>
        <v>rock</v>
      </c>
      <c r="S337" s="8">
        <f t="shared" si="32"/>
        <v>43784.25</v>
      </c>
      <c r="T337" s="8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5">
        <f t="shared" si="34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 t="shared" si="35"/>
        <v>63.994402985074629</v>
      </c>
      <c r="Q338" t="str">
        <f t="shared" si="30"/>
        <v>music</v>
      </c>
      <c r="R338" t="str">
        <f t="shared" si="31"/>
        <v>rock</v>
      </c>
      <c r="S338" s="8">
        <f t="shared" si="32"/>
        <v>40527.25</v>
      </c>
      <c r="T338" s="8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5">
        <f t="shared" si="34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 t="shared" si="35"/>
        <v>105.9945205479452</v>
      </c>
      <c r="Q339" t="str">
        <f t="shared" si="30"/>
        <v>theater</v>
      </c>
      <c r="R339" t="str">
        <f t="shared" si="31"/>
        <v>plays</v>
      </c>
      <c r="S339" s="8">
        <f t="shared" si="32"/>
        <v>43780.25</v>
      </c>
      <c r="T339" s="8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5">
        <f t="shared" si="34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 t="shared" si="35"/>
        <v>73.989349112426041</v>
      </c>
      <c r="Q340" t="str">
        <f t="shared" si="30"/>
        <v>theater</v>
      </c>
      <c r="R340" t="str">
        <f t="shared" si="31"/>
        <v>plays</v>
      </c>
      <c r="S340" s="8">
        <f t="shared" si="32"/>
        <v>40821.208333333336</v>
      </c>
      <c r="T340" s="8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5">
        <f t="shared" si="34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 t="shared" si="35"/>
        <v>84.02004626060139</v>
      </c>
      <c r="Q341" t="str">
        <f t="shared" si="30"/>
        <v>theater</v>
      </c>
      <c r="R341" t="str">
        <f t="shared" si="31"/>
        <v>plays</v>
      </c>
      <c r="S341" s="8">
        <f t="shared" si="32"/>
        <v>42949.208333333328</v>
      </c>
      <c r="T341" s="8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5">
        <f t="shared" si="34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 t="shared" si="35"/>
        <v>88.966921119592882</v>
      </c>
      <c r="Q342" t="str">
        <f t="shared" si="30"/>
        <v>photography</v>
      </c>
      <c r="R342" t="str">
        <f t="shared" si="31"/>
        <v>photography books</v>
      </c>
      <c r="S342" s="8">
        <f t="shared" si="32"/>
        <v>40889.25</v>
      </c>
      <c r="T342" s="8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5">
        <f t="shared" si="34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 t="shared" si="35"/>
        <v>76.990453460620529</v>
      </c>
      <c r="Q343" t="str">
        <f t="shared" si="30"/>
        <v>music</v>
      </c>
      <c r="R343" t="str">
        <f t="shared" si="31"/>
        <v>indie rock</v>
      </c>
      <c r="S343" s="8">
        <f t="shared" si="32"/>
        <v>42244.208333333328</v>
      </c>
      <c r="T343" s="8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5">
        <f t="shared" si="34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 t="shared" si="35"/>
        <v>97.146341463414629</v>
      </c>
      <c r="Q344" t="str">
        <f t="shared" si="30"/>
        <v>theater</v>
      </c>
      <c r="R344" t="str">
        <f t="shared" si="31"/>
        <v>plays</v>
      </c>
      <c r="S344" s="8">
        <f t="shared" si="32"/>
        <v>41475.208333333336</v>
      </c>
      <c r="T344" s="8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5">
        <f t="shared" si="34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 t="shared" si="35"/>
        <v>33.013605442176868</v>
      </c>
      <c r="Q345" t="str">
        <f t="shared" si="30"/>
        <v>theater</v>
      </c>
      <c r="R345" t="str">
        <f t="shared" si="31"/>
        <v>plays</v>
      </c>
      <c r="S345" s="8">
        <f t="shared" si="32"/>
        <v>41597.25</v>
      </c>
      <c r="T345" s="8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5">
        <f t="shared" si="34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 t="shared" si="35"/>
        <v>99.950602409638549</v>
      </c>
      <c r="Q346" t="str">
        <f t="shared" si="30"/>
        <v>games</v>
      </c>
      <c r="R346" t="str">
        <f t="shared" si="31"/>
        <v>video games</v>
      </c>
      <c r="S346" s="8">
        <f t="shared" si="32"/>
        <v>43122.25</v>
      </c>
      <c r="T346" s="8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5">
        <f t="shared" si="34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 t="shared" si="35"/>
        <v>69.966767371601208</v>
      </c>
      <c r="Q347" t="str">
        <f t="shared" si="30"/>
        <v>film &amp; video</v>
      </c>
      <c r="R347" t="str">
        <f t="shared" si="31"/>
        <v>drama</v>
      </c>
      <c r="S347" s="8">
        <f t="shared" si="32"/>
        <v>42194.208333333328</v>
      </c>
      <c r="T347" s="8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5">
        <f t="shared" si="34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 t="shared" si="35"/>
        <v>110.32</v>
      </c>
      <c r="Q348" t="str">
        <f t="shared" si="30"/>
        <v>music</v>
      </c>
      <c r="R348" t="str">
        <f t="shared" si="31"/>
        <v>indie rock</v>
      </c>
      <c r="S348" s="8">
        <f t="shared" si="32"/>
        <v>42971.208333333328</v>
      </c>
      <c r="T348" s="8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5">
        <f t="shared" si="34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 t="shared" si="35"/>
        <v>66.005235602094245</v>
      </c>
      <c r="Q349" t="str">
        <f t="shared" si="30"/>
        <v>technology</v>
      </c>
      <c r="R349" t="str">
        <f t="shared" si="31"/>
        <v>web</v>
      </c>
      <c r="S349" s="8">
        <f t="shared" si="32"/>
        <v>42046.25</v>
      </c>
      <c r="T349" s="8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5">
        <f t="shared" si="34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 t="shared" si="35"/>
        <v>41.005742176284812</v>
      </c>
      <c r="Q350" t="str">
        <f t="shared" si="30"/>
        <v>food</v>
      </c>
      <c r="R350" t="str">
        <f t="shared" si="31"/>
        <v>food trucks</v>
      </c>
      <c r="S350" s="8">
        <f t="shared" si="32"/>
        <v>42782.25</v>
      </c>
      <c r="T350" s="8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5">
        <f t="shared" si="34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 t="shared" si="35"/>
        <v>103.96316359696641</v>
      </c>
      <c r="Q351" t="str">
        <f t="shared" si="30"/>
        <v>theater</v>
      </c>
      <c r="R351" t="str">
        <f t="shared" si="31"/>
        <v>plays</v>
      </c>
      <c r="S351" s="8">
        <f t="shared" si="32"/>
        <v>42930.208333333328</v>
      </c>
      <c r="T351" s="8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5">
        <f t="shared" si="34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 t="shared" si="35"/>
        <v>5</v>
      </c>
      <c r="Q352" t="str">
        <f t="shared" si="30"/>
        <v>music</v>
      </c>
      <c r="R352" t="str">
        <f t="shared" si="31"/>
        <v>jazz</v>
      </c>
      <c r="S352" s="8">
        <f t="shared" si="32"/>
        <v>42144.208333333328</v>
      </c>
      <c r="T352" s="8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5">
        <f t="shared" si="34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 t="shared" si="35"/>
        <v>47.009935419771487</v>
      </c>
      <c r="Q353" t="str">
        <f t="shared" si="30"/>
        <v>music</v>
      </c>
      <c r="R353" t="str">
        <f t="shared" si="31"/>
        <v>rock</v>
      </c>
      <c r="S353" s="8">
        <f t="shared" si="32"/>
        <v>42240.208333333328</v>
      </c>
      <c r="T353" s="8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5">
        <f t="shared" si="34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 t="shared" si="35"/>
        <v>29.606060606060606</v>
      </c>
      <c r="Q354" t="str">
        <f t="shared" si="30"/>
        <v>theater</v>
      </c>
      <c r="R354" t="str">
        <f t="shared" si="31"/>
        <v>plays</v>
      </c>
      <c r="S354" s="8">
        <f t="shared" si="32"/>
        <v>42315.25</v>
      </c>
      <c r="T354" s="8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5">
        <f t="shared" si="34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35"/>
        <v>81.010569583088667</v>
      </c>
      <c r="Q355" t="str">
        <f t="shared" si="30"/>
        <v>theater</v>
      </c>
      <c r="R355" t="str">
        <f t="shared" si="31"/>
        <v>plays</v>
      </c>
      <c r="S355" s="8">
        <f t="shared" si="32"/>
        <v>43651.208333333328</v>
      </c>
      <c r="T355" s="8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5">
        <f t="shared" si="34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8">
        <f t="shared" si="32"/>
        <v>41520.208333333336</v>
      </c>
      <c r="T356" s="8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5">
        <f t="shared" si="34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 t="shared" si="35"/>
        <v>26.058139534883722</v>
      </c>
      <c r="Q357" t="str">
        <f t="shared" si="30"/>
        <v>technology</v>
      </c>
      <c r="R357" t="str">
        <f t="shared" si="31"/>
        <v>wearables</v>
      </c>
      <c r="S357" s="8">
        <f t="shared" si="32"/>
        <v>42757.25</v>
      </c>
      <c r="T357" s="8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5">
        <f t="shared" si="34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 t="shared" si="35"/>
        <v>85.775000000000006</v>
      </c>
      <c r="Q358" t="str">
        <f t="shared" si="30"/>
        <v>theater</v>
      </c>
      <c r="R358" t="str">
        <f t="shared" si="31"/>
        <v>plays</v>
      </c>
      <c r="S358" s="8">
        <f t="shared" si="32"/>
        <v>40922.25</v>
      </c>
      <c r="T358" s="8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5">
        <f t="shared" si="34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 t="shared" si="35"/>
        <v>103.73170731707317</v>
      </c>
      <c r="Q359" t="str">
        <f t="shared" si="30"/>
        <v>games</v>
      </c>
      <c r="R359" t="str">
        <f t="shared" si="31"/>
        <v>video games</v>
      </c>
      <c r="S359" s="8">
        <f t="shared" si="32"/>
        <v>42250.208333333328</v>
      </c>
      <c r="T359" s="8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5">
        <f t="shared" si="34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 t="shared" si="35"/>
        <v>49.826086956521742</v>
      </c>
      <c r="Q360" t="str">
        <f t="shared" si="30"/>
        <v>photography</v>
      </c>
      <c r="R360" t="str">
        <f t="shared" si="31"/>
        <v>photography books</v>
      </c>
      <c r="S360" s="8">
        <f t="shared" si="32"/>
        <v>43322.208333333328</v>
      </c>
      <c r="T360" s="8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5">
        <f t="shared" si="34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 t="shared" si="35"/>
        <v>63.893048128342244</v>
      </c>
      <c r="Q361" t="str">
        <f t="shared" si="30"/>
        <v>film &amp; video</v>
      </c>
      <c r="R361" t="str">
        <f t="shared" si="31"/>
        <v>animation</v>
      </c>
      <c r="S361" s="8">
        <f t="shared" si="32"/>
        <v>40782.208333333336</v>
      </c>
      <c r="T361" s="8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5">
        <f t="shared" si="34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 t="shared" si="35"/>
        <v>47.002434782608695</v>
      </c>
      <c r="Q362" t="str">
        <f t="shared" si="30"/>
        <v>theater</v>
      </c>
      <c r="R362" t="str">
        <f t="shared" si="31"/>
        <v>plays</v>
      </c>
      <c r="S362" s="8">
        <f t="shared" si="32"/>
        <v>40544.25</v>
      </c>
      <c r="T362" s="8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5">
        <f t="shared" si="34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 t="shared" si="35"/>
        <v>108.47727272727273</v>
      </c>
      <c r="Q363" t="str">
        <f t="shared" si="30"/>
        <v>theater</v>
      </c>
      <c r="R363" t="str">
        <f t="shared" si="31"/>
        <v>plays</v>
      </c>
      <c r="S363" s="8">
        <f t="shared" si="32"/>
        <v>43015.208333333328</v>
      </c>
      <c r="T363" s="8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5">
        <f t="shared" si="34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 t="shared" si="35"/>
        <v>72.015706806282722</v>
      </c>
      <c r="Q364" t="str">
        <f t="shared" si="30"/>
        <v>music</v>
      </c>
      <c r="R364" t="str">
        <f t="shared" si="31"/>
        <v>rock</v>
      </c>
      <c r="S364" s="8">
        <f t="shared" si="32"/>
        <v>40570.25</v>
      </c>
      <c r="T364" s="8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5">
        <f t="shared" si="34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 t="shared" si="35"/>
        <v>59.928057553956833</v>
      </c>
      <c r="Q365" t="str">
        <f t="shared" si="30"/>
        <v>music</v>
      </c>
      <c r="R365" t="str">
        <f t="shared" si="31"/>
        <v>rock</v>
      </c>
      <c r="S365" s="8">
        <f t="shared" si="32"/>
        <v>40904.25</v>
      </c>
      <c r="T365" s="8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5">
        <f t="shared" si="34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 t="shared" si="35"/>
        <v>78.209677419354833</v>
      </c>
      <c r="Q366" t="str">
        <f t="shared" si="30"/>
        <v>music</v>
      </c>
      <c r="R366" t="str">
        <f t="shared" si="31"/>
        <v>indie rock</v>
      </c>
      <c r="S366" s="8">
        <f t="shared" si="32"/>
        <v>43164.25</v>
      </c>
      <c r="T366" s="8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5">
        <f t="shared" si="34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 t="shared" si="35"/>
        <v>104.77678571428571</v>
      </c>
      <c r="Q367" t="str">
        <f t="shared" si="30"/>
        <v>theater</v>
      </c>
      <c r="R367" t="str">
        <f t="shared" si="31"/>
        <v>plays</v>
      </c>
      <c r="S367" s="8">
        <f t="shared" si="32"/>
        <v>42733.25</v>
      </c>
      <c r="T367" s="8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5">
        <f t="shared" si="34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 t="shared" si="35"/>
        <v>105.52475247524752</v>
      </c>
      <c r="Q368" t="str">
        <f t="shared" si="30"/>
        <v>theater</v>
      </c>
      <c r="R368" t="str">
        <f t="shared" si="31"/>
        <v>plays</v>
      </c>
      <c r="S368" s="8">
        <f t="shared" si="32"/>
        <v>40546.25</v>
      </c>
      <c r="T368" s="8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5">
        <f t="shared" si="34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 t="shared" si="35"/>
        <v>24.933333333333334</v>
      </c>
      <c r="Q369" t="str">
        <f t="shared" si="30"/>
        <v>theater</v>
      </c>
      <c r="R369" t="str">
        <f t="shared" si="31"/>
        <v>plays</v>
      </c>
      <c r="S369" s="8">
        <f t="shared" si="32"/>
        <v>41930.208333333336</v>
      </c>
      <c r="T369" s="8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5">
        <f t="shared" si="34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 t="shared" si="35"/>
        <v>69.873786407766985</v>
      </c>
      <c r="Q370" t="str">
        <f t="shared" si="30"/>
        <v>film &amp; video</v>
      </c>
      <c r="R370" t="str">
        <f t="shared" si="31"/>
        <v>documentary</v>
      </c>
      <c r="S370" s="8">
        <f t="shared" si="32"/>
        <v>40464.208333333336</v>
      </c>
      <c r="T370" s="8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5">
        <f t="shared" si="34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 t="shared" si="35"/>
        <v>95.733766233766232</v>
      </c>
      <c r="Q371" t="str">
        <f t="shared" si="30"/>
        <v>film &amp; video</v>
      </c>
      <c r="R371" t="str">
        <f t="shared" si="31"/>
        <v>television</v>
      </c>
      <c r="S371" s="8">
        <f t="shared" si="32"/>
        <v>41308.25</v>
      </c>
      <c r="T371" s="8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5">
        <f t="shared" si="34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 t="shared" si="35"/>
        <v>29.997485752598056</v>
      </c>
      <c r="Q372" t="str">
        <f t="shared" si="30"/>
        <v>theater</v>
      </c>
      <c r="R372" t="str">
        <f t="shared" si="31"/>
        <v>plays</v>
      </c>
      <c r="S372" s="8">
        <f t="shared" si="32"/>
        <v>43570.208333333328</v>
      </c>
      <c r="T372" s="8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5">
        <f t="shared" si="34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 t="shared" si="35"/>
        <v>59.011948529411768</v>
      </c>
      <c r="Q373" t="str">
        <f t="shared" si="30"/>
        <v>theater</v>
      </c>
      <c r="R373" t="str">
        <f t="shared" si="31"/>
        <v>plays</v>
      </c>
      <c r="S373" s="8">
        <f t="shared" si="32"/>
        <v>42043.25</v>
      </c>
      <c r="T373" s="8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5">
        <f t="shared" si="34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 t="shared" si="35"/>
        <v>84.757396449704146</v>
      </c>
      <c r="Q374" t="str">
        <f t="shared" si="30"/>
        <v>film &amp; video</v>
      </c>
      <c r="R374" t="str">
        <f t="shared" si="31"/>
        <v>documentary</v>
      </c>
      <c r="S374" s="8">
        <f t="shared" si="32"/>
        <v>42012.25</v>
      </c>
      <c r="T374" s="8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5">
        <f t="shared" si="34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 t="shared" si="35"/>
        <v>78.010921177587846</v>
      </c>
      <c r="Q375" t="str">
        <f t="shared" si="30"/>
        <v>theater</v>
      </c>
      <c r="R375" t="str">
        <f t="shared" si="31"/>
        <v>plays</v>
      </c>
      <c r="S375" s="8">
        <f t="shared" si="32"/>
        <v>42964.208333333328</v>
      </c>
      <c r="T375" s="8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5">
        <f t="shared" si="34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 t="shared" si="35"/>
        <v>50.05215419501134</v>
      </c>
      <c r="Q376" t="str">
        <f t="shared" si="30"/>
        <v>film &amp; video</v>
      </c>
      <c r="R376" t="str">
        <f t="shared" si="31"/>
        <v>documentary</v>
      </c>
      <c r="S376" s="8">
        <f t="shared" si="32"/>
        <v>43476.25</v>
      </c>
      <c r="T376" s="8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5">
        <f t="shared" si="34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 t="shared" si="35"/>
        <v>59.16</v>
      </c>
      <c r="Q377" t="str">
        <f t="shared" si="30"/>
        <v>music</v>
      </c>
      <c r="R377" t="str">
        <f t="shared" si="31"/>
        <v>indie rock</v>
      </c>
      <c r="S377" s="8">
        <f t="shared" si="32"/>
        <v>42293.208333333328</v>
      </c>
      <c r="T377" s="8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5">
        <f t="shared" si="34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 t="shared" si="35"/>
        <v>93.702290076335885</v>
      </c>
      <c r="Q378" t="str">
        <f t="shared" si="30"/>
        <v>music</v>
      </c>
      <c r="R378" t="str">
        <f t="shared" si="31"/>
        <v>rock</v>
      </c>
      <c r="S378" s="8">
        <f t="shared" si="32"/>
        <v>41826.208333333336</v>
      </c>
      <c r="T378" s="8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5">
        <f t="shared" si="34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 t="shared" si="35"/>
        <v>40.14173228346457</v>
      </c>
      <c r="Q379" t="str">
        <f t="shared" si="30"/>
        <v>theater</v>
      </c>
      <c r="R379" t="str">
        <f t="shared" si="31"/>
        <v>plays</v>
      </c>
      <c r="S379" s="8">
        <f t="shared" si="32"/>
        <v>43760.208333333328</v>
      </c>
      <c r="T379" s="8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5">
        <f t="shared" si="34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 t="shared" si="35"/>
        <v>70.090140845070422</v>
      </c>
      <c r="Q380" t="str">
        <f t="shared" si="30"/>
        <v>film &amp; video</v>
      </c>
      <c r="R380" t="str">
        <f t="shared" si="31"/>
        <v>documentary</v>
      </c>
      <c r="S380" s="8">
        <f t="shared" si="32"/>
        <v>43241.208333333328</v>
      </c>
      <c r="T380" s="8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5">
        <f t="shared" si="34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 t="shared" si="35"/>
        <v>66.181818181818187</v>
      </c>
      <c r="Q381" t="str">
        <f t="shared" si="30"/>
        <v>theater</v>
      </c>
      <c r="R381" t="str">
        <f t="shared" si="31"/>
        <v>plays</v>
      </c>
      <c r="S381" s="8">
        <f t="shared" si="32"/>
        <v>40843.208333333336</v>
      </c>
      <c r="T381" s="8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5">
        <f t="shared" si="34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 t="shared" si="35"/>
        <v>47.714285714285715</v>
      </c>
      <c r="Q382" t="str">
        <f t="shared" si="30"/>
        <v>theater</v>
      </c>
      <c r="R382" t="str">
        <f t="shared" si="31"/>
        <v>plays</v>
      </c>
      <c r="S382" s="8">
        <f t="shared" si="32"/>
        <v>41448.208333333336</v>
      </c>
      <c r="T382" s="8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5">
        <f t="shared" si="34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 t="shared" si="35"/>
        <v>62.896774193548389</v>
      </c>
      <c r="Q383" t="str">
        <f t="shared" si="30"/>
        <v>theater</v>
      </c>
      <c r="R383" t="str">
        <f t="shared" si="31"/>
        <v>plays</v>
      </c>
      <c r="S383" s="8">
        <f t="shared" si="32"/>
        <v>42163.208333333328</v>
      </c>
      <c r="T383" s="8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5">
        <f t="shared" si="34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 t="shared" si="35"/>
        <v>86.611940298507463</v>
      </c>
      <c r="Q384" t="str">
        <f t="shared" si="30"/>
        <v>photography</v>
      </c>
      <c r="R384" t="str">
        <f t="shared" si="31"/>
        <v>photography books</v>
      </c>
      <c r="S384" s="8">
        <f t="shared" si="32"/>
        <v>43024.208333333328</v>
      </c>
      <c r="T384" s="8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5">
        <f t="shared" si="34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 t="shared" si="35"/>
        <v>75.126984126984127</v>
      </c>
      <c r="Q385" t="str">
        <f t="shared" si="30"/>
        <v>food</v>
      </c>
      <c r="R385" t="str">
        <f t="shared" si="31"/>
        <v>food trucks</v>
      </c>
      <c r="S385" s="8">
        <f t="shared" si="32"/>
        <v>43509.25</v>
      </c>
      <c r="T385" s="8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5">
        <f t="shared" si="34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 t="shared" si="35"/>
        <v>41.004167534903104</v>
      </c>
      <c r="Q386" t="str">
        <f t="shared" ref="Q386:Q449" si="36">LEFT(O386,FIND("/",O386)-1)</f>
        <v>film &amp; video</v>
      </c>
      <c r="R386" t="str">
        <f t="shared" ref="R386:R449" si="37">MID(O386, FIND("/", O386) + 1, LEN(O386))</f>
        <v>documentary</v>
      </c>
      <c r="S386" s="8">
        <f t="shared" ref="S386:S449" si="38">(((K386/60)/60)/24)+DATE(1970,1,1)</f>
        <v>42776.25</v>
      </c>
      <c r="T386" s="8">
        <f t="shared" ref="T386:T449" si="39">(((L386/60)/60)/24)+DATE(1970,1,1)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5">
        <f t="shared" si="34"/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 t="shared" si="35"/>
        <v>50.007915567282325</v>
      </c>
      <c r="Q387" t="str">
        <f t="shared" si="36"/>
        <v>publishing</v>
      </c>
      <c r="R387" t="str">
        <f t="shared" si="37"/>
        <v>nonfiction</v>
      </c>
      <c r="S387" s="8">
        <f t="shared" si="38"/>
        <v>43553.208333333328</v>
      </c>
      <c r="T387" s="8">
        <f t="shared" si="39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5">
        <f t="shared" ref="F388:F451" si="40">(E388/D388)*100</f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 t="shared" ref="P388:P451" si="41">E388/H388</f>
        <v>96.960674157303373</v>
      </c>
      <c r="Q388" t="str">
        <f t="shared" si="36"/>
        <v>theater</v>
      </c>
      <c r="R388" t="str">
        <f t="shared" si="37"/>
        <v>plays</v>
      </c>
      <c r="S388" s="8">
        <f t="shared" si="38"/>
        <v>40355.208333333336</v>
      </c>
      <c r="T388" s="8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5">
        <f t="shared" si="40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 t="shared" si="41"/>
        <v>100.93160377358491</v>
      </c>
      <c r="Q389" t="str">
        <f t="shared" si="36"/>
        <v>technology</v>
      </c>
      <c r="R389" t="str">
        <f t="shared" si="37"/>
        <v>wearables</v>
      </c>
      <c r="S389" s="8">
        <f t="shared" si="38"/>
        <v>41072.208333333336</v>
      </c>
      <c r="T389" s="8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5">
        <f t="shared" si="40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 t="shared" si="41"/>
        <v>89.227586206896547</v>
      </c>
      <c r="Q390" t="str">
        <f t="shared" si="36"/>
        <v>music</v>
      </c>
      <c r="R390" t="str">
        <f t="shared" si="37"/>
        <v>indie rock</v>
      </c>
      <c r="S390" s="8">
        <f t="shared" si="38"/>
        <v>40912.25</v>
      </c>
      <c r="T390" s="8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5">
        <f t="shared" si="40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 t="shared" si="41"/>
        <v>87.979166666666671</v>
      </c>
      <c r="Q391" t="str">
        <f t="shared" si="36"/>
        <v>theater</v>
      </c>
      <c r="R391" t="str">
        <f t="shared" si="37"/>
        <v>plays</v>
      </c>
      <c r="S391" s="8">
        <f t="shared" si="38"/>
        <v>40479.208333333336</v>
      </c>
      <c r="T391" s="8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5">
        <f t="shared" si="40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8">
        <f t="shared" si="38"/>
        <v>41530.208333333336</v>
      </c>
      <c r="T392" s="8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5">
        <f t="shared" si="40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 t="shared" si="41"/>
        <v>29.09271523178808</v>
      </c>
      <c r="Q393" t="str">
        <f t="shared" si="36"/>
        <v>publishing</v>
      </c>
      <c r="R393" t="str">
        <f t="shared" si="37"/>
        <v>nonfiction</v>
      </c>
      <c r="S393" s="8">
        <f t="shared" si="38"/>
        <v>41653.25</v>
      </c>
      <c r="T393" s="8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5">
        <f t="shared" si="40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 t="shared" si="41"/>
        <v>42.006218905472636</v>
      </c>
      <c r="Q394" t="str">
        <f t="shared" si="36"/>
        <v>technology</v>
      </c>
      <c r="R394" t="str">
        <f t="shared" si="37"/>
        <v>wearables</v>
      </c>
      <c r="S394" s="8">
        <f t="shared" si="38"/>
        <v>40549.25</v>
      </c>
      <c r="T394" s="8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5">
        <f t="shared" si="40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 t="shared" si="41"/>
        <v>47.004903563255965</v>
      </c>
      <c r="Q395" t="str">
        <f t="shared" si="36"/>
        <v>music</v>
      </c>
      <c r="R395" t="str">
        <f t="shared" si="37"/>
        <v>jazz</v>
      </c>
      <c r="S395" s="8">
        <f t="shared" si="38"/>
        <v>42933.208333333328</v>
      </c>
      <c r="T395" s="8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5">
        <f t="shared" si="40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 t="shared" si="41"/>
        <v>110.44117647058823</v>
      </c>
      <c r="Q396" t="str">
        <f t="shared" si="36"/>
        <v>film &amp; video</v>
      </c>
      <c r="R396" t="str">
        <f t="shared" si="37"/>
        <v>documentary</v>
      </c>
      <c r="S396" s="8">
        <f t="shared" si="38"/>
        <v>41484.208333333336</v>
      </c>
      <c r="T396" s="8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5">
        <f t="shared" si="40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 t="shared" si="41"/>
        <v>41.990909090909092</v>
      </c>
      <c r="Q397" t="str">
        <f t="shared" si="36"/>
        <v>theater</v>
      </c>
      <c r="R397" t="str">
        <f t="shared" si="37"/>
        <v>plays</v>
      </c>
      <c r="S397" s="8">
        <f t="shared" si="38"/>
        <v>40885.25</v>
      </c>
      <c r="T397" s="8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5">
        <f t="shared" si="40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 t="shared" si="41"/>
        <v>48.012468827930178</v>
      </c>
      <c r="Q398" t="str">
        <f t="shared" si="36"/>
        <v>film &amp; video</v>
      </c>
      <c r="R398" t="str">
        <f t="shared" si="37"/>
        <v>drama</v>
      </c>
      <c r="S398" s="8">
        <f t="shared" si="38"/>
        <v>43378.208333333328</v>
      </c>
      <c r="T398" s="8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5">
        <f t="shared" si="40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 t="shared" si="41"/>
        <v>31.019823788546255</v>
      </c>
      <c r="Q399" t="str">
        <f t="shared" si="36"/>
        <v>music</v>
      </c>
      <c r="R399" t="str">
        <f t="shared" si="37"/>
        <v>rock</v>
      </c>
      <c r="S399" s="8">
        <f t="shared" si="38"/>
        <v>41417.208333333336</v>
      </c>
      <c r="T399" s="8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5">
        <f t="shared" si="40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 t="shared" si="41"/>
        <v>99.203252032520325</v>
      </c>
      <c r="Q400" t="str">
        <f t="shared" si="36"/>
        <v>film &amp; video</v>
      </c>
      <c r="R400" t="str">
        <f t="shared" si="37"/>
        <v>animation</v>
      </c>
      <c r="S400" s="8">
        <f t="shared" si="38"/>
        <v>43228.208333333328</v>
      </c>
      <c r="T400" s="8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5">
        <f t="shared" si="40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 t="shared" si="41"/>
        <v>66.022316684378325</v>
      </c>
      <c r="Q401" t="str">
        <f t="shared" si="36"/>
        <v>music</v>
      </c>
      <c r="R401" t="str">
        <f t="shared" si="37"/>
        <v>indie rock</v>
      </c>
      <c r="S401" s="8">
        <f t="shared" si="38"/>
        <v>40576.25</v>
      </c>
      <c r="T401" s="8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5">
        <f t="shared" si="40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8">
        <f t="shared" si="38"/>
        <v>41502.208333333336</v>
      </c>
      <c r="T402" s="8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5">
        <f t="shared" si="40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 t="shared" si="41"/>
        <v>46.060200668896321</v>
      </c>
      <c r="Q403" t="str">
        <f t="shared" si="36"/>
        <v>theater</v>
      </c>
      <c r="R403" t="str">
        <f t="shared" si="37"/>
        <v>plays</v>
      </c>
      <c r="S403" s="8">
        <f t="shared" si="38"/>
        <v>43765.208333333328</v>
      </c>
      <c r="T403" s="8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5">
        <f t="shared" si="40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8">
        <f t="shared" si="38"/>
        <v>40914.25</v>
      </c>
      <c r="T404" s="8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5">
        <f t="shared" si="40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 t="shared" si="41"/>
        <v>55.99336650082919</v>
      </c>
      <c r="Q405" t="str">
        <f t="shared" si="36"/>
        <v>theater</v>
      </c>
      <c r="R405" t="str">
        <f t="shared" si="37"/>
        <v>plays</v>
      </c>
      <c r="S405" s="8">
        <f t="shared" si="38"/>
        <v>40310.208333333336</v>
      </c>
      <c r="T405" s="8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5">
        <f t="shared" si="40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 t="shared" si="41"/>
        <v>68.985695127402778</v>
      </c>
      <c r="Q406" t="str">
        <f t="shared" si="36"/>
        <v>theater</v>
      </c>
      <c r="R406" t="str">
        <f t="shared" si="37"/>
        <v>plays</v>
      </c>
      <c r="S406" s="8">
        <f t="shared" si="38"/>
        <v>43053.25</v>
      </c>
      <c r="T406" s="8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5">
        <f t="shared" si="40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 t="shared" si="41"/>
        <v>60.981609195402299</v>
      </c>
      <c r="Q407" t="str">
        <f t="shared" si="36"/>
        <v>theater</v>
      </c>
      <c r="R407" t="str">
        <f t="shared" si="37"/>
        <v>plays</v>
      </c>
      <c r="S407" s="8">
        <f t="shared" si="38"/>
        <v>43255.208333333328</v>
      </c>
      <c r="T407" s="8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5">
        <f t="shared" si="40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 t="shared" si="41"/>
        <v>110.98139534883721</v>
      </c>
      <c r="Q408" t="str">
        <f t="shared" si="36"/>
        <v>film &amp; video</v>
      </c>
      <c r="R408" t="str">
        <f t="shared" si="37"/>
        <v>documentary</v>
      </c>
      <c r="S408" s="8">
        <f t="shared" si="38"/>
        <v>41304.25</v>
      </c>
      <c r="T408" s="8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5">
        <f t="shared" si="40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 t="shared" si="41"/>
        <v>25</v>
      </c>
      <c r="Q409" t="str">
        <f t="shared" si="36"/>
        <v>theater</v>
      </c>
      <c r="R409" t="str">
        <f t="shared" si="37"/>
        <v>plays</v>
      </c>
      <c r="S409" s="8">
        <f t="shared" si="38"/>
        <v>43751.208333333328</v>
      </c>
      <c r="T409" s="8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5">
        <f t="shared" si="40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 t="shared" si="41"/>
        <v>78.759740259740255</v>
      </c>
      <c r="Q410" t="str">
        <f t="shared" si="36"/>
        <v>film &amp; video</v>
      </c>
      <c r="R410" t="str">
        <f t="shared" si="37"/>
        <v>documentary</v>
      </c>
      <c r="S410" s="8">
        <f t="shared" si="38"/>
        <v>42541.208333333328</v>
      </c>
      <c r="T410" s="8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5">
        <f t="shared" si="40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 t="shared" si="41"/>
        <v>87.960784313725483</v>
      </c>
      <c r="Q411" t="str">
        <f t="shared" si="36"/>
        <v>music</v>
      </c>
      <c r="R411" t="str">
        <f t="shared" si="37"/>
        <v>rock</v>
      </c>
      <c r="S411" s="8">
        <f t="shared" si="38"/>
        <v>42843.208333333328</v>
      </c>
      <c r="T411" s="8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5">
        <f t="shared" si="40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 t="shared" si="41"/>
        <v>49.987398739873989</v>
      </c>
      <c r="Q412" t="str">
        <f t="shared" si="36"/>
        <v>games</v>
      </c>
      <c r="R412" t="str">
        <f t="shared" si="37"/>
        <v>mobile games</v>
      </c>
      <c r="S412" s="8">
        <f t="shared" si="38"/>
        <v>42122.208333333328</v>
      </c>
      <c r="T412" s="8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5">
        <f t="shared" si="40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 t="shared" si="41"/>
        <v>99.524390243902445</v>
      </c>
      <c r="Q413" t="str">
        <f t="shared" si="36"/>
        <v>theater</v>
      </c>
      <c r="R413" t="str">
        <f t="shared" si="37"/>
        <v>plays</v>
      </c>
      <c r="S413" s="8">
        <f t="shared" si="38"/>
        <v>42884.208333333328</v>
      </c>
      <c r="T413" s="8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5">
        <f t="shared" si="40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 t="shared" si="41"/>
        <v>104.82089552238806</v>
      </c>
      <c r="Q414" t="str">
        <f t="shared" si="36"/>
        <v>publishing</v>
      </c>
      <c r="R414" t="str">
        <f t="shared" si="37"/>
        <v>fiction</v>
      </c>
      <c r="S414" s="8">
        <f t="shared" si="38"/>
        <v>41642.25</v>
      </c>
      <c r="T414" s="8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5">
        <f t="shared" si="40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 t="shared" si="41"/>
        <v>108.01469237832875</v>
      </c>
      <c r="Q415" t="str">
        <f t="shared" si="36"/>
        <v>film &amp; video</v>
      </c>
      <c r="R415" t="str">
        <f t="shared" si="37"/>
        <v>animation</v>
      </c>
      <c r="S415" s="8">
        <f t="shared" si="38"/>
        <v>43431.25</v>
      </c>
      <c r="T415" s="8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5">
        <f t="shared" si="40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 t="shared" si="41"/>
        <v>28.998544660724033</v>
      </c>
      <c r="Q416" t="str">
        <f t="shared" si="36"/>
        <v>food</v>
      </c>
      <c r="R416" t="str">
        <f t="shared" si="37"/>
        <v>food trucks</v>
      </c>
      <c r="S416" s="8">
        <f t="shared" si="38"/>
        <v>40288.208333333336</v>
      </c>
      <c r="T416" s="8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5">
        <f t="shared" si="40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 t="shared" si="41"/>
        <v>30.028708133971293</v>
      </c>
      <c r="Q417" t="str">
        <f t="shared" si="36"/>
        <v>theater</v>
      </c>
      <c r="R417" t="str">
        <f t="shared" si="37"/>
        <v>plays</v>
      </c>
      <c r="S417" s="8">
        <f t="shared" si="38"/>
        <v>40921.25</v>
      </c>
      <c r="T417" s="8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5">
        <f t="shared" si="40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 t="shared" si="41"/>
        <v>41.005559416261292</v>
      </c>
      <c r="Q418" t="str">
        <f t="shared" si="36"/>
        <v>film &amp; video</v>
      </c>
      <c r="R418" t="str">
        <f t="shared" si="37"/>
        <v>documentary</v>
      </c>
      <c r="S418" s="8">
        <f t="shared" si="38"/>
        <v>40560.25</v>
      </c>
      <c r="T418" s="8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5">
        <f t="shared" si="40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 t="shared" si="41"/>
        <v>62.866666666666667</v>
      </c>
      <c r="Q419" t="str">
        <f t="shared" si="36"/>
        <v>theater</v>
      </c>
      <c r="R419" t="str">
        <f t="shared" si="37"/>
        <v>plays</v>
      </c>
      <c r="S419" s="8">
        <f t="shared" si="38"/>
        <v>43407.208333333328</v>
      </c>
      <c r="T419" s="8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5">
        <f t="shared" si="40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 t="shared" si="41"/>
        <v>47.005002501250623</v>
      </c>
      <c r="Q420" t="str">
        <f t="shared" si="36"/>
        <v>film &amp; video</v>
      </c>
      <c r="R420" t="str">
        <f t="shared" si="37"/>
        <v>documentary</v>
      </c>
      <c r="S420" s="8">
        <f t="shared" si="38"/>
        <v>41035.208333333336</v>
      </c>
      <c r="T420" s="8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5">
        <f t="shared" si="40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 t="shared" si="41"/>
        <v>26.997693638285604</v>
      </c>
      <c r="Q421" t="str">
        <f t="shared" si="36"/>
        <v>technology</v>
      </c>
      <c r="R421" t="str">
        <f t="shared" si="37"/>
        <v>web</v>
      </c>
      <c r="S421" s="8">
        <f t="shared" si="38"/>
        <v>40899.25</v>
      </c>
      <c r="T421" s="8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5">
        <f t="shared" si="40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 t="shared" si="41"/>
        <v>68.329787234042556</v>
      </c>
      <c r="Q422" t="str">
        <f t="shared" si="36"/>
        <v>theater</v>
      </c>
      <c r="R422" t="str">
        <f t="shared" si="37"/>
        <v>plays</v>
      </c>
      <c r="S422" s="8">
        <f t="shared" si="38"/>
        <v>42911.208333333328</v>
      </c>
      <c r="T422" s="8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5">
        <f t="shared" si="40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 t="shared" si="41"/>
        <v>50.974576271186443</v>
      </c>
      <c r="Q423" t="str">
        <f t="shared" si="36"/>
        <v>technology</v>
      </c>
      <c r="R423" t="str">
        <f t="shared" si="37"/>
        <v>wearables</v>
      </c>
      <c r="S423" s="8">
        <f t="shared" si="38"/>
        <v>42915.208333333328</v>
      </c>
      <c r="T423" s="8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5">
        <f t="shared" si="40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 t="shared" si="41"/>
        <v>54.024390243902438</v>
      </c>
      <c r="Q424" t="str">
        <f t="shared" si="36"/>
        <v>theater</v>
      </c>
      <c r="R424" t="str">
        <f t="shared" si="37"/>
        <v>plays</v>
      </c>
      <c r="S424" s="8">
        <f t="shared" si="38"/>
        <v>40285.208333333336</v>
      </c>
      <c r="T424" s="8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5">
        <f t="shared" si="40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 t="shared" si="41"/>
        <v>97.055555555555557</v>
      </c>
      <c r="Q425" t="str">
        <f t="shared" si="36"/>
        <v>food</v>
      </c>
      <c r="R425" t="str">
        <f t="shared" si="37"/>
        <v>food trucks</v>
      </c>
      <c r="S425" s="8">
        <f t="shared" si="38"/>
        <v>40808.208333333336</v>
      </c>
      <c r="T425" s="8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5">
        <f t="shared" si="40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 t="shared" si="41"/>
        <v>24.867469879518072</v>
      </c>
      <c r="Q426" t="str">
        <f t="shared" si="36"/>
        <v>music</v>
      </c>
      <c r="R426" t="str">
        <f t="shared" si="37"/>
        <v>indie rock</v>
      </c>
      <c r="S426" s="8">
        <f t="shared" si="38"/>
        <v>43208.208333333328</v>
      </c>
      <c r="T426" s="8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5">
        <f t="shared" si="40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 t="shared" si="41"/>
        <v>84.423913043478265</v>
      </c>
      <c r="Q427" t="str">
        <f t="shared" si="36"/>
        <v>photography</v>
      </c>
      <c r="R427" t="str">
        <f t="shared" si="37"/>
        <v>photography books</v>
      </c>
      <c r="S427" s="8">
        <f t="shared" si="38"/>
        <v>42213.208333333328</v>
      </c>
      <c r="T427" s="8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5">
        <f t="shared" si="40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 t="shared" si="41"/>
        <v>47.091324200913242</v>
      </c>
      <c r="Q428" t="str">
        <f t="shared" si="36"/>
        <v>theater</v>
      </c>
      <c r="R428" t="str">
        <f t="shared" si="37"/>
        <v>plays</v>
      </c>
      <c r="S428" s="8">
        <f t="shared" si="38"/>
        <v>41332.25</v>
      </c>
      <c r="T428" s="8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5">
        <f t="shared" si="40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 t="shared" si="41"/>
        <v>77.996041171813147</v>
      </c>
      <c r="Q429" t="str">
        <f t="shared" si="36"/>
        <v>theater</v>
      </c>
      <c r="R429" t="str">
        <f t="shared" si="37"/>
        <v>plays</v>
      </c>
      <c r="S429" s="8">
        <f t="shared" si="38"/>
        <v>41895.208333333336</v>
      </c>
      <c r="T429" s="8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5">
        <f t="shared" si="40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 t="shared" si="41"/>
        <v>62.967871485943775</v>
      </c>
      <c r="Q430" t="str">
        <f t="shared" si="36"/>
        <v>film &amp; video</v>
      </c>
      <c r="R430" t="str">
        <f t="shared" si="37"/>
        <v>animation</v>
      </c>
      <c r="S430" s="8">
        <f t="shared" si="38"/>
        <v>40585.25</v>
      </c>
      <c r="T430" s="8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5">
        <f t="shared" si="40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 t="shared" si="41"/>
        <v>81.006080449017773</v>
      </c>
      <c r="Q431" t="str">
        <f t="shared" si="36"/>
        <v>photography</v>
      </c>
      <c r="R431" t="str">
        <f t="shared" si="37"/>
        <v>photography books</v>
      </c>
      <c r="S431" s="8">
        <f t="shared" si="38"/>
        <v>41680.25</v>
      </c>
      <c r="T431" s="8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5">
        <f t="shared" si="40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 t="shared" si="41"/>
        <v>65.321428571428569</v>
      </c>
      <c r="Q432" t="str">
        <f t="shared" si="36"/>
        <v>theater</v>
      </c>
      <c r="R432" t="str">
        <f t="shared" si="37"/>
        <v>plays</v>
      </c>
      <c r="S432" s="8">
        <f t="shared" si="38"/>
        <v>43737.208333333328</v>
      </c>
      <c r="T432" s="8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5">
        <f t="shared" si="40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 t="shared" si="41"/>
        <v>104.43617021276596</v>
      </c>
      <c r="Q433" t="str">
        <f t="shared" si="36"/>
        <v>theater</v>
      </c>
      <c r="R433" t="str">
        <f t="shared" si="37"/>
        <v>plays</v>
      </c>
      <c r="S433" s="8">
        <f t="shared" si="38"/>
        <v>43273.208333333328</v>
      </c>
      <c r="T433" s="8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5">
        <f t="shared" si="40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 t="shared" si="41"/>
        <v>69.989010989010993</v>
      </c>
      <c r="Q434" t="str">
        <f t="shared" si="36"/>
        <v>theater</v>
      </c>
      <c r="R434" t="str">
        <f t="shared" si="37"/>
        <v>plays</v>
      </c>
      <c r="S434" s="8">
        <f t="shared" si="38"/>
        <v>41761.208333333336</v>
      </c>
      <c r="T434" s="8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5">
        <f t="shared" si="40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 t="shared" si="41"/>
        <v>83.023989898989896</v>
      </c>
      <c r="Q435" t="str">
        <f t="shared" si="36"/>
        <v>film &amp; video</v>
      </c>
      <c r="R435" t="str">
        <f t="shared" si="37"/>
        <v>documentary</v>
      </c>
      <c r="S435" s="8">
        <f t="shared" si="38"/>
        <v>41603.25</v>
      </c>
      <c r="T435" s="8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5">
        <f t="shared" si="40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 t="shared" si="41"/>
        <v>90.3</v>
      </c>
      <c r="Q436" t="str">
        <f t="shared" si="36"/>
        <v>theater</v>
      </c>
      <c r="R436" t="str">
        <f t="shared" si="37"/>
        <v>plays</v>
      </c>
      <c r="S436" s="8">
        <f t="shared" si="38"/>
        <v>42705.25</v>
      </c>
      <c r="T436" s="8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5">
        <f t="shared" si="40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 t="shared" si="41"/>
        <v>103.98131932282546</v>
      </c>
      <c r="Q437" t="str">
        <f t="shared" si="36"/>
        <v>theater</v>
      </c>
      <c r="R437" t="str">
        <f t="shared" si="37"/>
        <v>plays</v>
      </c>
      <c r="S437" s="8">
        <f t="shared" si="38"/>
        <v>41988.25</v>
      </c>
      <c r="T437" s="8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5">
        <f t="shared" si="40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 t="shared" si="41"/>
        <v>54.931726907630519</v>
      </c>
      <c r="Q438" t="str">
        <f t="shared" si="36"/>
        <v>music</v>
      </c>
      <c r="R438" t="str">
        <f t="shared" si="37"/>
        <v>jazz</v>
      </c>
      <c r="S438" s="8">
        <f t="shared" si="38"/>
        <v>43575.208333333328</v>
      </c>
      <c r="T438" s="8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5">
        <f t="shared" si="40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 t="shared" si="41"/>
        <v>51.921875</v>
      </c>
      <c r="Q439" t="str">
        <f t="shared" si="36"/>
        <v>film &amp; video</v>
      </c>
      <c r="R439" t="str">
        <f t="shared" si="37"/>
        <v>animation</v>
      </c>
      <c r="S439" s="8">
        <f t="shared" si="38"/>
        <v>42260.208333333328</v>
      </c>
      <c r="T439" s="8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5">
        <f t="shared" si="40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 t="shared" si="41"/>
        <v>60.02834008097166</v>
      </c>
      <c r="Q440" t="str">
        <f t="shared" si="36"/>
        <v>theater</v>
      </c>
      <c r="R440" t="str">
        <f t="shared" si="37"/>
        <v>plays</v>
      </c>
      <c r="S440" s="8">
        <f t="shared" si="38"/>
        <v>41337.25</v>
      </c>
      <c r="T440" s="8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5">
        <f t="shared" si="40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 t="shared" si="41"/>
        <v>44.003488879197555</v>
      </c>
      <c r="Q441" t="str">
        <f t="shared" si="36"/>
        <v>film &amp; video</v>
      </c>
      <c r="R441" t="str">
        <f t="shared" si="37"/>
        <v>science fiction</v>
      </c>
      <c r="S441" s="8">
        <f t="shared" si="38"/>
        <v>42680.208333333328</v>
      </c>
      <c r="T441" s="8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5">
        <f t="shared" si="40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 t="shared" si="41"/>
        <v>53.003513254551258</v>
      </c>
      <c r="Q442" t="str">
        <f t="shared" si="36"/>
        <v>film &amp; video</v>
      </c>
      <c r="R442" t="str">
        <f t="shared" si="37"/>
        <v>television</v>
      </c>
      <c r="S442" s="8">
        <f t="shared" si="38"/>
        <v>42916.208333333328</v>
      </c>
      <c r="T442" s="8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5">
        <f t="shared" si="40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 t="shared" si="41"/>
        <v>54.5</v>
      </c>
      <c r="Q443" t="str">
        <f t="shared" si="36"/>
        <v>technology</v>
      </c>
      <c r="R443" t="str">
        <f t="shared" si="37"/>
        <v>wearables</v>
      </c>
      <c r="S443" s="8">
        <f t="shared" si="38"/>
        <v>41025.208333333336</v>
      </c>
      <c r="T443" s="8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5">
        <f t="shared" si="40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 t="shared" si="41"/>
        <v>75.04195804195804</v>
      </c>
      <c r="Q444" t="str">
        <f t="shared" si="36"/>
        <v>theater</v>
      </c>
      <c r="R444" t="str">
        <f t="shared" si="37"/>
        <v>plays</v>
      </c>
      <c r="S444" s="8">
        <f t="shared" si="38"/>
        <v>42980.208333333328</v>
      </c>
      <c r="T444" s="8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5">
        <f t="shared" si="40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 t="shared" si="41"/>
        <v>35.911111111111111</v>
      </c>
      <c r="Q445" t="str">
        <f t="shared" si="36"/>
        <v>theater</v>
      </c>
      <c r="R445" t="str">
        <f t="shared" si="37"/>
        <v>plays</v>
      </c>
      <c r="S445" s="8">
        <f t="shared" si="38"/>
        <v>40451.208333333336</v>
      </c>
      <c r="T445" s="8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5">
        <f t="shared" si="40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 t="shared" si="41"/>
        <v>36.952702702702702</v>
      </c>
      <c r="Q446" t="str">
        <f t="shared" si="36"/>
        <v>music</v>
      </c>
      <c r="R446" t="str">
        <f t="shared" si="37"/>
        <v>indie rock</v>
      </c>
      <c r="S446" s="8">
        <f t="shared" si="38"/>
        <v>40748.208333333336</v>
      </c>
      <c r="T446" s="8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5">
        <f t="shared" si="40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 t="shared" si="41"/>
        <v>63.170588235294119</v>
      </c>
      <c r="Q447" t="str">
        <f t="shared" si="36"/>
        <v>theater</v>
      </c>
      <c r="R447" t="str">
        <f t="shared" si="37"/>
        <v>plays</v>
      </c>
      <c r="S447" s="8">
        <f t="shared" si="38"/>
        <v>40515.25</v>
      </c>
      <c r="T447" s="8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5">
        <f t="shared" si="40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 t="shared" si="41"/>
        <v>29.99462365591398</v>
      </c>
      <c r="Q448" t="str">
        <f t="shared" si="36"/>
        <v>technology</v>
      </c>
      <c r="R448" t="str">
        <f t="shared" si="37"/>
        <v>wearables</v>
      </c>
      <c r="S448" s="8">
        <f t="shared" si="38"/>
        <v>41261.25</v>
      </c>
      <c r="T448" s="8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5">
        <f t="shared" si="40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8">
        <f t="shared" si="38"/>
        <v>43088.25</v>
      </c>
      <c r="T449" s="8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5">
        <f t="shared" si="40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 t="shared" si="41"/>
        <v>75.014876033057845</v>
      </c>
      <c r="Q450" t="str">
        <f t="shared" ref="Q450:Q513" si="42">LEFT(O450,FIND("/",O450)-1)</f>
        <v>games</v>
      </c>
      <c r="R450" t="str">
        <f t="shared" ref="R450:R513" si="43">MID(O450, FIND("/", O450) + 1, LEN(O450))</f>
        <v>video games</v>
      </c>
      <c r="S450" s="8">
        <f t="shared" ref="S450:S513" si="44">(((K450/60)/60)/24)+DATE(1970,1,1)</f>
        <v>41378.208333333336</v>
      </c>
      <c r="T450" s="8">
        <f t="shared" ref="T450:T513" si="45">(((L450/60)/60)/24)+DATE(1970,1,1)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5">
        <f t="shared" si="40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 t="shared" si="41"/>
        <v>101.19767441860465</v>
      </c>
      <c r="Q451" t="str">
        <f t="shared" si="42"/>
        <v>games</v>
      </c>
      <c r="R451" t="str">
        <f t="shared" si="43"/>
        <v>video games</v>
      </c>
      <c r="S451" s="8">
        <f t="shared" si="44"/>
        <v>43530.25</v>
      </c>
      <c r="T451" s="8">
        <f t="shared" si="45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5">
        <f t="shared" ref="F452:F515" si="46">(E452/D452)*100</f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 t="shared" ref="P452:P515" si="47">E452/H452</f>
        <v>4</v>
      </c>
      <c r="Q452" t="str">
        <f t="shared" si="42"/>
        <v>film &amp; video</v>
      </c>
      <c r="R452" t="str">
        <f t="shared" si="43"/>
        <v>animation</v>
      </c>
      <c r="S452" s="8">
        <f t="shared" si="44"/>
        <v>43394.208333333328</v>
      </c>
      <c r="T452" s="8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5">
        <f t="shared" si="46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 t="shared" si="47"/>
        <v>29.001272669424118</v>
      </c>
      <c r="Q453" t="str">
        <f t="shared" si="42"/>
        <v>music</v>
      </c>
      <c r="R453" t="str">
        <f t="shared" si="43"/>
        <v>rock</v>
      </c>
      <c r="S453" s="8">
        <f t="shared" si="44"/>
        <v>42935.208333333328</v>
      </c>
      <c r="T453" s="8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5">
        <f t="shared" si="46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 t="shared" si="47"/>
        <v>98.225806451612897</v>
      </c>
      <c r="Q454" t="str">
        <f t="shared" si="42"/>
        <v>film &amp; video</v>
      </c>
      <c r="R454" t="str">
        <f t="shared" si="43"/>
        <v>drama</v>
      </c>
      <c r="S454" s="8">
        <f t="shared" si="44"/>
        <v>40365.208333333336</v>
      </c>
      <c r="T454" s="8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5">
        <f t="shared" si="46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 t="shared" si="47"/>
        <v>87.001693480101608</v>
      </c>
      <c r="Q455" t="str">
        <f t="shared" si="42"/>
        <v>film &amp; video</v>
      </c>
      <c r="R455" t="str">
        <f t="shared" si="43"/>
        <v>science fiction</v>
      </c>
      <c r="S455" s="8">
        <f t="shared" si="44"/>
        <v>42705.25</v>
      </c>
      <c r="T455" s="8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5">
        <f t="shared" si="46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 t="shared" si="47"/>
        <v>45.205128205128204</v>
      </c>
      <c r="Q456" t="str">
        <f t="shared" si="42"/>
        <v>film &amp; video</v>
      </c>
      <c r="R456" t="str">
        <f t="shared" si="43"/>
        <v>drama</v>
      </c>
      <c r="S456" s="8">
        <f t="shared" si="44"/>
        <v>41568.208333333336</v>
      </c>
      <c r="T456" s="8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5">
        <f t="shared" si="46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 t="shared" si="47"/>
        <v>37.001341561577675</v>
      </c>
      <c r="Q457" t="str">
        <f t="shared" si="42"/>
        <v>theater</v>
      </c>
      <c r="R457" t="str">
        <f t="shared" si="43"/>
        <v>plays</v>
      </c>
      <c r="S457" s="8">
        <f t="shared" si="44"/>
        <v>40809.208333333336</v>
      </c>
      <c r="T457" s="8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5">
        <f t="shared" si="46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 t="shared" si="47"/>
        <v>94.976947040498445</v>
      </c>
      <c r="Q458" t="str">
        <f t="shared" si="42"/>
        <v>music</v>
      </c>
      <c r="R458" t="str">
        <f t="shared" si="43"/>
        <v>indie rock</v>
      </c>
      <c r="S458" s="8">
        <f t="shared" si="44"/>
        <v>43141.25</v>
      </c>
      <c r="T458" s="8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5">
        <f t="shared" si="46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 t="shared" si="47"/>
        <v>28.956521739130434</v>
      </c>
      <c r="Q459" t="str">
        <f t="shared" si="42"/>
        <v>theater</v>
      </c>
      <c r="R459" t="str">
        <f t="shared" si="43"/>
        <v>plays</v>
      </c>
      <c r="S459" s="8">
        <f t="shared" si="44"/>
        <v>42657.208333333328</v>
      </c>
      <c r="T459" s="8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5">
        <f t="shared" si="46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 t="shared" si="47"/>
        <v>55.993396226415094</v>
      </c>
      <c r="Q460" t="str">
        <f t="shared" si="42"/>
        <v>theater</v>
      </c>
      <c r="R460" t="str">
        <f t="shared" si="43"/>
        <v>plays</v>
      </c>
      <c r="S460" s="8">
        <f t="shared" si="44"/>
        <v>40265.208333333336</v>
      </c>
      <c r="T460" s="8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5">
        <f t="shared" si="46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 t="shared" si="47"/>
        <v>54.038095238095238</v>
      </c>
      <c r="Q461" t="str">
        <f t="shared" si="42"/>
        <v>film &amp; video</v>
      </c>
      <c r="R461" t="str">
        <f t="shared" si="43"/>
        <v>documentary</v>
      </c>
      <c r="S461" s="8">
        <f t="shared" si="44"/>
        <v>42001.25</v>
      </c>
      <c r="T461" s="8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5">
        <f t="shared" si="46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 t="shared" si="47"/>
        <v>82.38</v>
      </c>
      <c r="Q462" t="str">
        <f t="shared" si="42"/>
        <v>theater</v>
      </c>
      <c r="R462" t="str">
        <f t="shared" si="43"/>
        <v>plays</v>
      </c>
      <c r="S462" s="8">
        <f t="shared" si="44"/>
        <v>40399.208333333336</v>
      </c>
      <c r="T462" s="8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5">
        <f t="shared" si="46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 t="shared" si="47"/>
        <v>66.997115384615384</v>
      </c>
      <c r="Q463" t="str">
        <f t="shared" si="42"/>
        <v>film &amp; video</v>
      </c>
      <c r="R463" t="str">
        <f t="shared" si="43"/>
        <v>drama</v>
      </c>
      <c r="S463" s="8">
        <f t="shared" si="44"/>
        <v>41757.208333333336</v>
      </c>
      <c r="T463" s="8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5">
        <f t="shared" si="46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 t="shared" si="47"/>
        <v>107.91401869158878</v>
      </c>
      <c r="Q464" t="str">
        <f t="shared" si="42"/>
        <v>games</v>
      </c>
      <c r="R464" t="str">
        <f t="shared" si="43"/>
        <v>mobile games</v>
      </c>
      <c r="S464" s="8">
        <f t="shared" si="44"/>
        <v>41304.25</v>
      </c>
      <c r="T464" s="8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5">
        <f t="shared" si="46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 t="shared" si="47"/>
        <v>69.009501187648453</v>
      </c>
      <c r="Q465" t="str">
        <f t="shared" si="42"/>
        <v>film &amp; video</v>
      </c>
      <c r="R465" t="str">
        <f t="shared" si="43"/>
        <v>animation</v>
      </c>
      <c r="S465" s="8">
        <f t="shared" si="44"/>
        <v>41639.25</v>
      </c>
      <c r="T465" s="8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5">
        <f t="shared" si="46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 t="shared" si="47"/>
        <v>39.006568144499177</v>
      </c>
      <c r="Q466" t="str">
        <f t="shared" si="42"/>
        <v>theater</v>
      </c>
      <c r="R466" t="str">
        <f t="shared" si="43"/>
        <v>plays</v>
      </c>
      <c r="S466" s="8">
        <f t="shared" si="44"/>
        <v>43142.25</v>
      </c>
      <c r="T466" s="8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5">
        <f t="shared" si="46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 t="shared" si="47"/>
        <v>110.3625</v>
      </c>
      <c r="Q467" t="str">
        <f t="shared" si="42"/>
        <v>publishing</v>
      </c>
      <c r="R467" t="str">
        <f t="shared" si="43"/>
        <v>translations</v>
      </c>
      <c r="S467" s="8">
        <f t="shared" si="44"/>
        <v>43127.25</v>
      </c>
      <c r="T467" s="8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5">
        <f t="shared" si="46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 t="shared" si="47"/>
        <v>94.857142857142861</v>
      </c>
      <c r="Q468" t="str">
        <f t="shared" si="42"/>
        <v>technology</v>
      </c>
      <c r="R468" t="str">
        <f t="shared" si="43"/>
        <v>wearables</v>
      </c>
      <c r="S468" s="8">
        <f t="shared" si="44"/>
        <v>41409.208333333336</v>
      </c>
      <c r="T468" s="8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5">
        <f t="shared" si="46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 t="shared" si="47"/>
        <v>57.935251798561154</v>
      </c>
      <c r="Q469" t="str">
        <f t="shared" si="42"/>
        <v>technology</v>
      </c>
      <c r="R469" t="str">
        <f t="shared" si="43"/>
        <v>web</v>
      </c>
      <c r="S469" s="8">
        <f t="shared" si="44"/>
        <v>42331.25</v>
      </c>
      <c r="T469" s="8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5">
        <f t="shared" si="46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 t="shared" si="47"/>
        <v>101.25</v>
      </c>
      <c r="Q470" t="str">
        <f t="shared" si="42"/>
        <v>theater</v>
      </c>
      <c r="R470" t="str">
        <f t="shared" si="43"/>
        <v>plays</v>
      </c>
      <c r="S470" s="8">
        <f t="shared" si="44"/>
        <v>43569.208333333328</v>
      </c>
      <c r="T470" s="8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5">
        <f t="shared" si="46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 t="shared" si="47"/>
        <v>64.95597484276729</v>
      </c>
      <c r="Q471" t="str">
        <f t="shared" si="42"/>
        <v>film &amp; video</v>
      </c>
      <c r="R471" t="str">
        <f t="shared" si="43"/>
        <v>drama</v>
      </c>
      <c r="S471" s="8">
        <f t="shared" si="44"/>
        <v>42142.208333333328</v>
      </c>
      <c r="T471" s="8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5">
        <f t="shared" si="46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 t="shared" si="47"/>
        <v>27.00524934383202</v>
      </c>
      <c r="Q472" t="str">
        <f t="shared" si="42"/>
        <v>technology</v>
      </c>
      <c r="R472" t="str">
        <f t="shared" si="43"/>
        <v>wearables</v>
      </c>
      <c r="S472" s="8">
        <f t="shared" si="44"/>
        <v>42716.25</v>
      </c>
      <c r="T472" s="8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5">
        <f t="shared" si="46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 t="shared" si="47"/>
        <v>50.97422680412371</v>
      </c>
      <c r="Q473" t="str">
        <f t="shared" si="42"/>
        <v>food</v>
      </c>
      <c r="R473" t="str">
        <f t="shared" si="43"/>
        <v>food trucks</v>
      </c>
      <c r="S473" s="8">
        <f t="shared" si="44"/>
        <v>41031.208333333336</v>
      </c>
      <c r="T473" s="8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5">
        <f t="shared" si="46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 t="shared" si="47"/>
        <v>104.94260869565217</v>
      </c>
      <c r="Q474" t="str">
        <f t="shared" si="42"/>
        <v>music</v>
      </c>
      <c r="R474" t="str">
        <f t="shared" si="43"/>
        <v>rock</v>
      </c>
      <c r="S474" s="8">
        <f t="shared" si="44"/>
        <v>43535.208333333328</v>
      </c>
      <c r="T474" s="8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5">
        <f t="shared" si="46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 t="shared" si="47"/>
        <v>84.028301886792448</v>
      </c>
      <c r="Q475" t="str">
        <f t="shared" si="42"/>
        <v>music</v>
      </c>
      <c r="R475" t="str">
        <f t="shared" si="43"/>
        <v>electric music</v>
      </c>
      <c r="S475" s="8">
        <f t="shared" si="44"/>
        <v>43277.208333333328</v>
      </c>
      <c r="T475" s="8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5">
        <f t="shared" si="46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 t="shared" si="47"/>
        <v>102.85915492957747</v>
      </c>
      <c r="Q476" t="str">
        <f t="shared" si="42"/>
        <v>film &amp; video</v>
      </c>
      <c r="R476" t="str">
        <f t="shared" si="43"/>
        <v>television</v>
      </c>
      <c r="S476" s="8">
        <f t="shared" si="44"/>
        <v>41989.25</v>
      </c>
      <c r="T476" s="8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5">
        <f t="shared" si="46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 t="shared" si="47"/>
        <v>39.962085308056871</v>
      </c>
      <c r="Q477" t="str">
        <f t="shared" si="42"/>
        <v>publishing</v>
      </c>
      <c r="R477" t="str">
        <f t="shared" si="43"/>
        <v>translations</v>
      </c>
      <c r="S477" s="8">
        <f t="shared" si="44"/>
        <v>41450.208333333336</v>
      </c>
      <c r="T477" s="8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5">
        <f t="shared" si="46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 t="shared" si="47"/>
        <v>51.001785714285717</v>
      </c>
      <c r="Q478" t="str">
        <f t="shared" si="42"/>
        <v>publishing</v>
      </c>
      <c r="R478" t="str">
        <f t="shared" si="43"/>
        <v>fiction</v>
      </c>
      <c r="S478" s="8">
        <f t="shared" si="44"/>
        <v>43322.208333333328</v>
      </c>
      <c r="T478" s="8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5">
        <f t="shared" si="46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 t="shared" si="47"/>
        <v>40.823008849557525</v>
      </c>
      <c r="Q479" t="str">
        <f t="shared" si="42"/>
        <v>film &amp; video</v>
      </c>
      <c r="R479" t="str">
        <f t="shared" si="43"/>
        <v>science fiction</v>
      </c>
      <c r="S479" s="8">
        <f t="shared" si="44"/>
        <v>40720.208333333336</v>
      </c>
      <c r="T479" s="8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5">
        <f t="shared" si="46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 t="shared" si="47"/>
        <v>58.999637155297535</v>
      </c>
      <c r="Q480" t="str">
        <f t="shared" si="42"/>
        <v>technology</v>
      </c>
      <c r="R480" t="str">
        <f t="shared" si="43"/>
        <v>wearables</v>
      </c>
      <c r="S480" s="8">
        <f t="shared" si="44"/>
        <v>42072.208333333328</v>
      </c>
      <c r="T480" s="8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5">
        <f t="shared" si="46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 t="shared" si="47"/>
        <v>71.156069364161851</v>
      </c>
      <c r="Q481" t="str">
        <f t="shared" si="42"/>
        <v>food</v>
      </c>
      <c r="R481" t="str">
        <f t="shared" si="43"/>
        <v>food trucks</v>
      </c>
      <c r="S481" s="8">
        <f t="shared" si="44"/>
        <v>42945.208333333328</v>
      </c>
      <c r="T481" s="8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5">
        <f t="shared" si="46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 t="shared" si="47"/>
        <v>99.494252873563212</v>
      </c>
      <c r="Q482" t="str">
        <f t="shared" si="42"/>
        <v>photography</v>
      </c>
      <c r="R482" t="str">
        <f t="shared" si="43"/>
        <v>photography books</v>
      </c>
      <c r="S482" s="8">
        <f t="shared" si="44"/>
        <v>40248.25</v>
      </c>
      <c r="T482" s="8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5">
        <f t="shared" si="46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 t="shared" si="47"/>
        <v>103.98634590377114</v>
      </c>
      <c r="Q483" t="str">
        <f t="shared" si="42"/>
        <v>theater</v>
      </c>
      <c r="R483" t="str">
        <f t="shared" si="43"/>
        <v>plays</v>
      </c>
      <c r="S483" s="8">
        <f t="shared" si="44"/>
        <v>41913.208333333336</v>
      </c>
      <c r="T483" s="8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5">
        <f t="shared" si="46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 t="shared" si="47"/>
        <v>76.555555555555557</v>
      </c>
      <c r="Q484" t="str">
        <f t="shared" si="42"/>
        <v>publishing</v>
      </c>
      <c r="R484" t="str">
        <f t="shared" si="43"/>
        <v>fiction</v>
      </c>
      <c r="S484" s="8">
        <f t="shared" si="44"/>
        <v>40963.25</v>
      </c>
      <c r="T484" s="8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5">
        <f t="shared" si="46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 t="shared" si="47"/>
        <v>87.068592057761734</v>
      </c>
      <c r="Q485" t="str">
        <f t="shared" si="42"/>
        <v>theater</v>
      </c>
      <c r="R485" t="str">
        <f t="shared" si="43"/>
        <v>plays</v>
      </c>
      <c r="S485" s="8">
        <f t="shared" si="44"/>
        <v>43811.25</v>
      </c>
      <c r="T485" s="8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5">
        <f t="shared" si="46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 t="shared" si="47"/>
        <v>48.99554707379135</v>
      </c>
      <c r="Q486" t="str">
        <f t="shared" si="42"/>
        <v>food</v>
      </c>
      <c r="R486" t="str">
        <f t="shared" si="43"/>
        <v>food trucks</v>
      </c>
      <c r="S486" s="8">
        <f t="shared" si="44"/>
        <v>41855.208333333336</v>
      </c>
      <c r="T486" s="8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5">
        <f t="shared" si="46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 t="shared" si="47"/>
        <v>42.969135802469133</v>
      </c>
      <c r="Q487" t="str">
        <f t="shared" si="42"/>
        <v>theater</v>
      </c>
      <c r="R487" t="str">
        <f t="shared" si="43"/>
        <v>plays</v>
      </c>
      <c r="S487" s="8">
        <f t="shared" si="44"/>
        <v>43626.208333333328</v>
      </c>
      <c r="T487" s="8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5">
        <f t="shared" si="46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 t="shared" si="47"/>
        <v>33.428571428571431</v>
      </c>
      <c r="Q488" t="str">
        <f t="shared" si="42"/>
        <v>publishing</v>
      </c>
      <c r="R488" t="str">
        <f t="shared" si="43"/>
        <v>translations</v>
      </c>
      <c r="S488" s="8">
        <f t="shared" si="44"/>
        <v>43168.25</v>
      </c>
      <c r="T488" s="8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5">
        <f t="shared" si="46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 t="shared" si="47"/>
        <v>83.982949701619773</v>
      </c>
      <c r="Q489" t="str">
        <f t="shared" si="42"/>
        <v>theater</v>
      </c>
      <c r="R489" t="str">
        <f t="shared" si="43"/>
        <v>plays</v>
      </c>
      <c r="S489" s="8">
        <f t="shared" si="44"/>
        <v>42845.208333333328</v>
      </c>
      <c r="T489" s="8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5">
        <f t="shared" si="46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 t="shared" si="47"/>
        <v>101.41739130434783</v>
      </c>
      <c r="Q490" t="str">
        <f t="shared" si="42"/>
        <v>theater</v>
      </c>
      <c r="R490" t="str">
        <f t="shared" si="43"/>
        <v>plays</v>
      </c>
      <c r="S490" s="8">
        <f t="shared" si="44"/>
        <v>42403.25</v>
      </c>
      <c r="T490" s="8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5">
        <f t="shared" si="46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 t="shared" si="47"/>
        <v>109.87058823529412</v>
      </c>
      <c r="Q491" t="str">
        <f t="shared" si="42"/>
        <v>technology</v>
      </c>
      <c r="R491" t="str">
        <f t="shared" si="43"/>
        <v>wearables</v>
      </c>
      <c r="S491" s="8">
        <f t="shared" si="44"/>
        <v>40406.208333333336</v>
      </c>
      <c r="T491" s="8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5">
        <f t="shared" si="46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 t="shared" si="47"/>
        <v>31.916666666666668</v>
      </c>
      <c r="Q492" t="str">
        <f t="shared" si="42"/>
        <v>journalism</v>
      </c>
      <c r="R492" t="str">
        <f t="shared" si="43"/>
        <v>audio</v>
      </c>
      <c r="S492" s="8">
        <f t="shared" si="44"/>
        <v>43786.25</v>
      </c>
      <c r="T492" s="8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5">
        <f t="shared" si="46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 t="shared" si="47"/>
        <v>70.993450675399103</v>
      </c>
      <c r="Q493" t="str">
        <f t="shared" si="42"/>
        <v>food</v>
      </c>
      <c r="R493" t="str">
        <f t="shared" si="43"/>
        <v>food trucks</v>
      </c>
      <c r="S493" s="8">
        <f t="shared" si="44"/>
        <v>41456.208333333336</v>
      </c>
      <c r="T493" s="8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5">
        <f t="shared" si="46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 t="shared" si="47"/>
        <v>77.026890756302521</v>
      </c>
      <c r="Q494" t="str">
        <f t="shared" si="42"/>
        <v>film &amp; video</v>
      </c>
      <c r="R494" t="str">
        <f t="shared" si="43"/>
        <v>shorts</v>
      </c>
      <c r="S494" s="8">
        <f t="shared" si="44"/>
        <v>40336.208333333336</v>
      </c>
      <c r="T494" s="8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5">
        <f t="shared" si="46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 t="shared" si="47"/>
        <v>101.78125</v>
      </c>
      <c r="Q495" t="str">
        <f t="shared" si="42"/>
        <v>photography</v>
      </c>
      <c r="R495" t="str">
        <f t="shared" si="43"/>
        <v>photography books</v>
      </c>
      <c r="S495" s="8">
        <f t="shared" si="44"/>
        <v>43645.208333333328</v>
      </c>
      <c r="T495" s="8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5">
        <f t="shared" si="46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 t="shared" si="47"/>
        <v>51.059701492537314</v>
      </c>
      <c r="Q496" t="str">
        <f t="shared" si="42"/>
        <v>technology</v>
      </c>
      <c r="R496" t="str">
        <f t="shared" si="43"/>
        <v>wearables</v>
      </c>
      <c r="S496" s="8">
        <f t="shared" si="44"/>
        <v>40990.208333333336</v>
      </c>
      <c r="T496" s="8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5">
        <f t="shared" si="46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 t="shared" si="47"/>
        <v>68.02051282051282</v>
      </c>
      <c r="Q497" t="str">
        <f t="shared" si="42"/>
        <v>theater</v>
      </c>
      <c r="R497" t="str">
        <f t="shared" si="43"/>
        <v>plays</v>
      </c>
      <c r="S497" s="8">
        <f t="shared" si="44"/>
        <v>41800.208333333336</v>
      </c>
      <c r="T497" s="8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5">
        <f t="shared" si="46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 t="shared" si="47"/>
        <v>30.87037037037037</v>
      </c>
      <c r="Q498" t="str">
        <f t="shared" si="42"/>
        <v>film &amp; video</v>
      </c>
      <c r="R498" t="str">
        <f t="shared" si="43"/>
        <v>animation</v>
      </c>
      <c r="S498" s="8">
        <f t="shared" si="44"/>
        <v>42876.208333333328</v>
      </c>
      <c r="T498" s="8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5">
        <f t="shared" si="46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 t="shared" si="47"/>
        <v>27.908333333333335</v>
      </c>
      <c r="Q499" t="str">
        <f t="shared" si="42"/>
        <v>technology</v>
      </c>
      <c r="R499" t="str">
        <f t="shared" si="43"/>
        <v>wearables</v>
      </c>
      <c r="S499" s="8">
        <f t="shared" si="44"/>
        <v>42724.25</v>
      </c>
      <c r="T499" s="8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5">
        <f t="shared" si="46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 t="shared" si="47"/>
        <v>79.994818652849744</v>
      </c>
      <c r="Q500" t="str">
        <f t="shared" si="42"/>
        <v>technology</v>
      </c>
      <c r="R500" t="str">
        <f t="shared" si="43"/>
        <v>web</v>
      </c>
      <c r="S500" s="8">
        <f t="shared" si="44"/>
        <v>42005.25</v>
      </c>
      <c r="T500" s="8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5">
        <f t="shared" si="46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 t="shared" si="47"/>
        <v>38.003378378378379</v>
      </c>
      <c r="Q501" t="str">
        <f t="shared" si="42"/>
        <v>film &amp; video</v>
      </c>
      <c r="R501" t="str">
        <f t="shared" si="43"/>
        <v>documentary</v>
      </c>
      <c r="S501" s="8">
        <f t="shared" si="44"/>
        <v>42444.208333333328</v>
      </c>
      <c r="T501" s="8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5">
        <f t="shared" si="46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8">
        <f t="shared" si="44"/>
        <v>41395.208333333336</v>
      </c>
      <c r="T502" s="8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5">
        <f t="shared" si="46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 t="shared" si="47"/>
        <v>59.990534521158132</v>
      </c>
      <c r="Q503" t="str">
        <f t="shared" si="42"/>
        <v>film &amp; video</v>
      </c>
      <c r="R503" t="str">
        <f t="shared" si="43"/>
        <v>documentary</v>
      </c>
      <c r="S503" s="8">
        <f t="shared" si="44"/>
        <v>41345.208333333336</v>
      </c>
      <c r="T503" s="8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5">
        <f t="shared" si="46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 t="shared" si="47"/>
        <v>37.037634408602152</v>
      </c>
      <c r="Q504" t="str">
        <f t="shared" si="42"/>
        <v>games</v>
      </c>
      <c r="R504" t="str">
        <f t="shared" si="43"/>
        <v>video games</v>
      </c>
      <c r="S504" s="8">
        <f t="shared" si="44"/>
        <v>41117.208333333336</v>
      </c>
      <c r="T504" s="8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5">
        <f t="shared" si="46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 t="shared" si="47"/>
        <v>99.963043478260872</v>
      </c>
      <c r="Q505" t="str">
        <f t="shared" si="42"/>
        <v>film &amp; video</v>
      </c>
      <c r="R505" t="str">
        <f t="shared" si="43"/>
        <v>drama</v>
      </c>
      <c r="S505" s="8">
        <f t="shared" si="44"/>
        <v>42186.208333333328</v>
      </c>
      <c r="T505" s="8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5">
        <f t="shared" si="46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 t="shared" si="47"/>
        <v>111.6774193548387</v>
      </c>
      <c r="Q506" t="str">
        <f t="shared" si="42"/>
        <v>music</v>
      </c>
      <c r="R506" t="str">
        <f t="shared" si="43"/>
        <v>rock</v>
      </c>
      <c r="S506" s="8">
        <f t="shared" si="44"/>
        <v>42142.208333333328</v>
      </c>
      <c r="T506" s="8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5">
        <f t="shared" si="46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 t="shared" si="47"/>
        <v>36.014409221902014</v>
      </c>
      <c r="Q507" t="str">
        <f t="shared" si="42"/>
        <v>publishing</v>
      </c>
      <c r="R507" t="str">
        <f t="shared" si="43"/>
        <v>radio &amp; podcasts</v>
      </c>
      <c r="S507" s="8">
        <f t="shared" si="44"/>
        <v>41341.25</v>
      </c>
      <c r="T507" s="8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5">
        <f t="shared" si="46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 t="shared" si="47"/>
        <v>66.010284810126578</v>
      </c>
      <c r="Q508" t="str">
        <f t="shared" si="42"/>
        <v>theater</v>
      </c>
      <c r="R508" t="str">
        <f t="shared" si="43"/>
        <v>plays</v>
      </c>
      <c r="S508" s="8">
        <f t="shared" si="44"/>
        <v>43062.25</v>
      </c>
      <c r="T508" s="8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5">
        <f t="shared" si="46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 t="shared" si="47"/>
        <v>44.05263157894737</v>
      </c>
      <c r="Q509" t="str">
        <f t="shared" si="42"/>
        <v>technology</v>
      </c>
      <c r="R509" t="str">
        <f t="shared" si="43"/>
        <v>web</v>
      </c>
      <c r="S509" s="8">
        <f t="shared" si="44"/>
        <v>41373.208333333336</v>
      </c>
      <c r="T509" s="8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5">
        <f t="shared" si="46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 t="shared" si="47"/>
        <v>52.999726551818434</v>
      </c>
      <c r="Q510" t="str">
        <f t="shared" si="42"/>
        <v>theater</v>
      </c>
      <c r="R510" t="str">
        <f t="shared" si="43"/>
        <v>plays</v>
      </c>
      <c r="S510" s="8">
        <f t="shared" si="44"/>
        <v>43310.208333333328</v>
      </c>
      <c r="T510" s="8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5">
        <f t="shared" si="46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 t="shared" si="47"/>
        <v>95</v>
      </c>
      <c r="Q511" t="str">
        <f t="shared" si="42"/>
        <v>theater</v>
      </c>
      <c r="R511" t="str">
        <f t="shared" si="43"/>
        <v>plays</v>
      </c>
      <c r="S511" s="8">
        <f t="shared" si="44"/>
        <v>41034.208333333336</v>
      </c>
      <c r="T511" s="8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5">
        <f t="shared" si="46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 t="shared" si="47"/>
        <v>70.908396946564892</v>
      </c>
      <c r="Q512" t="str">
        <f t="shared" si="42"/>
        <v>film &amp; video</v>
      </c>
      <c r="R512" t="str">
        <f t="shared" si="43"/>
        <v>drama</v>
      </c>
      <c r="S512" s="8">
        <f t="shared" si="44"/>
        <v>43251.208333333328</v>
      </c>
      <c r="T512" s="8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5">
        <f t="shared" si="46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 t="shared" si="47"/>
        <v>98.060773480662988</v>
      </c>
      <c r="Q513" t="str">
        <f t="shared" si="42"/>
        <v>theater</v>
      </c>
      <c r="R513" t="str">
        <f t="shared" si="43"/>
        <v>plays</v>
      </c>
      <c r="S513" s="8">
        <f t="shared" si="44"/>
        <v>43671.208333333328</v>
      </c>
      <c r="T513" s="8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5">
        <f t="shared" si="46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 t="shared" si="47"/>
        <v>53.046025104602514</v>
      </c>
      <c r="Q514" t="str">
        <f t="shared" ref="Q514:Q577" si="48">LEFT(O514,FIND("/",O514)-1)</f>
        <v>games</v>
      </c>
      <c r="R514" t="str">
        <f t="shared" ref="R514:R577" si="49">MID(O514, FIND("/", O514) + 1, LEN(O514))</f>
        <v>video games</v>
      </c>
      <c r="S514" s="8">
        <f t="shared" ref="S514:S577" si="50">(((K514/60)/60)/24)+DATE(1970,1,1)</f>
        <v>41825.208333333336</v>
      </c>
      <c r="T514" s="8">
        <f t="shared" ref="T514:T577" si="51">(((L514/60)/60)/24)+DATE(1970,1,1)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5">
        <f t="shared" si="46"/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 t="shared" si="47"/>
        <v>93.142857142857139</v>
      </c>
      <c r="Q515" t="str">
        <f t="shared" si="48"/>
        <v>film &amp; video</v>
      </c>
      <c r="R515" t="str">
        <f t="shared" si="49"/>
        <v>television</v>
      </c>
      <c r="S515" s="8">
        <f t="shared" si="50"/>
        <v>40430.208333333336</v>
      </c>
      <c r="T515" s="8">
        <f t="shared" si="51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5">
        <f t="shared" ref="F516:F579" si="52">(E516/D516)*100</f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 t="shared" ref="P516:P579" si="53">E516/H516</f>
        <v>58.945075757575758</v>
      </c>
      <c r="Q516" t="str">
        <f t="shared" si="48"/>
        <v>music</v>
      </c>
      <c r="R516" t="str">
        <f t="shared" si="49"/>
        <v>rock</v>
      </c>
      <c r="S516" s="8">
        <f t="shared" si="50"/>
        <v>41614.25</v>
      </c>
      <c r="T516" s="8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5">
        <f t="shared" si="5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 t="shared" si="53"/>
        <v>36.067669172932334</v>
      </c>
      <c r="Q517" t="str">
        <f t="shared" si="48"/>
        <v>theater</v>
      </c>
      <c r="R517" t="str">
        <f t="shared" si="49"/>
        <v>plays</v>
      </c>
      <c r="S517" s="8">
        <f t="shared" si="50"/>
        <v>40900.25</v>
      </c>
      <c r="T517" s="8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5">
        <f t="shared" si="5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 t="shared" si="53"/>
        <v>63.030732860520096</v>
      </c>
      <c r="Q518" t="str">
        <f t="shared" si="48"/>
        <v>publishing</v>
      </c>
      <c r="R518" t="str">
        <f t="shared" si="49"/>
        <v>nonfiction</v>
      </c>
      <c r="S518" s="8">
        <f t="shared" si="50"/>
        <v>40396.208333333336</v>
      </c>
      <c r="T518" s="8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5">
        <f t="shared" si="5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 t="shared" si="53"/>
        <v>84.717948717948715</v>
      </c>
      <c r="Q519" t="str">
        <f t="shared" si="48"/>
        <v>food</v>
      </c>
      <c r="R519" t="str">
        <f t="shared" si="49"/>
        <v>food trucks</v>
      </c>
      <c r="S519" s="8">
        <f t="shared" si="50"/>
        <v>42860.208333333328</v>
      </c>
      <c r="T519" s="8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5">
        <f t="shared" si="5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8">
        <f t="shared" si="50"/>
        <v>43154.25</v>
      </c>
      <c r="T520" s="8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5">
        <f t="shared" si="5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 t="shared" si="53"/>
        <v>101.97518330513255</v>
      </c>
      <c r="Q521" t="str">
        <f t="shared" si="48"/>
        <v>music</v>
      </c>
      <c r="R521" t="str">
        <f t="shared" si="49"/>
        <v>rock</v>
      </c>
      <c r="S521" s="8">
        <f t="shared" si="50"/>
        <v>42012.25</v>
      </c>
      <c r="T521" s="8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5">
        <f t="shared" si="5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 t="shared" si="53"/>
        <v>106.4375</v>
      </c>
      <c r="Q522" t="str">
        <f t="shared" si="48"/>
        <v>theater</v>
      </c>
      <c r="R522" t="str">
        <f t="shared" si="49"/>
        <v>plays</v>
      </c>
      <c r="S522" s="8">
        <f t="shared" si="50"/>
        <v>43574.208333333328</v>
      </c>
      <c r="T522" s="8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5">
        <f t="shared" si="5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 t="shared" si="53"/>
        <v>29.975609756097562</v>
      </c>
      <c r="Q523" t="str">
        <f t="shared" si="48"/>
        <v>film &amp; video</v>
      </c>
      <c r="R523" t="str">
        <f t="shared" si="49"/>
        <v>drama</v>
      </c>
      <c r="S523" s="8">
        <f t="shared" si="50"/>
        <v>42605.208333333328</v>
      </c>
      <c r="T523" s="8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5">
        <f t="shared" si="5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 t="shared" si="53"/>
        <v>85.806282722513089</v>
      </c>
      <c r="Q524" t="str">
        <f t="shared" si="48"/>
        <v>film &amp; video</v>
      </c>
      <c r="R524" t="str">
        <f t="shared" si="49"/>
        <v>shorts</v>
      </c>
      <c r="S524" s="8">
        <f t="shared" si="50"/>
        <v>41093.208333333336</v>
      </c>
      <c r="T524" s="8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5">
        <f t="shared" si="5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 t="shared" si="53"/>
        <v>70.82022471910112</v>
      </c>
      <c r="Q525" t="str">
        <f t="shared" si="48"/>
        <v>film &amp; video</v>
      </c>
      <c r="R525" t="str">
        <f t="shared" si="49"/>
        <v>shorts</v>
      </c>
      <c r="S525" s="8">
        <f t="shared" si="50"/>
        <v>40241.25</v>
      </c>
      <c r="T525" s="8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5">
        <f t="shared" si="5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 t="shared" si="53"/>
        <v>40.998484082870135</v>
      </c>
      <c r="Q526" t="str">
        <f t="shared" si="48"/>
        <v>theater</v>
      </c>
      <c r="R526" t="str">
        <f t="shared" si="49"/>
        <v>plays</v>
      </c>
      <c r="S526" s="8">
        <f t="shared" si="50"/>
        <v>40294.208333333336</v>
      </c>
      <c r="T526" s="8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5">
        <f t="shared" si="5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 t="shared" si="53"/>
        <v>28.063492063492063</v>
      </c>
      <c r="Q527" t="str">
        <f t="shared" si="48"/>
        <v>technology</v>
      </c>
      <c r="R527" t="str">
        <f t="shared" si="49"/>
        <v>wearables</v>
      </c>
      <c r="S527" s="8">
        <f t="shared" si="50"/>
        <v>40505.25</v>
      </c>
      <c r="T527" s="8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5">
        <f t="shared" si="5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 t="shared" si="53"/>
        <v>88.054421768707485</v>
      </c>
      <c r="Q528" t="str">
        <f t="shared" si="48"/>
        <v>theater</v>
      </c>
      <c r="R528" t="str">
        <f t="shared" si="49"/>
        <v>plays</v>
      </c>
      <c r="S528" s="8">
        <f t="shared" si="50"/>
        <v>42364.25</v>
      </c>
      <c r="T528" s="8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5">
        <f t="shared" si="5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8">
        <f t="shared" si="50"/>
        <v>42405.25</v>
      </c>
      <c r="T529" s="8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5">
        <f t="shared" si="5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 t="shared" si="53"/>
        <v>90.337500000000006</v>
      </c>
      <c r="Q530" t="str">
        <f t="shared" si="48"/>
        <v>music</v>
      </c>
      <c r="R530" t="str">
        <f t="shared" si="49"/>
        <v>indie rock</v>
      </c>
      <c r="S530" s="8">
        <f t="shared" si="50"/>
        <v>41601.25</v>
      </c>
      <c r="T530" s="8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5">
        <f t="shared" si="5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 t="shared" si="53"/>
        <v>63.777777777777779</v>
      </c>
      <c r="Q531" t="str">
        <f t="shared" si="48"/>
        <v>games</v>
      </c>
      <c r="R531" t="str">
        <f t="shared" si="49"/>
        <v>video games</v>
      </c>
      <c r="S531" s="8">
        <f t="shared" si="50"/>
        <v>41769.208333333336</v>
      </c>
      <c r="T531" s="8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5">
        <f t="shared" si="5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 t="shared" si="53"/>
        <v>53.995515695067262</v>
      </c>
      <c r="Q532" t="str">
        <f t="shared" si="48"/>
        <v>publishing</v>
      </c>
      <c r="R532" t="str">
        <f t="shared" si="49"/>
        <v>fiction</v>
      </c>
      <c r="S532" s="8">
        <f t="shared" si="50"/>
        <v>40421.208333333336</v>
      </c>
      <c r="T532" s="8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5">
        <f t="shared" si="5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 t="shared" si="53"/>
        <v>48.993956043956047</v>
      </c>
      <c r="Q533" t="str">
        <f t="shared" si="48"/>
        <v>games</v>
      </c>
      <c r="R533" t="str">
        <f t="shared" si="49"/>
        <v>video games</v>
      </c>
      <c r="S533" s="8">
        <f t="shared" si="50"/>
        <v>41589.25</v>
      </c>
      <c r="T533" s="8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5">
        <f t="shared" si="5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 t="shared" si="53"/>
        <v>63.857142857142854</v>
      </c>
      <c r="Q534" t="str">
        <f t="shared" si="48"/>
        <v>theater</v>
      </c>
      <c r="R534" t="str">
        <f t="shared" si="49"/>
        <v>plays</v>
      </c>
      <c r="S534" s="8">
        <f t="shared" si="50"/>
        <v>43125.25</v>
      </c>
      <c r="T534" s="8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5">
        <f t="shared" si="5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 t="shared" si="53"/>
        <v>82.996393146979258</v>
      </c>
      <c r="Q535" t="str">
        <f t="shared" si="48"/>
        <v>music</v>
      </c>
      <c r="R535" t="str">
        <f t="shared" si="49"/>
        <v>indie rock</v>
      </c>
      <c r="S535" s="8">
        <f t="shared" si="50"/>
        <v>41479.208333333336</v>
      </c>
      <c r="T535" s="8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5">
        <f t="shared" si="5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 t="shared" si="53"/>
        <v>55.08230452674897</v>
      </c>
      <c r="Q536" t="str">
        <f t="shared" si="48"/>
        <v>film &amp; video</v>
      </c>
      <c r="R536" t="str">
        <f t="shared" si="49"/>
        <v>drama</v>
      </c>
      <c r="S536" s="8">
        <f t="shared" si="50"/>
        <v>43329.208333333328</v>
      </c>
      <c r="T536" s="8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5">
        <f t="shared" si="5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 t="shared" si="53"/>
        <v>62.044554455445542</v>
      </c>
      <c r="Q537" t="str">
        <f t="shared" si="48"/>
        <v>theater</v>
      </c>
      <c r="R537" t="str">
        <f t="shared" si="49"/>
        <v>plays</v>
      </c>
      <c r="S537" s="8">
        <f t="shared" si="50"/>
        <v>43259.208333333328</v>
      </c>
      <c r="T537" s="8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5">
        <f t="shared" si="5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 t="shared" si="53"/>
        <v>104.97857142857143</v>
      </c>
      <c r="Q538" t="str">
        <f t="shared" si="48"/>
        <v>publishing</v>
      </c>
      <c r="R538" t="str">
        <f t="shared" si="49"/>
        <v>fiction</v>
      </c>
      <c r="S538" s="8">
        <f t="shared" si="50"/>
        <v>40414.208333333336</v>
      </c>
      <c r="T538" s="8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5">
        <f t="shared" si="5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 t="shared" si="53"/>
        <v>94.044676806083643</v>
      </c>
      <c r="Q539" t="str">
        <f t="shared" si="48"/>
        <v>film &amp; video</v>
      </c>
      <c r="R539" t="str">
        <f t="shared" si="49"/>
        <v>documentary</v>
      </c>
      <c r="S539" s="8">
        <f t="shared" si="50"/>
        <v>43342.208333333328</v>
      </c>
      <c r="T539" s="8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5">
        <f t="shared" si="5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 t="shared" si="53"/>
        <v>44.007716049382715</v>
      </c>
      <c r="Q540" t="str">
        <f t="shared" si="48"/>
        <v>games</v>
      </c>
      <c r="R540" t="str">
        <f t="shared" si="49"/>
        <v>mobile games</v>
      </c>
      <c r="S540" s="8">
        <f t="shared" si="50"/>
        <v>41539.208333333336</v>
      </c>
      <c r="T540" s="8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5">
        <f t="shared" si="5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 t="shared" si="53"/>
        <v>92.467532467532465</v>
      </c>
      <c r="Q541" t="str">
        <f t="shared" si="48"/>
        <v>food</v>
      </c>
      <c r="R541" t="str">
        <f t="shared" si="49"/>
        <v>food trucks</v>
      </c>
      <c r="S541" s="8">
        <f t="shared" si="50"/>
        <v>43647.208333333328</v>
      </c>
      <c r="T541" s="8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5">
        <f t="shared" si="5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 t="shared" si="53"/>
        <v>57.072874493927124</v>
      </c>
      <c r="Q542" t="str">
        <f t="shared" si="48"/>
        <v>photography</v>
      </c>
      <c r="R542" t="str">
        <f t="shared" si="49"/>
        <v>photography books</v>
      </c>
      <c r="S542" s="8">
        <f t="shared" si="50"/>
        <v>43225.208333333328</v>
      </c>
      <c r="T542" s="8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5">
        <f t="shared" si="5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 t="shared" si="53"/>
        <v>109.07848101265823</v>
      </c>
      <c r="Q543" t="str">
        <f t="shared" si="48"/>
        <v>games</v>
      </c>
      <c r="R543" t="str">
        <f t="shared" si="49"/>
        <v>mobile games</v>
      </c>
      <c r="S543" s="8">
        <f t="shared" si="50"/>
        <v>42165.208333333328</v>
      </c>
      <c r="T543" s="8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5">
        <f t="shared" si="5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 t="shared" si="53"/>
        <v>39.387755102040813</v>
      </c>
      <c r="Q544" t="str">
        <f t="shared" si="48"/>
        <v>music</v>
      </c>
      <c r="R544" t="str">
        <f t="shared" si="49"/>
        <v>indie rock</v>
      </c>
      <c r="S544" s="8">
        <f t="shared" si="50"/>
        <v>42391.25</v>
      </c>
      <c r="T544" s="8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5">
        <f t="shared" si="5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 t="shared" si="53"/>
        <v>77.022222222222226</v>
      </c>
      <c r="Q545" t="str">
        <f t="shared" si="48"/>
        <v>games</v>
      </c>
      <c r="R545" t="str">
        <f t="shared" si="49"/>
        <v>video games</v>
      </c>
      <c r="S545" s="8">
        <f t="shared" si="50"/>
        <v>41528.208333333336</v>
      </c>
      <c r="T545" s="8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5">
        <f t="shared" si="5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 t="shared" si="53"/>
        <v>92.166666666666671</v>
      </c>
      <c r="Q546" t="str">
        <f t="shared" si="48"/>
        <v>music</v>
      </c>
      <c r="R546" t="str">
        <f t="shared" si="49"/>
        <v>rock</v>
      </c>
      <c r="S546" s="8">
        <f t="shared" si="50"/>
        <v>42377.25</v>
      </c>
      <c r="T546" s="8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5">
        <f t="shared" si="5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 t="shared" si="53"/>
        <v>61.007063197026021</v>
      </c>
      <c r="Q547" t="str">
        <f t="shared" si="48"/>
        <v>theater</v>
      </c>
      <c r="R547" t="str">
        <f t="shared" si="49"/>
        <v>plays</v>
      </c>
      <c r="S547" s="8">
        <f t="shared" si="50"/>
        <v>43824.25</v>
      </c>
      <c r="T547" s="8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5">
        <f t="shared" si="5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 t="shared" si="53"/>
        <v>78.068181818181813</v>
      </c>
      <c r="Q548" t="str">
        <f t="shared" si="48"/>
        <v>theater</v>
      </c>
      <c r="R548" t="str">
        <f t="shared" si="49"/>
        <v>plays</v>
      </c>
      <c r="S548" s="8">
        <f t="shared" si="50"/>
        <v>43360.208333333328</v>
      </c>
      <c r="T548" s="8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5">
        <f t="shared" si="5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8">
        <f t="shared" si="50"/>
        <v>42029.25</v>
      </c>
      <c r="T549" s="8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5">
        <f t="shared" si="5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 t="shared" si="53"/>
        <v>59.991289782244557</v>
      </c>
      <c r="Q550" t="str">
        <f t="shared" si="48"/>
        <v>theater</v>
      </c>
      <c r="R550" t="str">
        <f t="shared" si="49"/>
        <v>plays</v>
      </c>
      <c r="S550" s="8">
        <f t="shared" si="50"/>
        <v>42461.208333333328</v>
      </c>
      <c r="T550" s="8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5">
        <f t="shared" si="5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 t="shared" si="53"/>
        <v>110.03018372703411</v>
      </c>
      <c r="Q551" t="str">
        <f t="shared" si="48"/>
        <v>technology</v>
      </c>
      <c r="R551" t="str">
        <f t="shared" si="49"/>
        <v>wearables</v>
      </c>
      <c r="S551" s="8">
        <f t="shared" si="50"/>
        <v>41422.208333333336</v>
      </c>
      <c r="T551" s="8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5">
        <f t="shared" si="5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 t="shared" si="53"/>
        <v>4</v>
      </c>
      <c r="Q552" t="str">
        <f t="shared" si="48"/>
        <v>music</v>
      </c>
      <c r="R552" t="str">
        <f t="shared" si="49"/>
        <v>indie rock</v>
      </c>
      <c r="S552" s="8">
        <f t="shared" si="50"/>
        <v>40968.25</v>
      </c>
      <c r="T552" s="8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5">
        <f t="shared" si="5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 t="shared" si="53"/>
        <v>37.99856063332134</v>
      </c>
      <c r="Q553" t="str">
        <f t="shared" si="48"/>
        <v>technology</v>
      </c>
      <c r="R553" t="str">
        <f t="shared" si="49"/>
        <v>web</v>
      </c>
      <c r="S553" s="8">
        <f t="shared" si="50"/>
        <v>41993.25</v>
      </c>
      <c r="T553" s="8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5">
        <f t="shared" si="5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 t="shared" si="53"/>
        <v>96.369565217391298</v>
      </c>
      <c r="Q554" t="str">
        <f t="shared" si="48"/>
        <v>theater</v>
      </c>
      <c r="R554" t="str">
        <f t="shared" si="49"/>
        <v>plays</v>
      </c>
      <c r="S554" s="8">
        <f t="shared" si="50"/>
        <v>42700.25</v>
      </c>
      <c r="T554" s="8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5">
        <f t="shared" si="5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 t="shared" si="53"/>
        <v>72.978599221789878</v>
      </c>
      <c r="Q555" t="str">
        <f t="shared" si="48"/>
        <v>music</v>
      </c>
      <c r="R555" t="str">
        <f t="shared" si="49"/>
        <v>rock</v>
      </c>
      <c r="S555" s="8">
        <f t="shared" si="50"/>
        <v>40545.25</v>
      </c>
      <c r="T555" s="8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5">
        <f t="shared" si="5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 t="shared" si="53"/>
        <v>26.007220216606498</v>
      </c>
      <c r="Q556" t="str">
        <f t="shared" si="48"/>
        <v>music</v>
      </c>
      <c r="R556" t="str">
        <f t="shared" si="49"/>
        <v>indie rock</v>
      </c>
      <c r="S556" s="8">
        <f t="shared" si="50"/>
        <v>42723.25</v>
      </c>
      <c r="T556" s="8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5">
        <f t="shared" si="5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 t="shared" si="53"/>
        <v>104.36296296296297</v>
      </c>
      <c r="Q557" t="str">
        <f t="shared" si="48"/>
        <v>music</v>
      </c>
      <c r="R557" t="str">
        <f t="shared" si="49"/>
        <v>rock</v>
      </c>
      <c r="S557" s="8">
        <f t="shared" si="50"/>
        <v>41731.208333333336</v>
      </c>
      <c r="T557" s="8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5">
        <f t="shared" si="5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 t="shared" si="53"/>
        <v>102.18852459016394</v>
      </c>
      <c r="Q558" t="str">
        <f t="shared" si="48"/>
        <v>publishing</v>
      </c>
      <c r="R558" t="str">
        <f t="shared" si="49"/>
        <v>translations</v>
      </c>
      <c r="S558" s="8">
        <f t="shared" si="50"/>
        <v>40792.208333333336</v>
      </c>
      <c r="T558" s="8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5">
        <f t="shared" si="5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 t="shared" si="53"/>
        <v>54.117647058823529</v>
      </c>
      <c r="Q559" t="str">
        <f t="shared" si="48"/>
        <v>film &amp; video</v>
      </c>
      <c r="R559" t="str">
        <f t="shared" si="49"/>
        <v>science fiction</v>
      </c>
      <c r="S559" s="8">
        <f t="shared" si="50"/>
        <v>42279.208333333328</v>
      </c>
      <c r="T559" s="8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5">
        <f t="shared" si="5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 t="shared" si="53"/>
        <v>63.222222222222221</v>
      </c>
      <c r="Q560" t="str">
        <f t="shared" si="48"/>
        <v>theater</v>
      </c>
      <c r="R560" t="str">
        <f t="shared" si="49"/>
        <v>plays</v>
      </c>
      <c r="S560" s="8">
        <f t="shared" si="50"/>
        <v>42424.25</v>
      </c>
      <c r="T560" s="8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5">
        <f t="shared" si="5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 t="shared" si="53"/>
        <v>104.03228962818004</v>
      </c>
      <c r="Q561" t="str">
        <f t="shared" si="48"/>
        <v>theater</v>
      </c>
      <c r="R561" t="str">
        <f t="shared" si="49"/>
        <v>plays</v>
      </c>
      <c r="S561" s="8">
        <f t="shared" si="50"/>
        <v>42584.208333333328</v>
      </c>
      <c r="T561" s="8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5">
        <f t="shared" si="5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 t="shared" si="53"/>
        <v>49.994334277620396</v>
      </c>
      <c r="Q562" t="str">
        <f t="shared" si="48"/>
        <v>film &amp; video</v>
      </c>
      <c r="R562" t="str">
        <f t="shared" si="49"/>
        <v>animation</v>
      </c>
      <c r="S562" s="8">
        <f t="shared" si="50"/>
        <v>40865.25</v>
      </c>
      <c r="T562" s="8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5">
        <f t="shared" si="5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 t="shared" si="53"/>
        <v>56.015151515151516</v>
      </c>
      <c r="Q563" t="str">
        <f t="shared" si="48"/>
        <v>theater</v>
      </c>
      <c r="R563" t="str">
        <f t="shared" si="49"/>
        <v>plays</v>
      </c>
      <c r="S563" s="8">
        <f t="shared" si="50"/>
        <v>40833.208333333336</v>
      </c>
      <c r="T563" s="8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5">
        <f t="shared" si="5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 t="shared" si="53"/>
        <v>48.807692307692307</v>
      </c>
      <c r="Q564" t="str">
        <f t="shared" si="48"/>
        <v>music</v>
      </c>
      <c r="R564" t="str">
        <f t="shared" si="49"/>
        <v>rock</v>
      </c>
      <c r="S564" s="8">
        <f t="shared" si="50"/>
        <v>43536.208333333328</v>
      </c>
      <c r="T564" s="8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5">
        <f t="shared" si="5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 t="shared" si="53"/>
        <v>60.082352941176474</v>
      </c>
      <c r="Q565" t="str">
        <f t="shared" si="48"/>
        <v>film &amp; video</v>
      </c>
      <c r="R565" t="str">
        <f t="shared" si="49"/>
        <v>documentary</v>
      </c>
      <c r="S565" s="8">
        <f t="shared" si="50"/>
        <v>43417.25</v>
      </c>
      <c r="T565" s="8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5">
        <f t="shared" si="5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 t="shared" si="53"/>
        <v>78.990502793296088</v>
      </c>
      <c r="Q566" t="str">
        <f t="shared" si="48"/>
        <v>theater</v>
      </c>
      <c r="R566" t="str">
        <f t="shared" si="49"/>
        <v>plays</v>
      </c>
      <c r="S566" s="8">
        <f t="shared" si="50"/>
        <v>42078.208333333328</v>
      </c>
      <c r="T566" s="8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5">
        <f t="shared" si="5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 t="shared" si="53"/>
        <v>53.99499443826474</v>
      </c>
      <c r="Q567" t="str">
        <f t="shared" si="48"/>
        <v>theater</v>
      </c>
      <c r="R567" t="str">
        <f t="shared" si="49"/>
        <v>plays</v>
      </c>
      <c r="S567" s="8">
        <f t="shared" si="50"/>
        <v>40862.25</v>
      </c>
      <c r="T567" s="8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5">
        <f t="shared" si="5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 t="shared" si="53"/>
        <v>111.45945945945945</v>
      </c>
      <c r="Q568" t="str">
        <f t="shared" si="48"/>
        <v>music</v>
      </c>
      <c r="R568" t="str">
        <f t="shared" si="49"/>
        <v>electric music</v>
      </c>
      <c r="S568" s="8">
        <f t="shared" si="50"/>
        <v>42424.25</v>
      </c>
      <c r="T568" s="8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5">
        <f t="shared" si="5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 t="shared" si="53"/>
        <v>60.922131147540981</v>
      </c>
      <c r="Q569" t="str">
        <f t="shared" si="48"/>
        <v>music</v>
      </c>
      <c r="R569" t="str">
        <f t="shared" si="49"/>
        <v>rock</v>
      </c>
      <c r="S569" s="8">
        <f t="shared" si="50"/>
        <v>41830.208333333336</v>
      </c>
      <c r="T569" s="8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5">
        <f t="shared" si="5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 t="shared" si="53"/>
        <v>26.0015444015444</v>
      </c>
      <c r="Q570" t="str">
        <f t="shared" si="48"/>
        <v>theater</v>
      </c>
      <c r="R570" t="str">
        <f t="shared" si="49"/>
        <v>plays</v>
      </c>
      <c r="S570" s="8">
        <f t="shared" si="50"/>
        <v>40374.208333333336</v>
      </c>
      <c r="T570" s="8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5">
        <f t="shared" si="5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 t="shared" si="53"/>
        <v>80.993208828522924</v>
      </c>
      <c r="Q571" t="str">
        <f t="shared" si="48"/>
        <v>film &amp; video</v>
      </c>
      <c r="R571" t="str">
        <f t="shared" si="49"/>
        <v>animation</v>
      </c>
      <c r="S571" s="8">
        <f t="shared" si="50"/>
        <v>40554.25</v>
      </c>
      <c r="T571" s="8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5">
        <f t="shared" si="5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 t="shared" si="53"/>
        <v>34.995963302752294</v>
      </c>
      <c r="Q572" t="str">
        <f t="shared" si="48"/>
        <v>music</v>
      </c>
      <c r="R572" t="str">
        <f t="shared" si="49"/>
        <v>rock</v>
      </c>
      <c r="S572" s="8">
        <f t="shared" si="50"/>
        <v>41993.25</v>
      </c>
      <c r="T572" s="8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5">
        <f t="shared" si="5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 t="shared" si="53"/>
        <v>94.142857142857139</v>
      </c>
      <c r="Q573" t="str">
        <f t="shared" si="48"/>
        <v>film &amp; video</v>
      </c>
      <c r="R573" t="str">
        <f t="shared" si="49"/>
        <v>shorts</v>
      </c>
      <c r="S573" s="8">
        <f t="shared" si="50"/>
        <v>42174.208333333328</v>
      </c>
      <c r="T573" s="8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5">
        <f t="shared" si="5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 t="shared" si="53"/>
        <v>52.085106382978722</v>
      </c>
      <c r="Q574" t="str">
        <f t="shared" si="48"/>
        <v>music</v>
      </c>
      <c r="R574" t="str">
        <f t="shared" si="49"/>
        <v>rock</v>
      </c>
      <c r="S574" s="8">
        <f t="shared" si="50"/>
        <v>42275.208333333328</v>
      </c>
      <c r="T574" s="8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5">
        <f t="shared" si="5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 t="shared" si="53"/>
        <v>24.986666666666668</v>
      </c>
      <c r="Q575" t="str">
        <f t="shared" si="48"/>
        <v>journalism</v>
      </c>
      <c r="R575" t="str">
        <f t="shared" si="49"/>
        <v>audio</v>
      </c>
      <c r="S575" s="8">
        <f t="shared" si="50"/>
        <v>41761.208333333336</v>
      </c>
      <c r="T575" s="8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5">
        <f t="shared" si="5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 t="shared" si="53"/>
        <v>69.215277777777771</v>
      </c>
      <c r="Q576" t="str">
        <f t="shared" si="48"/>
        <v>food</v>
      </c>
      <c r="R576" t="str">
        <f t="shared" si="49"/>
        <v>food trucks</v>
      </c>
      <c r="S576" s="8">
        <f t="shared" si="50"/>
        <v>43806.25</v>
      </c>
      <c r="T576" s="8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5">
        <f t="shared" si="5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 t="shared" si="53"/>
        <v>93.944444444444443</v>
      </c>
      <c r="Q577" t="str">
        <f t="shared" si="48"/>
        <v>theater</v>
      </c>
      <c r="R577" t="str">
        <f t="shared" si="49"/>
        <v>plays</v>
      </c>
      <c r="S577" s="8">
        <f t="shared" si="50"/>
        <v>41779.208333333336</v>
      </c>
      <c r="T577" s="8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5">
        <f t="shared" si="52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 t="shared" si="53"/>
        <v>98.40625</v>
      </c>
      <c r="Q578" t="str">
        <f t="shared" ref="Q578:Q641" si="54">LEFT(O578,FIND("/",O578)-1)</f>
        <v>theater</v>
      </c>
      <c r="R578" t="str">
        <f t="shared" ref="R578:R641" si="55">MID(O578, FIND("/", O578) + 1, LEN(O578))</f>
        <v>plays</v>
      </c>
      <c r="S578" s="8">
        <f t="shared" ref="S578:S641" si="56">(((K578/60)/60)/24)+DATE(1970,1,1)</f>
        <v>43040.208333333328</v>
      </c>
      <c r="T578" s="8">
        <f t="shared" ref="T578:T641" si="57">(((L578/60)/60)/24)+DATE(1970,1,1)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5">
        <f t="shared" si="52"/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 t="shared" si="53"/>
        <v>41.783783783783782</v>
      </c>
      <c r="Q579" t="str">
        <f t="shared" si="54"/>
        <v>music</v>
      </c>
      <c r="R579" t="str">
        <f t="shared" si="55"/>
        <v>jazz</v>
      </c>
      <c r="S579" s="8">
        <f t="shared" si="56"/>
        <v>40613.25</v>
      </c>
      <c r="T579" s="8">
        <f t="shared" si="57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5">
        <f t="shared" ref="F580:F643" si="58">(E580/D580)*100</f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 t="shared" ref="P580:P643" si="59">E580/H580</f>
        <v>65.991836734693877</v>
      </c>
      <c r="Q580" t="str">
        <f t="shared" si="54"/>
        <v>film &amp; video</v>
      </c>
      <c r="R580" t="str">
        <f t="shared" si="55"/>
        <v>science fiction</v>
      </c>
      <c r="S580" s="8">
        <f t="shared" si="56"/>
        <v>40878.25</v>
      </c>
      <c r="T580" s="8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5">
        <f t="shared" si="58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 t="shared" si="59"/>
        <v>72.05747126436782</v>
      </c>
      <c r="Q581" t="str">
        <f t="shared" si="54"/>
        <v>music</v>
      </c>
      <c r="R581" t="str">
        <f t="shared" si="55"/>
        <v>jazz</v>
      </c>
      <c r="S581" s="8">
        <f t="shared" si="56"/>
        <v>40762.208333333336</v>
      </c>
      <c r="T581" s="8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5">
        <f t="shared" si="58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 t="shared" si="59"/>
        <v>48.003209242618745</v>
      </c>
      <c r="Q582" t="str">
        <f t="shared" si="54"/>
        <v>theater</v>
      </c>
      <c r="R582" t="str">
        <f t="shared" si="55"/>
        <v>plays</v>
      </c>
      <c r="S582" s="8">
        <f t="shared" si="56"/>
        <v>41696.25</v>
      </c>
      <c r="T582" s="8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5">
        <f t="shared" si="58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 t="shared" si="59"/>
        <v>54.098591549295776</v>
      </c>
      <c r="Q583" t="str">
        <f t="shared" si="54"/>
        <v>technology</v>
      </c>
      <c r="R583" t="str">
        <f t="shared" si="55"/>
        <v>web</v>
      </c>
      <c r="S583" s="8">
        <f t="shared" si="56"/>
        <v>40662.208333333336</v>
      </c>
      <c r="T583" s="8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5">
        <f t="shared" si="58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 t="shared" si="59"/>
        <v>107.88095238095238</v>
      </c>
      <c r="Q584" t="str">
        <f t="shared" si="54"/>
        <v>games</v>
      </c>
      <c r="R584" t="str">
        <f t="shared" si="55"/>
        <v>video games</v>
      </c>
      <c r="S584" s="8">
        <f t="shared" si="56"/>
        <v>42165.208333333328</v>
      </c>
      <c r="T584" s="8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5">
        <f t="shared" si="58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 t="shared" si="59"/>
        <v>67.034103410341032</v>
      </c>
      <c r="Q585" t="str">
        <f t="shared" si="54"/>
        <v>film &amp; video</v>
      </c>
      <c r="R585" t="str">
        <f t="shared" si="55"/>
        <v>documentary</v>
      </c>
      <c r="S585" s="8">
        <f t="shared" si="56"/>
        <v>40959.25</v>
      </c>
      <c r="T585" s="8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5">
        <f t="shared" si="58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 t="shared" si="59"/>
        <v>64.01425914445133</v>
      </c>
      <c r="Q586" t="str">
        <f t="shared" si="54"/>
        <v>technology</v>
      </c>
      <c r="R586" t="str">
        <f t="shared" si="55"/>
        <v>web</v>
      </c>
      <c r="S586" s="8">
        <f t="shared" si="56"/>
        <v>41024.208333333336</v>
      </c>
      <c r="T586" s="8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5">
        <f t="shared" si="58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 t="shared" si="59"/>
        <v>96.066176470588232</v>
      </c>
      <c r="Q587" t="str">
        <f t="shared" si="54"/>
        <v>publishing</v>
      </c>
      <c r="R587" t="str">
        <f t="shared" si="55"/>
        <v>translations</v>
      </c>
      <c r="S587" s="8">
        <f t="shared" si="56"/>
        <v>40255.208333333336</v>
      </c>
      <c r="T587" s="8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5">
        <f t="shared" si="58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 t="shared" si="59"/>
        <v>51.184615384615384</v>
      </c>
      <c r="Q588" t="str">
        <f t="shared" si="54"/>
        <v>music</v>
      </c>
      <c r="R588" t="str">
        <f t="shared" si="55"/>
        <v>rock</v>
      </c>
      <c r="S588" s="8">
        <f t="shared" si="56"/>
        <v>40499.25</v>
      </c>
      <c r="T588" s="8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5">
        <f t="shared" si="58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 t="shared" si="59"/>
        <v>43.92307692307692</v>
      </c>
      <c r="Q589" t="str">
        <f t="shared" si="54"/>
        <v>food</v>
      </c>
      <c r="R589" t="str">
        <f t="shared" si="55"/>
        <v>food trucks</v>
      </c>
      <c r="S589" s="8">
        <f t="shared" si="56"/>
        <v>43484.25</v>
      </c>
      <c r="T589" s="8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5">
        <f t="shared" si="58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 t="shared" si="59"/>
        <v>91.021198830409361</v>
      </c>
      <c r="Q590" t="str">
        <f t="shared" si="54"/>
        <v>theater</v>
      </c>
      <c r="R590" t="str">
        <f t="shared" si="55"/>
        <v>plays</v>
      </c>
      <c r="S590" s="8">
        <f t="shared" si="56"/>
        <v>40262.208333333336</v>
      </c>
      <c r="T590" s="8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5">
        <f t="shared" si="58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 t="shared" si="59"/>
        <v>50.127450980392155</v>
      </c>
      <c r="Q591" t="str">
        <f t="shared" si="54"/>
        <v>film &amp; video</v>
      </c>
      <c r="R591" t="str">
        <f t="shared" si="55"/>
        <v>documentary</v>
      </c>
      <c r="S591" s="8">
        <f t="shared" si="56"/>
        <v>42190.208333333328</v>
      </c>
      <c r="T591" s="8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5">
        <f t="shared" si="58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 t="shared" si="59"/>
        <v>67.720930232558146</v>
      </c>
      <c r="Q592" t="str">
        <f t="shared" si="54"/>
        <v>publishing</v>
      </c>
      <c r="R592" t="str">
        <f t="shared" si="55"/>
        <v>radio &amp; podcasts</v>
      </c>
      <c r="S592" s="8">
        <f t="shared" si="56"/>
        <v>41994.25</v>
      </c>
      <c r="T592" s="8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5">
        <f t="shared" si="58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 t="shared" si="59"/>
        <v>61.03921568627451</v>
      </c>
      <c r="Q593" t="str">
        <f t="shared" si="54"/>
        <v>games</v>
      </c>
      <c r="R593" t="str">
        <f t="shared" si="55"/>
        <v>video games</v>
      </c>
      <c r="S593" s="8">
        <f t="shared" si="56"/>
        <v>40373.208333333336</v>
      </c>
      <c r="T593" s="8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5">
        <f t="shared" si="58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 t="shared" si="59"/>
        <v>80.011857707509876</v>
      </c>
      <c r="Q594" t="str">
        <f t="shared" si="54"/>
        <v>theater</v>
      </c>
      <c r="R594" t="str">
        <f t="shared" si="55"/>
        <v>plays</v>
      </c>
      <c r="S594" s="8">
        <f t="shared" si="56"/>
        <v>41789.208333333336</v>
      </c>
      <c r="T594" s="8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5">
        <f t="shared" si="58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 t="shared" si="59"/>
        <v>47.001497753369947</v>
      </c>
      <c r="Q595" t="str">
        <f t="shared" si="54"/>
        <v>film &amp; video</v>
      </c>
      <c r="R595" t="str">
        <f t="shared" si="55"/>
        <v>animation</v>
      </c>
      <c r="S595" s="8">
        <f t="shared" si="56"/>
        <v>41724.208333333336</v>
      </c>
      <c r="T595" s="8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5">
        <f t="shared" si="58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 t="shared" si="59"/>
        <v>71.127388535031841</v>
      </c>
      <c r="Q596" t="str">
        <f t="shared" si="54"/>
        <v>theater</v>
      </c>
      <c r="R596" t="str">
        <f t="shared" si="55"/>
        <v>plays</v>
      </c>
      <c r="S596" s="8">
        <f t="shared" si="56"/>
        <v>42548.208333333328</v>
      </c>
      <c r="T596" s="8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5">
        <f t="shared" si="58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 t="shared" si="59"/>
        <v>89.99079189686924</v>
      </c>
      <c r="Q597" t="str">
        <f t="shared" si="54"/>
        <v>theater</v>
      </c>
      <c r="R597" t="str">
        <f t="shared" si="55"/>
        <v>plays</v>
      </c>
      <c r="S597" s="8">
        <f t="shared" si="56"/>
        <v>40253.208333333336</v>
      </c>
      <c r="T597" s="8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5">
        <f t="shared" si="58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 t="shared" si="59"/>
        <v>43.032786885245905</v>
      </c>
      <c r="Q598" t="str">
        <f t="shared" si="54"/>
        <v>film &amp; video</v>
      </c>
      <c r="R598" t="str">
        <f t="shared" si="55"/>
        <v>drama</v>
      </c>
      <c r="S598" s="8">
        <f t="shared" si="56"/>
        <v>42434.25</v>
      </c>
      <c r="T598" s="8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5">
        <f t="shared" si="58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 t="shared" si="59"/>
        <v>67.997714808043881</v>
      </c>
      <c r="Q599" t="str">
        <f t="shared" si="54"/>
        <v>theater</v>
      </c>
      <c r="R599" t="str">
        <f t="shared" si="55"/>
        <v>plays</v>
      </c>
      <c r="S599" s="8">
        <f t="shared" si="56"/>
        <v>43786.25</v>
      </c>
      <c r="T599" s="8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5">
        <f t="shared" si="58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 t="shared" si="59"/>
        <v>73.004566210045667</v>
      </c>
      <c r="Q600" t="str">
        <f t="shared" si="54"/>
        <v>music</v>
      </c>
      <c r="R600" t="str">
        <f t="shared" si="55"/>
        <v>rock</v>
      </c>
      <c r="S600" s="8">
        <f t="shared" si="56"/>
        <v>40344.208333333336</v>
      </c>
      <c r="T600" s="8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5">
        <f t="shared" si="58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 t="shared" si="59"/>
        <v>62.341463414634148</v>
      </c>
      <c r="Q601" t="str">
        <f t="shared" si="54"/>
        <v>film &amp; video</v>
      </c>
      <c r="R601" t="str">
        <f t="shared" si="55"/>
        <v>documentary</v>
      </c>
      <c r="S601" s="8">
        <f t="shared" si="56"/>
        <v>42047.25</v>
      </c>
      <c r="T601" s="8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5">
        <f t="shared" si="58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 t="shared" si="59"/>
        <v>5</v>
      </c>
      <c r="Q602" t="str">
        <f t="shared" si="54"/>
        <v>food</v>
      </c>
      <c r="R602" t="str">
        <f t="shared" si="55"/>
        <v>food trucks</v>
      </c>
      <c r="S602" s="8">
        <f t="shared" si="56"/>
        <v>41485.208333333336</v>
      </c>
      <c r="T602" s="8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5">
        <f t="shared" si="58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 t="shared" si="59"/>
        <v>67.103092783505161</v>
      </c>
      <c r="Q603" t="str">
        <f t="shared" si="54"/>
        <v>technology</v>
      </c>
      <c r="R603" t="str">
        <f t="shared" si="55"/>
        <v>wearables</v>
      </c>
      <c r="S603" s="8">
        <f t="shared" si="56"/>
        <v>41789.208333333336</v>
      </c>
      <c r="T603" s="8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5">
        <f t="shared" si="58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 t="shared" si="59"/>
        <v>79.978947368421046</v>
      </c>
      <c r="Q604" t="str">
        <f t="shared" si="54"/>
        <v>theater</v>
      </c>
      <c r="R604" t="str">
        <f t="shared" si="55"/>
        <v>plays</v>
      </c>
      <c r="S604" s="8">
        <f t="shared" si="56"/>
        <v>42160.208333333328</v>
      </c>
      <c r="T604" s="8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5">
        <f t="shared" si="58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 t="shared" si="59"/>
        <v>62.176470588235297</v>
      </c>
      <c r="Q605" t="str">
        <f t="shared" si="54"/>
        <v>theater</v>
      </c>
      <c r="R605" t="str">
        <f t="shared" si="55"/>
        <v>plays</v>
      </c>
      <c r="S605" s="8">
        <f t="shared" si="56"/>
        <v>43573.208333333328</v>
      </c>
      <c r="T605" s="8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5">
        <f t="shared" si="58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 t="shared" si="59"/>
        <v>53.005950297514879</v>
      </c>
      <c r="Q606" t="str">
        <f t="shared" si="54"/>
        <v>theater</v>
      </c>
      <c r="R606" t="str">
        <f t="shared" si="55"/>
        <v>plays</v>
      </c>
      <c r="S606" s="8">
        <f t="shared" si="56"/>
        <v>40565.25</v>
      </c>
      <c r="T606" s="8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5">
        <f t="shared" si="58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 t="shared" si="59"/>
        <v>57.738317757009348</v>
      </c>
      <c r="Q607" t="str">
        <f t="shared" si="54"/>
        <v>publishing</v>
      </c>
      <c r="R607" t="str">
        <f t="shared" si="55"/>
        <v>nonfiction</v>
      </c>
      <c r="S607" s="8">
        <f t="shared" si="56"/>
        <v>42280.208333333328</v>
      </c>
      <c r="T607" s="8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5">
        <f t="shared" si="58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 t="shared" si="59"/>
        <v>40.03125</v>
      </c>
      <c r="Q608" t="str">
        <f t="shared" si="54"/>
        <v>music</v>
      </c>
      <c r="R608" t="str">
        <f t="shared" si="55"/>
        <v>rock</v>
      </c>
      <c r="S608" s="8">
        <f t="shared" si="56"/>
        <v>42436.25</v>
      </c>
      <c r="T608" s="8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5">
        <f t="shared" si="58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 t="shared" si="59"/>
        <v>81.016591928251117</v>
      </c>
      <c r="Q609" t="str">
        <f t="shared" si="54"/>
        <v>food</v>
      </c>
      <c r="R609" t="str">
        <f t="shared" si="55"/>
        <v>food trucks</v>
      </c>
      <c r="S609" s="8">
        <f t="shared" si="56"/>
        <v>41721.208333333336</v>
      </c>
      <c r="T609" s="8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5">
        <f t="shared" si="58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 t="shared" si="59"/>
        <v>35.047468354430379</v>
      </c>
      <c r="Q610" t="str">
        <f t="shared" si="54"/>
        <v>music</v>
      </c>
      <c r="R610" t="str">
        <f t="shared" si="55"/>
        <v>jazz</v>
      </c>
      <c r="S610" s="8">
        <f t="shared" si="56"/>
        <v>43530.25</v>
      </c>
      <c r="T610" s="8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5">
        <f t="shared" si="58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 t="shared" si="59"/>
        <v>102.92307692307692</v>
      </c>
      <c r="Q611" t="str">
        <f t="shared" si="54"/>
        <v>film &amp; video</v>
      </c>
      <c r="R611" t="str">
        <f t="shared" si="55"/>
        <v>science fiction</v>
      </c>
      <c r="S611" s="8">
        <f t="shared" si="56"/>
        <v>43481.25</v>
      </c>
      <c r="T611" s="8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5">
        <f t="shared" si="58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 t="shared" si="59"/>
        <v>27.998126756166094</v>
      </c>
      <c r="Q612" t="str">
        <f t="shared" si="54"/>
        <v>theater</v>
      </c>
      <c r="R612" t="str">
        <f t="shared" si="55"/>
        <v>plays</v>
      </c>
      <c r="S612" s="8">
        <f t="shared" si="56"/>
        <v>41259.25</v>
      </c>
      <c r="T612" s="8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5">
        <f t="shared" si="58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 t="shared" si="59"/>
        <v>75.733333333333334</v>
      </c>
      <c r="Q613" t="str">
        <f t="shared" si="54"/>
        <v>theater</v>
      </c>
      <c r="R613" t="str">
        <f t="shared" si="55"/>
        <v>plays</v>
      </c>
      <c r="S613" s="8">
        <f t="shared" si="56"/>
        <v>41480.208333333336</v>
      </c>
      <c r="T613" s="8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5">
        <f t="shared" si="58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 t="shared" si="59"/>
        <v>45.026041666666664</v>
      </c>
      <c r="Q614" t="str">
        <f t="shared" si="54"/>
        <v>music</v>
      </c>
      <c r="R614" t="str">
        <f t="shared" si="55"/>
        <v>electric music</v>
      </c>
      <c r="S614" s="8">
        <f t="shared" si="56"/>
        <v>40474.208333333336</v>
      </c>
      <c r="T614" s="8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5">
        <f t="shared" si="58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 t="shared" si="59"/>
        <v>73.615384615384613</v>
      </c>
      <c r="Q615" t="str">
        <f t="shared" si="54"/>
        <v>theater</v>
      </c>
      <c r="R615" t="str">
        <f t="shared" si="55"/>
        <v>plays</v>
      </c>
      <c r="S615" s="8">
        <f t="shared" si="56"/>
        <v>42973.208333333328</v>
      </c>
      <c r="T615" s="8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5">
        <f t="shared" si="58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 t="shared" si="59"/>
        <v>56.991701244813278</v>
      </c>
      <c r="Q616" t="str">
        <f t="shared" si="54"/>
        <v>theater</v>
      </c>
      <c r="R616" t="str">
        <f t="shared" si="55"/>
        <v>plays</v>
      </c>
      <c r="S616" s="8">
        <f t="shared" si="56"/>
        <v>42746.25</v>
      </c>
      <c r="T616" s="8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5">
        <f t="shared" si="58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 t="shared" si="59"/>
        <v>85.223529411764702</v>
      </c>
      <c r="Q617" t="str">
        <f t="shared" si="54"/>
        <v>theater</v>
      </c>
      <c r="R617" t="str">
        <f t="shared" si="55"/>
        <v>plays</v>
      </c>
      <c r="S617" s="8">
        <f t="shared" si="56"/>
        <v>42489.208333333328</v>
      </c>
      <c r="T617" s="8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5">
        <f t="shared" si="58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 t="shared" si="59"/>
        <v>50.962184873949582</v>
      </c>
      <c r="Q618" t="str">
        <f t="shared" si="54"/>
        <v>music</v>
      </c>
      <c r="R618" t="str">
        <f t="shared" si="55"/>
        <v>indie rock</v>
      </c>
      <c r="S618" s="8">
        <f t="shared" si="56"/>
        <v>41537.208333333336</v>
      </c>
      <c r="T618" s="8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5">
        <f t="shared" si="58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 t="shared" si="59"/>
        <v>63.563636363636363</v>
      </c>
      <c r="Q619" t="str">
        <f t="shared" si="54"/>
        <v>theater</v>
      </c>
      <c r="R619" t="str">
        <f t="shared" si="55"/>
        <v>plays</v>
      </c>
      <c r="S619" s="8">
        <f t="shared" si="56"/>
        <v>41794.208333333336</v>
      </c>
      <c r="T619" s="8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5">
        <f t="shared" si="58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 t="shared" si="59"/>
        <v>80.999165275459092</v>
      </c>
      <c r="Q620" t="str">
        <f t="shared" si="54"/>
        <v>publishing</v>
      </c>
      <c r="R620" t="str">
        <f t="shared" si="55"/>
        <v>nonfiction</v>
      </c>
      <c r="S620" s="8">
        <f t="shared" si="56"/>
        <v>41396.208333333336</v>
      </c>
      <c r="T620" s="8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5">
        <f t="shared" si="58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 t="shared" si="59"/>
        <v>86.044753086419746</v>
      </c>
      <c r="Q621" t="str">
        <f t="shared" si="54"/>
        <v>theater</v>
      </c>
      <c r="R621" t="str">
        <f t="shared" si="55"/>
        <v>plays</v>
      </c>
      <c r="S621" s="8">
        <f t="shared" si="56"/>
        <v>40669.208333333336</v>
      </c>
      <c r="T621" s="8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5">
        <f t="shared" si="58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 t="shared" si="59"/>
        <v>90.0390625</v>
      </c>
      <c r="Q622" t="str">
        <f t="shared" si="54"/>
        <v>photography</v>
      </c>
      <c r="R622" t="str">
        <f t="shared" si="55"/>
        <v>photography books</v>
      </c>
      <c r="S622" s="8">
        <f t="shared" si="56"/>
        <v>42559.208333333328</v>
      </c>
      <c r="T622" s="8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5">
        <f t="shared" si="58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 t="shared" si="59"/>
        <v>74.006063432835816</v>
      </c>
      <c r="Q623" t="str">
        <f t="shared" si="54"/>
        <v>theater</v>
      </c>
      <c r="R623" t="str">
        <f t="shared" si="55"/>
        <v>plays</v>
      </c>
      <c r="S623" s="8">
        <f t="shared" si="56"/>
        <v>42626.208333333328</v>
      </c>
      <c r="T623" s="8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5">
        <f t="shared" si="58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 t="shared" si="59"/>
        <v>92.4375</v>
      </c>
      <c r="Q624" t="str">
        <f t="shared" si="54"/>
        <v>music</v>
      </c>
      <c r="R624" t="str">
        <f t="shared" si="55"/>
        <v>indie rock</v>
      </c>
      <c r="S624" s="8">
        <f t="shared" si="56"/>
        <v>43205.208333333328</v>
      </c>
      <c r="T624" s="8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5">
        <f t="shared" si="58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 t="shared" si="59"/>
        <v>55.999257333828446</v>
      </c>
      <c r="Q625" t="str">
        <f t="shared" si="54"/>
        <v>theater</v>
      </c>
      <c r="R625" t="str">
        <f t="shared" si="55"/>
        <v>plays</v>
      </c>
      <c r="S625" s="8">
        <f t="shared" si="56"/>
        <v>42201.208333333328</v>
      </c>
      <c r="T625" s="8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5">
        <f t="shared" si="58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 t="shared" si="59"/>
        <v>32.983796296296298</v>
      </c>
      <c r="Q626" t="str">
        <f t="shared" si="54"/>
        <v>photography</v>
      </c>
      <c r="R626" t="str">
        <f t="shared" si="55"/>
        <v>photography books</v>
      </c>
      <c r="S626" s="8">
        <f t="shared" si="56"/>
        <v>42029.25</v>
      </c>
      <c r="T626" s="8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5">
        <f t="shared" si="58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 t="shared" si="59"/>
        <v>93.596774193548384</v>
      </c>
      <c r="Q627" t="str">
        <f t="shared" si="54"/>
        <v>theater</v>
      </c>
      <c r="R627" t="str">
        <f t="shared" si="55"/>
        <v>plays</v>
      </c>
      <c r="S627" s="8">
        <f t="shared" si="56"/>
        <v>43857.25</v>
      </c>
      <c r="T627" s="8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5">
        <f t="shared" si="58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 t="shared" si="59"/>
        <v>69.867724867724874</v>
      </c>
      <c r="Q628" t="str">
        <f t="shared" si="54"/>
        <v>theater</v>
      </c>
      <c r="R628" t="str">
        <f t="shared" si="55"/>
        <v>plays</v>
      </c>
      <c r="S628" s="8">
        <f t="shared" si="56"/>
        <v>40449.208333333336</v>
      </c>
      <c r="T628" s="8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5">
        <f t="shared" si="58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 t="shared" si="59"/>
        <v>72.129870129870127</v>
      </c>
      <c r="Q629" t="str">
        <f t="shared" si="54"/>
        <v>food</v>
      </c>
      <c r="R629" t="str">
        <f t="shared" si="55"/>
        <v>food trucks</v>
      </c>
      <c r="S629" s="8">
        <f t="shared" si="56"/>
        <v>40345.208333333336</v>
      </c>
      <c r="T629" s="8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5">
        <f t="shared" si="58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 t="shared" si="59"/>
        <v>30.041666666666668</v>
      </c>
      <c r="Q630" t="str">
        <f t="shared" si="54"/>
        <v>music</v>
      </c>
      <c r="R630" t="str">
        <f t="shared" si="55"/>
        <v>indie rock</v>
      </c>
      <c r="S630" s="8">
        <f t="shared" si="56"/>
        <v>40455.208333333336</v>
      </c>
      <c r="T630" s="8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5">
        <f t="shared" si="58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 t="shared" si="59"/>
        <v>73.968000000000004</v>
      </c>
      <c r="Q631" t="str">
        <f t="shared" si="54"/>
        <v>theater</v>
      </c>
      <c r="R631" t="str">
        <f t="shared" si="55"/>
        <v>plays</v>
      </c>
      <c r="S631" s="8">
        <f t="shared" si="56"/>
        <v>42557.208333333328</v>
      </c>
      <c r="T631" s="8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5">
        <f t="shared" si="58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 t="shared" si="59"/>
        <v>68.65517241379311</v>
      </c>
      <c r="Q632" t="str">
        <f t="shared" si="54"/>
        <v>theater</v>
      </c>
      <c r="R632" t="str">
        <f t="shared" si="55"/>
        <v>plays</v>
      </c>
      <c r="S632" s="8">
        <f t="shared" si="56"/>
        <v>43586.208333333328</v>
      </c>
      <c r="T632" s="8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5">
        <f t="shared" si="58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 t="shared" si="59"/>
        <v>59.992164544564154</v>
      </c>
      <c r="Q633" t="str">
        <f t="shared" si="54"/>
        <v>theater</v>
      </c>
      <c r="R633" t="str">
        <f t="shared" si="55"/>
        <v>plays</v>
      </c>
      <c r="S633" s="8">
        <f t="shared" si="56"/>
        <v>43550.208333333328</v>
      </c>
      <c r="T633" s="8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5">
        <f t="shared" si="58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 t="shared" si="59"/>
        <v>111.15827338129496</v>
      </c>
      <c r="Q634" t="str">
        <f t="shared" si="54"/>
        <v>theater</v>
      </c>
      <c r="R634" t="str">
        <f t="shared" si="55"/>
        <v>plays</v>
      </c>
      <c r="S634" s="8">
        <f t="shared" si="56"/>
        <v>41945.208333333336</v>
      </c>
      <c r="T634" s="8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5">
        <f t="shared" si="58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 t="shared" si="59"/>
        <v>53.038095238095238</v>
      </c>
      <c r="Q635" t="str">
        <f t="shared" si="54"/>
        <v>film &amp; video</v>
      </c>
      <c r="R635" t="str">
        <f t="shared" si="55"/>
        <v>animation</v>
      </c>
      <c r="S635" s="8">
        <f t="shared" si="56"/>
        <v>42315.25</v>
      </c>
      <c r="T635" s="8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5">
        <f t="shared" si="58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 t="shared" si="59"/>
        <v>55.985524728588658</v>
      </c>
      <c r="Q636" t="str">
        <f t="shared" si="54"/>
        <v>film &amp; video</v>
      </c>
      <c r="R636" t="str">
        <f t="shared" si="55"/>
        <v>television</v>
      </c>
      <c r="S636" s="8">
        <f t="shared" si="56"/>
        <v>42819.208333333328</v>
      </c>
      <c r="T636" s="8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5">
        <f t="shared" si="58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 t="shared" si="59"/>
        <v>69.986760812003524</v>
      </c>
      <c r="Q637" t="str">
        <f t="shared" si="54"/>
        <v>film &amp; video</v>
      </c>
      <c r="R637" t="str">
        <f t="shared" si="55"/>
        <v>television</v>
      </c>
      <c r="S637" s="8">
        <f t="shared" si="56"/>
        <v>41314.25</v>
      </c>
      <c r="T637" s="8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5">
        <f t="shared" si="58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 t="shared" si="59"/>
        <v>48.998079877112133</v>
      </c>
      <c r="Q638" t="str">
        <f t="shared" si="54"/>
        <v>film &amp; video</v>
      </c>
      <c r="R638" t="str">
        <f t="shared" si="55"/>
        <v>animation</v>
      </c>
      <c r="S638" s="8">
        <f t="shared" si="56"/>
        <v>40926.25</v>
      </c>
      <c r="T638" s="8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5">
        <f t="shared" si="58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 t="shared" si="59"/>
        <v>103.84615384615384</v>
      </c>
      <c r="Q639" t="str">
        <f t="shared" si="54"/>
        <v>theater</v>
      </c>
      <c r="R639" t="str">
        <f t="shared" si="55"/>
        <v>plays</v>
      </c>
      <c r="S639" s="8">
        <f t="shared" si="56"/>
        <v>42688.25</v>
      </c>
      <c r="T639" s="8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5">
        <f t="shared" si="58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 t="shared" si="59"/>
        <v>99.127659574468083</v>
      </c>
      <c r="Q640" t="str">
        <f t="shared" si="54"/>
        <v>theater</v>
      </c>
      <c r="R640" t="str">
        <f t="shared" si="55"/>
        <v>plays</v>
      </c>
      <c r="S640" s="8">
        <f t="shared" si="56"/>
        <v>40386.208333333336</v>
      </c>
      <c r="T640" s="8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5">
        <f t="shared" si="58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 t="shared" si="59"/>
        <v>107.37777777777778</v>
      </c>
      <c r="Q641" t="str">
        <f t="shared" si="54"/>
        <v>film &amp; video</v>
      </c>
      <c r="R641" t="str">
        <f t="shared" si="55"/>
        <v>drama</v>
      </c>
      <c r="S641" s="8">
        <f t="shared" si="56"/>
        <v>43309.208333333328</v>
      </c>
      <c r="T641" s="8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5">
        <f t="shared" si="58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 t="shared" si="59"/>
        <v>76.922178988326849</v>
      </c>
      <c r="Q642" t="str">
        <f t="shared" ref="Q642:Q705" si="60">LEFT(O642,FIND("/",O642)-1)</f>
        <v>theater</v>
      </c>
      <c r="R642" t="str">
        <f t="shared" ref="R642:R705" si="61">MID(O642, FIND("/", O642) + 1, LEN(O642))</f>
        <v>plays</v>
      </c>
      <c r="S642" s="8">
        <f t="shared" ref="S642:S705" si="62">(((K642/60)/60)/24)+DATE(1970,1,1)</f>
        <v>42387.25</v>
      </c>
      <c r="T642" s="8">
        <f t="shared" ref="T642:T705" si="63">(((L642/60)/60)/24)+DATE(1970,1,1)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5">
        <f t="shared" si="58"/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 t="shared" si="59"/>
        <v>58.128865979381445</v>
      </c>
      <c r="Q643" t="str">
        <f t="shared" si="60"/>
        <v>theater</v>
      </c>
      <c r="R643" t="str">
        <f t="shared" si="61"/>
        <v>plays</v>
      </c>
      <c r="S643" s="8">
        <f t="shared" si="62"/>
        <v>42786.25</v>
      </c>
      <c r="T643" s="8">
        <f t="shared" si="63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5">
        <f t="shared" ref="F644:F707" si="64">(E644/D644)*100</f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 t="shared" ref="P644:P707" si="65">E644/H644</f>
        <v>103.73643410852713</v>
      </c>
      <c r="Q644" t="str">
        <f t="shared" si="60"/>
        <v>technology</v>
      </c>
      <c r="R644" t="str">
        <f t="shared" si="61"/>
        <v>wearables</v>
      </c>
      <c r="S644" s="8">
        <f t="shared" si="62"/>
        <v>43451.25</v>
      </c>
      <c r="T644" s="8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5">
        <f t="shared" si="64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 t="shared" si="65"/>
        <v>87.962666666666664</v>
      </c>
      <c r="Q645" t="str">
        <f t="shared" si="60"/>
        <v>theater</v>
      </c>
      <c r="R645" t="str">
        <f t="shared" si="61"/>
        <v>plays</v>
      </c>
      <c r="S645" s="8">
        <f t="shared" si="62"/>
        <v>42795.25</v>
      </c>
      <c r="T645" s="8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5">
        <f t="shared" si="64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 t="shared" si="65"/>
        <v>28</v>
      </c>
      <c r="Q646" t="str">
        <f t="shared" si="60"/>
        <v>theater</v>
      </c>
      <c r="R646" t="str">
        <f t="shared" si="61"/>
        <v>plays</v>
      </c>
      <c r="S646" s="8">
        <f t="shared" si="62"/>
        <v>43452.25</v>
      </c>
      <c r="T646" s="8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5">
        <f t="shared" si="64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 t="shared" si="65"/>
        <v>37.999361294443261</v>
      </c>
      <c r="Q647" t="str">
        <f t="shared" si="60"/>
        <v>music</v>
      </c>
      <c r="R647" t="str">
        <f t="shared" si="61"/>
        <v>rock</v>
      </c>
      <c r="S647" s="8">
        <f t="shared" si="62"/>
        <v>43369.208333333328</v>
      </c>
      <c r="T647" s="8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5">
        <f t="shared" si="64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 t="shared" si="65"/>
        <v>29.999313893653515</v>
      </c>
      <c r="Q648" t="str">
        <f t="shared" si="60"/>
        <v>games</v>
      </c>
      <c r="R648" t="str">
        <f t="shared" si="61"/>
        <v>video games</v>
      </c>
      <c r="S648" s="8">
        <f t="shared" si="62"/>
        <v>41346.208333333336</v>
      </c>
      <c r="T648" s="8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5">
        <f t="shared" si="64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8">
        <f t="shared" si="62"/>
        <v>43199.208333333328</v>
      </c>
      <c r="T649" s="8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5">
        <f t="shared" si="64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 t="shared" si="65"/>
        <v>85.994467496542185</v>
      </c>
      <c r="Q650" t="str">
        <f t="shared" si="60"/>
        <v>food</v>
      </c>
      <c r="R650" t="str">
        <f t="shared" si="61"/>
        <v>food trucks</v>
      </c>
      <c r="S650" s="8">
        <f t="shared" si="62"/>
        <v>42922.208333333328</v>
      </c>
      <c r="T650" s="8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5">
        <f t="shared" si="64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 t="shared" si="65"/>
        <v>98.011627906976742</v>
      </c>
      <c r="Q651" t="str">
        <f t="shared" si="60"/>
        <v>theater</v>
      </c>
      <c r="R651" t="str">
        <f t="shared" si="61"/>
        <v>plays</v>
      </c>
      <c r="S651" s="8">
        <f t="shared" si="62"/>
        <v>40471.208333333336</v>
      </c>
      <c r="T651" s="8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5">
        <f t="shared" si="64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 t="shared" si="65"/>
        <v>2</v>
      </c>
      <c r="Q652" t="str">
        <f t="shared" si="60"/>
        <v>music</v>
      </c>
      <c r="R652" t="str">
        <f t="shared" si="61"/>
        <v>jazz</v>
      </c>
      <c r="S652" s="8">
        <f t="shared" si="62"/>
        <v>41828.208333333336</v>
      </c>
      <c r="T652" s="8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5">
        <f t="shared" si="64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 t="shared" si="65"/>
        <v>44.994570837642193</v>
      </c>
      <c r="Q653" t="str">
        <f t="shared" si="60"/>
        <v>film &amp; video</v>
      </c>
      <c r="R653" t="str">
        <f t="shared" si="61"/>
        <v>shorts</v>
      </c>
      <c r="S653" s="8">
        <f t="shared" si="62"/>
        <v>41692.25</v>
      </c>
      <c r="T653" s="8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5">
        <f t="shared" si="64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 t="shared" si="65"/>
        <v>31.012224938875306</v>
      </c>
      <c r="Q654" t="str">
        <f t="shared" si="60"/>
        <v>technology</v>
      </c>
      <c r="R654" t="str">
        <f t="shared" si="61"/>
        <v>web</v>
      </c>
      <c r="S654" s="8">
        <f t="shared" si="62"/>
        <v>42587.208333333328</v>
      </c>
      <c r="T654" s="8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5">
        <f t="shared" si="64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 t="shared" si="65"/>
        <v>59.970085470085472</v>
      </c>
      <c r="Q655" t="str">
        <f t="shared" si="60"/>
        <v>technology</v>
      </c>
      <c r="R655" t="str">
        <f t="shared" si="61"/>
        <v>web</v>
      </c>
      <c r="S655" s="8">
        <f t="shared" si="62"/>
        <v>42468.208333333328</v>
      </c>
      <c r="T655" s="8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5">
        <f t="shared" si="64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 t="shared" si="65"/>
        <v>58.9973474801061</v>
      </c>
      <c r="Q656" t="str">
        <f t="shared" si="60"/>
        <v>music</v>
      </c>
      <c r="R656" t="str">
        <f t="shared" si="61"/>
        <v>metal</v>
      </c>
      <c r="S656" s="8">
        <f t="shared" si="62"/>
        <v>42240.208333333328</v>
      </c>
      <c r="T656" s="8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5">
        <f t="shared" si="64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 t="shared" si="65"/>
        <v>50.045454545454547</v>
      </c>
      <c r="Q657" t="str">
        <f t="shared" si="60"/>
        <v>photography</v>
      </c>
      <c r="R657" t="str">
        <f t="shared" si="61"/>
        <v>photography books</v>
      </c>
      <c r="S657" s="8">
        <f t="shared" si="62"/>
        <v>42796.25</v>
      </c>
      <c r="T657" s="8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5">
        <f t="shared" si="64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 t="shared" si="65"/>
        <v>98.966269841269835</v>
      </c>
      <c r="Q658" t="str">
        <f t="shared" si="60"/>
        <v>food</v>
      </c>
      <c r="R658" t="str">
        <f t="shared" si="61"/>
        <v>food trucks</v>
      </c>
      <c r="S658" s="8">
        <f t="shared" si="62"/>
        <v>43097.25</v>
      </c>
      <c r="T658" s="8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5">
        <f t="shared" si="64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 t="shared" si="65"/>
        <v>58.857142857142854</v>
      </c>
      <c r="Q659" t="str">
        <f t="shared" si="60"/>
        <v>film &amp; video</v>
      </c>
      <c r="R659" t="str">
        <f t="shared" si="61"/>
        <v>science fiction</v>
      </c>
      <c r="S659" s="8">
        <f t="shared" si="62"/>
        <v>43096.25</v>
      </c>
      <c r="T659" s="8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5">
        <f t="shared" si="64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 t="shared" si="65"/>
        <v>81.010256410256417</v>
      </c>
      <c r="Q660" t="str">
        <f t="shared" si="60"/>
        <v>music</v>
      </c>
      <c r="R660" t="str">
        <f t="shared" si="61"/>
        <v>rock</v>
      </c>
      <c r="S660" s="8">
        <f t="shared" si="62"/>
        <v>42246.208333333328</v>
      </c>
      <c r="T660" s="8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5">
        <f t="shared" si="64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 t="shared" si="65"/>
        <v>76.013333333333335</v>
      </c>
      <c r="Q661" t="str">
        <f t="shared" si="60"/>
        <v>film &amp; video</v>
      </c>
      <c r="R661" t="str">
        <f t="shared" si="61"/>
        <v>documentary</v>
      </c>
      <c r="S661" s="8">
        <f t="shared" si="62"/>
        <v>40570.25</v>
      </c>
      <c r="T661" s="8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5">
        <f t="shared" si="64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 t="shared" si="65"/>
        <v>96.597402597402592</v>
      </c>
      <c r="Q662" t="str">
        <f t="shared" si="60"/>
        <v>theater</v>
      </c>
      <c r="R662" t="str">
        <f t="shared" si="61"/>
        <v>plays</v>
      </c>
      <c r="S662" s="8">
        <f t="shared" si="62"/>
        <v>42237.208333333328</v>
      </c>
      <c r="T662" s="8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5">
        <f t="shared" si="64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 t="shared" si="65"/>
        <v>76.957446808510639</v>
      </c>
      <c r="Q663" t="str">
        <f t="shared" si="60"/>
        <v>music</v>
      </c>
      <c r="R663" t="str">
        <f t="shared" si="61"/>
        <v>jazz</v>
      </c>
      <c r="S663" s="8">
        <f t="shared" si="62"/>
        <v>40996.208333333336</v>
      </c>
      <c r="T663" s="8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5">
        <f t="shared" si="64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 t="shared" si="65"/>
        <v>67.984732824427482</v>
      </c>
      <c r="Q664" t="str">
        <f t="shared" si="60"/>
        <v>theater</v>
      </c>
      <c r="R664" t="str">
        <f t="shared" si="61"/>
        <v>plays</v>
      </c>
      <c r="S664" s="8">
        <f t="shared" si="62"/>
        <v>43443.25</v>
      </c>
      <c r="T664" s="8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5">
        <f t="shared" si="64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 t="shared" si="65"/>
        <v>88.781609195402297</v>
      </c>
      <c r="Q665" t="str">
        <f t="shared" si="60"/>
        <v>theater</v>
      </c>
      <c r="R665" t="str">
        <f t="shared" si="61"/>
        <v>plays</v>
      </c>
      <c r="S665" s="8">
        <f t="shared" si="62"/>
        <v>40458.208333333336</v>
      </c>
      <c r="T665" s="8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5">
        <f t="shared" si="64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 t="shared" si="65"/>
        <v>24.99623706491063</v>
      </c>
      <c r="Q666" t="str">
        <f t="shared" si="60"/>
        <v>music</v>
      </c>
      <c r="R666" t="str">
        <f t="shared" si="61"/>
        <v>jazz</v>
      </c>
      <c r="S666" s="8">
        <f t="shared" si="62"/>
        <v>40959.25</v>
      </c>
      <c r="T666" s="8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5">
        <f t="shared" si="64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 t="shared" si="65"/>
        <v>44.922794117647058</v>
      </c>
      <c r="Q667" t="str">
        <f t="shared" si="60"/>
        <v>film &amp; video</v>
      </c>
      <c r="R667" t="str">
        <f t="shared" si="61"/>
        <v>documentary</v>
      </c>
      <c r="S667" s="8">
        <f t="shared" si="62"/>
        <v>40733.208333333336</v>
      </c>
      <c r="T667" s="8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5">
        <f t="shared" si="64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8">
        <f t="shared" si="62"/>
        <v>41516.208333333336</v>
      </c>
      <c r="T668" s="8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5">
        <f t="shared" si="64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 t="shared" si="65"/>
        <v>29.009546539379475</v>
      </c>
      <c r="Q669" t="str">
        <f t="shared" si="60"/>
        <v>journalism</v>
      </c>
      <c r="R669" t="str">
        <f t="shared" si="61"/>
        <v>audio</v>
      </c>
      <c r="S669" s="8">
        <f t="shared" si="62"/>
        <v>41892.208333333336</v>
      </c>
      <c r="T669" s="8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5">
        <f t="shared" si="64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 t="shared" si="65"/>
        <v>73.59210526315789</v>
      </c>
      <c r="Q670" t="str">
        <f t="shared" si="60"/>
        <v>theater</v>
      </c>
      <c r="R670" t="str">
        <f t="shared" si="61"/>
        <v>plays</v>
      </c>
      <c r="S670" s="8">
        <f t="shared" si="62"/>
        <v>41122.208333333336</v>
      </c>
      <c r="T670" s="8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5">
        <f t="shared" si="64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 t="shared" si="65"/>
        <v>107.97038864898211</v>
      </c>
      <c r="Q671" t="str">
        <f t="shared" si="60"/>
        <v>theater</v>
      </c>
      <c r="R671" t="str">
        <f t="shared" si="61"/>
        <v>plays</v>
      </c>
      <c r="S671" s="8">
        <f t="shared" si="62"/>
        <v>42912.208333333328</v>
      </c>
      <c r="T671" s="8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5">
        <f t="shared" si="64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 t="shared" si="65"/>
        <v>68.987284287011803</v>
      </c>
      <c r="Q672" t="str">
        <f t="shared" si="60"/>
        <v>music</v>
      </c>
      <c r="R672" t="str">
        <f t="shared" si="61"/>
        <v>indie rock</v>
      </c>
      <c r="S672" s="8">
        <f t="shared" si="62"/>
        <v>42425.25</v>
      </c>
      <c r="T672" s="8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5">
        <f t="shared" si="64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 t="shared" si="65"/>
        <v>111.02236719478098</v>
      </c>
      <c r="Q673" t="str">
        <f t="shared" si="60"/>
        <v>theater</v>
      </c>
      <c r="R673" t="str">
        <f t="shared" si="61"/>
        <v>plays</v>
      </c>
      <c r="S673" s="8">
        <f t="shared" si="62"/>
        <v>40390.208333333336</v>
      </c>
      <c r="T673" s="8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5">
        <f t="shared" si="64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 t="shared" si="65"/>
        <v>24.997515808491418</v>
      </c>
      <c r="Q674" t="str">
        <f t="shared" si="60"/>
        <v>theater</v>
      </c>
      <c r="R674" t="str">
        <f t="shared" si="61"/>
        <v>plays</v>
      </c>
      <c r="S674" s="8">
        <f t="shared" si="62"/>
        <v>43180.208333333328</v>
      </c>
      <c r="T674" s="8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5">
        <f t="shared" si="64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 t="shared" si="65"/>
        <v>42.155172413793103</v>
      </c>
      <c r="Q675" t="str">
        <f t="shared" si="60"/>
        <v>music</v>
      </c>
      <c r="R675" t="str">
        <f t="shared" si="61"/>
        <v>indie rock</v>
      </c>
      <c r="S675" s="8">
        <f t="shared" si="62"/>
        <v>42475.208333333328</v>
      </c>
      <c r="T675" s="8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5">
        <f t="shared" si="64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 t="shared" si="65"/>
        <v>47.003284072249592</v>
      </c>
      <c r="Q676" t="str">
        <f t="shared" si="60"/>
        <v>photography</v>
      </c>
      <c r="R676" t="str">
        <f t="shared" si="61"/>
        <v>photography books</v>
      </c>
      <c r="S676" s="8">
        <f t="shared" si="62"/>
        <v>40774.208333333336</v>
      </c>
      <c r="T676" s="8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5">
        <f t="shared" si="64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 t="shared" si="65"/>
        <v>36.0392749244713</v>
      </c>
      <c r="Q677" t="str">
        <f t="shared" si="60"/>
        <v>journalism</v>
      </c>
      <c r="R677" t="str">
        <f t="shared" si="61"/>
        <v>audio</v>
      </c>
      <c r="S677" s="8">
        <f t="shared" si="62"/>
        <v>43719.208333333328</v>
      </c>
      <c r="T677" s="8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5">
        <f t="shared" si="64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 t="shared" si="65"/>
        <v>101.03760683760684</v>
      </c>
      <c r="Q678" t="str">
        <f t="shared" si="60"/>
        <v>photography</v>
      </c>
      <c r="R678" t="str">
        <f t="shared" si="61"/>
        <v>photography books</v>
      </c>
      <c r="S678" s="8">
        <f t="shared" si="62"/>
        <v>41178.208333333336</v>
      </c>
      <c r="T678" s="8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5">
        <f t="shared" si="64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 t="shared" si="65"/>
        <v>39.927927927927925</v>
      </c>
      <c r="Q679" t="str">
        <f t="shared" si="60"/>
        <v>publishing</v>
      </c>
      <c r="R679" t="str">
        <f t="shared" si="61"/>
        <v>fiction</v>
      </c>
      <c r="S679" s="8">
        <f t="shared" si="62"/>
        <v>42561.208333333328</v>
      </c>
      <c r="T679" s="8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5">
        <f t="shared" si="64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 t="shared" si="65"/>
        <v>83.158139534883716</v>
      </c>
      <c r="Q680" t="str">
        <f t="shared" si="60"/>
        <v>film &amp; video</v>
      </c>
      <c r="R680" t="str">
        <f t="shared" si="61"/>
        <v>drama</v>
      </c>
      <c r="S680" s="8">
        <f t="shared" si="62"/>
        <v>43484.25</v>
      </c>
      <c r="T680" s="8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5">
        <f t="shared" si="64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 t="shared" si="65"/>
        <v>39.97520661157025</v>
      </c>
      <c r="Q681" t="str">
        <f t="shared" si="60"/>
        <v>food</v>
      </c>
      <c r="R681" t="str">
        <f t="shared" si="61"/>
        <v>food trucks</v>
      </c>
      <c r="S681" s="8">
        <f t="shared" si="62"/>
        <v>43756.208333333328</v>
      </c>
      <c r="T681" s="8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5">
        <f t="shared" si="64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 t="shared" si="65"/>
        <v>47.993908629441627</v>
      </c>
      <c r="Q682" t="str">
        <f t="shared" si="60"/>
        <v>games</v>
      </c>
      <c r="R682" t="str">
        <f t="shared" si="61"/>
        <v>mobile games</v>
      </c>
      <c r="S682" s="8">
        <f t="shared" si="62"/>
        <v>43813.25</v>
      </c>
      <c r="T682" s="8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5">
        <f t="shared" si="64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 t="shared" si="65"/>
        <v>95.978877489438744</v>
      </c>
      <c r="Q683" t="str">
        <f t="shared" si="60"/>
        <v>theater</v>
      </c>
      <c r="R683" t="str">
        <f t="shared" si="61"/>
        <v>plays</v>
      </c>
      <c r="S683" s="8">
        <f t="shared" si="62"/>
        <v>40898.25</v>
      </c>
      <c r="T683" s="8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5">
        <f t="shared" si="64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 t="shared" si="65"/>
        <v>78.728155339805824</v>
      </c>
      <c r="Q684" t="str">
        <f t="shared" si="60"/>
        <v>theater</v>
      </c>
      <c r="R684" t="str">
        <f t="shared" si="61"/>
        <v>plays</v>
      </c>
      <c r="S684" s="8">
        <f t="shared" si="62"/>
        <v>41619.25</v>
      </c>
      <c r="T684" s="8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5">
        <f t="shared" si="64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 t="shared" si="65"/>
        <v>56.081632653061227</v>
      </c>
      <c r="Q685" t="str">
        <f t="shared" si="60"/>
        <v>theater</v>
      </c>
      <c r="R685" t="str">
        <f t="shared" si="61"/>
        <v>plays</v>
      </c>
      <c r="S685" s="8">
        <f t="shared" si="62"/>
        <v>43359.208333333328</v>
      </c>
      <c r="T685" s="8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5">
        <f t="shared" si="64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 t="shared" si="65"/>
        <v>69.090909090909093</v>
      </c>
      <c r="Q686" t="str">
        <f t="shared" si="60"/>
        <v>publishing</v>
      </c>
      <c r="R686" t="str">
        <f t="shared" si="61"/>
        <v>nonfiction</v>
      </c>
      <c r="S686" s="8">
        <f t="shared" si="62"/>
        <v>40358.208333333336</v>
      </c>
      <c r="T686" s="8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5">
        <f t="shared" si="64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 t="shared" si="65"/>
        <v>102.05291576673866</v>
      </c>
      <c r="Q687" t="str">
        <f t="shared" si="60"/>
        <v>theater</v>
      </c>
      <c r="R687" t="str">
        <f t="shared" si="61"/>
        <v>plays</v>
      </c>
      <c r="S687" s="8">
        <f t="shared" si="62"/>
        <v>42239.208333333328</v>
      </c>
      <c r="T687" s="8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5">
        <f t="shared" si="64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 t="shared" si="65"/>
        <v>107.32089552238806</v>
      </c>
      <c r="Q688" t="str">
        <f t="shared" si="60"/>
        <v>technology</v>
      </c>
      <c r="R688" t="str">
        <f t="shared" si="61"/>
        <v>wearables</v>
      </c>
      <c r="S688" s="8">
        <f t="shared" si="62"/>
        <v>43186.208333333328</v>
      </c>
      <c r="T688" s="8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5">
        <f t="shared" si="64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 t="shared" si="65"/>
        <v>51.970260223048328</v>
      </c>
      <c r="Q689" t="str">
        <f t="shared" si="60"/>
        <v>theater</v>
      </c>
      <c r="R689" t="str">
        <f t="shared" si="61"/>
        <v>plays</v>
      </c>
      <c r="S689" s="8">
        <f t="shared" si="62"/>
        <v>42806.25</v>
      </c>
      <c r="T689" s="8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5">
        <f t="shared" si="64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 t="shared" si="65"/>
        <v>71.137142857142862</v>
      </c>
      <c r="Q690" t="str">
        <f t="shared" si="60"/>
        <v>film &amp; video</v>
      </c>
      <c r="R690" t="str">
        <f t="shared" si="61"/>
        <v>television</v>
      </c>
      <c r="S690" s="8">
        <f t="shared" si="62"/>
        <v>43475.25</v>
      </c>
      <c r="T690" s="8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5">
        <f t="shared" si="64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 t="shared" si="65"/>
        <v>106.49275362318841</v>
      </c>
      <c r="Q691" t="str">
        <f t="shared" si="60"/>
        <v>technology</v>
      </c>
      <c r="R691" t="str">
        <f t="shared" si="61"/>
        <v>web</v>
      </c>
      <c r="S691" s="8">
        <f t="shared" si="62"/>
        <v>41576.208333333336</v>
      </c>
      <c r="T691" s="8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5">
        <f t="shared" si="64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 t="shared" si="65"/>
        <v>42.93684210526316</v>
      </c>
      <c r="Q692" t="str">
        <f t="shared" si="60"/>
        <v>film &amp; video</v>
      </c>
      <c r="R692" t="str">
        <f t="shared" si="61"/>
        <v>documentary</v>
      </c>
      <c r="S692" s="8">
        <f t="shared" si="62"/>
        <v>40874.25</v>
      </c>
      <c r="T692" s="8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5">
        <f t="shared" si="64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 t="shared" si="65"/>
        <v>30.037974683544302</v>
      </c>
      <c r="Q693" t="str">
        <f t="shared" si="60"/>
        <v>film &amp; video</v>
      </c>
      <c r="R693" t="str">
        <f t="shared" si="61"/>
        <v>documentary</v>
      </c>
      <c r="S693" s="8">
        <f t="shared" si="62"/>
        <v>41185.208333333336</v>
      </c>
      <c r="T693" s="8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5">
        <f t="shared" si="64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 t="shared" si="65"/>
        <v>70.623376623376629</v>
      </c>
      <c r="Q694" t="str">
        <f t="shared" si="60"/>
        <v>music</v>
      </c>
      <c r="R694" t="str">
        <f t="shared" si="61"/>
        <v>rock</v>
      </c>
      <c r="S694" s="8">
        <f t="shared" si="62"/>
        <v>43655.208333333328</v>
      </c>
      <c r="T694" s="8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5">
        <f t="shared" si="64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 t="shared" si="65"/>
        <v>66.016018306636155</v>
      </c>
      <c r="Q695" t="str">
        <f t="shared" si="60"/>
        <v>theater</v>
      </c>
      <c r="R695" t="str">
        <f t="shared" si="61"/>
        <v>plays</v>
      </c>
      <c r="S695" s="8">
        <f t="shared" si="62"/>
        <v>43025.208333333328</v>
      </c>
      <c r="T695" s="8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5">
        <f t="shared" si="64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 t="shared" si="65"/>
        <v>96.911392405063296</v>
      </c>
      <c r="Q696" t="str">
        <f t="shared" si="60"/>
        <v>theater</v>
      </c>
      <c r="R696" t="str">
        <f t="shared" si="61"/>
        <v>plays</v>
      </c>
      <c r="S696" s="8">
        <f t="shared" si="62"/>
        <v>43066.25</v>
      </c>
      <c r="T696" s="8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5">
        <f t="shared" si="64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 t="shared" si="65"/>
        <v>62.867346938775512</v>
      </c>
      <c r="Q697" t="str">
        <f t="shared" si="60"/>
        <v>music</v>
      </c>
      <c r="R697" t="str">
        <f t="shared" si="61"/>
        <v>rock</v>
      </c>
      <c r="S697" s="8">
        <f t="shared" si="62"/>
        <v>42322.25</v>
      </c>
      <c r="T697" s="8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5">
        <f t="shared" si="64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 t="shared" si="65"/>
        <v>108.98537682789652</v>
      </c>
      <c r="Q698" t="str">
        <f t="shared" si="60"/>
        <v>theater</v>
      </c>
      <c r="R698" t="str">
        <f t="shared" si="61"/>
        <v>plays</v>
      </c>
      <c r="S698" s="8">
        <f t="shared" si="62"/>
        <v>42114.208333333328</v>
      </c>
      <c r="T698" s="8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5">
        <f t="shared" si="64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 t="shared" si="65"/>
        <v>26.999314599040439</v>
      </c>
      <c r="Q699" t="str">
        <f t="shared" si="60"/>
        <v>music</v>
      </c>
      <c r="R699" t="str">
        <f t="shared" si="61"/>
        <v>electric music</v>
      </c>
      <c r="S699" s="8">
        <f t="shared" si="62"/>
        <v>43190.208333333328</v>
      </c>
      <c r="T699" s="8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5">
        <f t="shared" si="64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 t="shared" si="65"/>
        <v>65.004147943311438</v>
      </c>
      <c r="Q700" t="str">
        <f t="shared" si="60"/>
        <v>technology</v>
      </c>
      <c r="R700" t="str">
        <f t="shared" si="61"/>
        <v>wearables</v>
      </c>
      <c r="S700" s="8">
        <f t="shared" si="62"/>
        <v>40871.25</v>
      </c>
      <c r="T700" s="8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5">
        <f t="shared" si="64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 t="shared" si="65"/>
        <v>111.51785714285714</v>
      </c>
      <c r="Q701" t="str">
        <f t="shared" si="60"/>
        <v>film &amp; video</v>
      </c>
      <c r="R701" t="str">
        <f t="shared" si="61"/>
        <v>drama</v>
      </c>
      <c r="S701" s="8">
        <f t="shared" si="62"/>
        <v>43641.208333333328</v>
      </c>
      <c r="T701" s="8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5">
        <f t="shared" si="64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 t="shared" si="65"/>
        <v>3</v>
      </c>
      <c r="Q702" t="str">
        <f t="shared" si="60"/>
        <v>technology</v>
      </c>
      <c r="R702" t="str">
        <f t="shared" si="61"/>
        <v>wearables</v>
      </c>
      <c r="S702" s="8">
        <f t="shared" si="62"/>
        <v>40203.25</v>
      </c>
      <c r="T702" s="8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5">
        <f t="shared" si="64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 t="shared" si="65"/>
        <v>110.99268292682927</v>
      </c>
      <c r="Q703" t="str">
        <f t="shared" si="60"/>
        <v>theater</v>
      </c>
      <c r="R703" t="str">
        <f t="shared" si="61"/>
        <v>plays</v>
      </c>
      <c r="S703" s="8">
        <f t="shared" si="62"/>
        <v>40629.208333333336</v>
      </c>
      <c r="T703" s="8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5">
        <f t="shared" si="64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 t="shared" si="65"/>
        <v>56.746987951807228</v>
      </c>
      <c r="Q704" t="str">
        <f t="shared" si="60"/>
        <v>technology</v>
      </c>
      <c r="R704" t="str">
        <f t="shared" si="61"/>
        <v>wearables</v>
      </c>
      <c r="S704" s="8">
        <f t="shared" si="62"/>
        <v>41477.208333333336</v>
      </c>
      <c r="T704" s="8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5">
        <f t="shared" si="64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 t="shared" si="65"/>
        <v>97.020608439646708</v>
      </c>
      <c r="Q705" t="str">
        <f t="shared" si="60"/>
        <v>publishing</v>
      </c>
      <c r="R705" t="str">
        <f t="shared" si="61"/>
        <v>translations</v>
      </c>
      <c r="S705" s="8">
        <f t="shared" si="62"/>
        <v>41020.208333333336</v>
      </c>
      <c r="T705" s="8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5">
        <f t="shared" si="64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 t="shared" si="65"/>
        <v>92.08620689655173</v>
      </c>
      <c r="Q706" t="str">
        <f t="shared" ref="Q706:Q769" si="66">LEFT(O706,FIND("/",O706)-1)</f>
        <v>film &amp; video</v>
      </c>
      <c r="R706" t="str">
        <f t="shared" ref="R706:R769" si="67">MID(O706, FIND("/", O706) + 1, LEN(O706))</f>
        <v>animation</v>
      </c>
      <c r="S706" s="8">
        <f t="shared" ref="S706:S769" si="68">(((K706/60)/60)/24)+DATE(1970,1,1)</f>
        <v>42555.208333333328</v>
      </c>
      <c r="T706" s="8">
        <f t="shared" ref="T706:T769" si="69">(((L706/60)/60)/24)+DATE(1970,1,1)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5">
        <f t="shared" si="64"/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 t="shared" si="65"/>
        <v>82.986666666666665</v>
      </c>
      <c r="Q707" t="str">
        <f t="shared" si="66"/>
        <v>publishing</v>
      </c>
      <c r="R707" t="str">
        <f t="shared" si="67"/>
        <v>nonfiction</v>
      </c>
      <c r="S707" s="8">
        <f t="shared" si="68"/>
        <v>41619.25</v>
      </c>
      <c r="T707" s="8">
        <f t="shared" si="69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5">
        <f t="shared" ref="F708:F771" si="70">(E708/D708)*100</f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 t="shared" ref="P708:P771" si="71">E708/H708</f>
        <v>103.03791821561339</v>
      </c>
      <c r="Q708" t="str">
        <f t="shared" si="66"/>
        <v>technology</v>
      </c>
      <c r="R708" t="str">
        <f t="shared" si="67"/>
        <v>web</v>
      </c>
      <c r="S708" s="8">
        <f t="shared" si="68"/>
        <v>43471.25</v>
      </c>
      <c r="T708" s="8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5">
        <f t="shared" si="70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 t="shared" si="71"/>
        <v>68.922619047619051</v>
      </c>
      <c r="Q709" t="str">
        <f t="shared" si="66"/>
        <v>film &amp; video</v>
      </c>
      <c r="R709" t="str">
        <f t="shared" si="67"/>
        <v>drama</v>
      </c>
      <c r="S709" s="8">
        <f t="shared" si="68"/>
        <v>43442.25</v>
      </c>
      <c r="T709" s="8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5">
        <f t="shared" si="70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 t="shared" si="71"/>
        <v>87.737226277372258</v>
      </c>
      <c r="Q710" t="str">
        <f t="shared" si="66"/>
        <v>theater</v>
      </c>
      <c r="R710" t="str">
        <f t="shared" si="67"/>
        <v>plays</v>
      </c>
      <c r="S710" s="8">
        <f t="shared" si="68"/>
        <v>42877.208333333328</v>
      </c>
      <c r="T710" s="8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5">
        <f t="shared" si="70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 t="shared" si="71"/>
        <v>75.021505376344081</v>
      </c>
      <c r="Q711" t="str">
        <f t="shared" si="66"/>
        <v>theater</v>
      </c>
      <c r="R711" t="str">
        <f t="shared" si="67"/>
        <v>plays</v>
      </c>
      <c r="S711" s="8">
        <f t="shared" si="68"/>
        <v>41018.208333333336</v>
      </c>
      <c r="T711" s="8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5">
        <f t="shared" si="70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 t="shared" si="71"/>
        <v>50.863999999999997</v>
      </c>
      <c r="Q712" t="str">
        <f t="shared" si="66"/>
        <v>theater</v>
      </c>
      <c r="R712" t="str">
        <f t="shared" si="67"/>
        <v>plays</v>
      </c>
      <c r="S712" s="8">
        <f t="shared" si="68"/>
        <v>43295.208333333328</v>
      </c>
      <c r="T712" s="8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5">
        <f t="shared" si="70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 t="shared" si="71"/>
        <v>90</v>
      </c>
      <c r="Q713" t="str">
        <f t="shared" si="66"/>
        <v>theater</v>
      </c>
      <c r="R713" t="str">
        <f t="shared" si="67"/>
        <v>plays</v>
      </c>
      <c r="S713" s="8">
        <f t="shared" si="68"/>
        <v>42393.25</v>
      </c>
      <c r="T713" s="8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5">
        <f t="shared" si="70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 t="shared" si="71"/>
        <v>72.896039603960389</v>
      </c>
      <c r="Q714" t="str">
        <f t="shared" si="66"/>
        <v>theater</v>
      </c>
      <c r="R714" t="str">
        <f t="shared" si="67"/>
        <v>plays</v>
      </c>
      <c r="S714" s="8">
        <f t="shared" si="68"/>
        <v>42559.208333333328</v>
      </c>
      <c r="T714" s="8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5">
        <f t="shared" si="70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 t="shared" si="71"/>
        <v>108.48543689320388</v>
      </c>
      <c r="Q715" t="str">
        <f t="shared" si="66"/>
        <v>publishing</v>
      </c>
      <c r="R715" t="str">
        <f t="shared" si="67"/>
        <v>radio &amp; podcasts</v>
      </c>
      <c r="S715" s="8">
        <f t="shared" si="68"/>
        <v>42604.208333333328</v>
      </c>
      <c r="T715" s="8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5">
        <f t="shared" si="70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 t="shared" si="71"/>
        <v>101.98095238095237</v>
      </c>
      <c r="Q716" t="str">
        <f t="shared" si="66"/>
        <v>music</v>
      </c>
      <c r="R716" t="str">
        <f t="shared" si="67"/>
        <v>rock</v>
      </c>
      <c r="S716" s="8">
        <f t="shared" si="68"/>
        <v>41870.208333333336</v>
      </c>
      <c r="T716" s="8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5">
        <f t="shared" si="70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 t="shared" si="71"/>
        <v>44.009146341463413</v>
      </c>
      <c r="Q717" t="str">
        <f t="shared" si="66"/>
        <v>games</v>
      </c>
      <c r="R717" t="str">
        <f t="shared" si="67"/>
        <v>mobile games</v>
      </c>
      <c r="S717" s="8">
        <f t="shared" si="68"/>
        <v>40397.208333333336</v>
      </c>
      <c r="T717" s="8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5">
        <f t="shared" si="70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 t="shared" si="71"/>
        <v>65.942675159235662</v>
      </c>
      <c r="Q718" t="str">
        <f t="shared" si="66"/>
        <v>theater</v>
      </c>
      <c r="R718" t="str">
        <f t="shared" si="67"/>
        <v>plays</v>
      </c>
      <c r="S718" s="8">
        <f t="shared" si="68"/>
        <v>41465.208333333336</v>
      </c>
      <c r="T718" s="8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5">
        <f t="shared" si="70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 t="shared" si="71"/>
        <v>24.987387387387386</v>
      </c>
      <c r="Q719" t="str">
        <f t="shared" si="66"/>
        <v>film &amp; video</v>
      </c>
      <c r="R719" t="str">
        <f t="shared" si="67"/>
        <v>documentary</v>
      </c>
      <c r="S719" s="8">
        <f t="shared" si="68"/>
        <v>40777.208333333336</v>
      </c>
      <c r="T719" s="8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5">
        <f t="shared" si="70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 t="shared" si="71"/>
        <v>28.003367003367003</v>
      </c>
      <c r="Q720" t="str">
        <f t="shared" si="66"/>
        <v>technology</v>
      </c>
      <c r="R720" t="str">
        <f t="shared" si="67"/>
        <v>wearables</v>
      </c>
      <c r="S720" s="8">
        <f t="shared" si="68"/>
        <v>41442.208333333336</v>
      </c>
      <c r="T720" s="8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5">
        <f t="shared" si="70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 t="shared" si="71"/>
        <v>85.829268292682926</v>
      </c>
      <c r="Q721" t="str">
        <f t="shared" si="66"/>
        <v>publishing</v>
      </c>
      <c r="R721" t="str">
        <f t="shared" si="67"/>
        <v>fiction</v>
      </c>
      <c r="S721" s="8">
        <f t="shared" si="68"/>
        <v>41058.208333333336</v>
      </c>
      <c r="T721" s="8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5">
        <f t="shared" si="70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 t="shared" si="71"/>
        <v>84.921052631578945</v>
      </c>
      <c r="Q722" t="str">
        <f t="shared" si="66"/>
        <v>theater</v>
      </c>
      <c r="R722" t="str">
        <f t="shared" si="67"/>
        <v>plays</v>
      </c>
      <c r="S722" s="8">
        <f t="shared" si="68"/>
        <v>43152.25</v>
      </c>
      <c r="T722" s="8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5">
        <f t="shared" si="70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 t="shared" si="71"/>
        <v>90.483333333333334</v>
      </c>
      <c r="Q723" t="str">
        <f t="shared" si="66"/>
        <v>music</v>
      </c>
      <c r="R723" t="str">
        <f t="shared" si="67"/>
        <v>rock</v>
      </c>
      <c r="S723" s="8">
        <f t="shared" si="68"/>
        <v>43194.208333333328</v>
      </c>
      <c r="T723" s="8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5">
        <f t="shared" si="70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 t="shared" si="71"/>
        <v>25.00197628458498</v>
      </c>
      <c r="Q724" t="str">
        <f t="shared" si="66"/>
        <v>film &amp; video</v>
      </c>
      <c r="R724" t="str">
        <f t="shared" si="67"/>
        <v>documentary</v>
      </c>
      <c r="S724" s="8">
        <f t="shared" si="68"/>
        <v>43045.25</v>
      </c>
      <c r="T724" s="8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5">
        <f t="shared" si="70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 t="shared" si="71"/>
        <v>92.013888888888886</v>
      </c>
      <c r="Q725" t="str">
        <f t="shared" si="66"/>
        <v>theater</v>
      </c>
      <c r="R725" t="str">
        <f t="shared" si="67"/>
        <v>plays</v>
      </c>
      <c r="S725" s="8">
        <f t="shared" si="68"/>
        <v>42431.25</v>
      </c>
      <c r="T725" s="8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5">
        <f t="shared" si="70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 t="shared" si="71"/>
        <v>93.066115702479337</v>
      </c>
      <c r="Q726" t="str">
        <f t="shared" si="66"/>
        <v>theater</v>
      </c>
      <c r="R726" t="str">
        <f t="shared" si="67"/>
        <v>plays</v>
      </c>
      <c r="S726" s="8">
        <f t="shared" si="68"/>
        <v>41934.208333333336</v>
      </c>
      <c r="T726" s="8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5">
        <f t="shared" si="70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 t="shared" si="71"/>
        <v>61.008145363408524</v>
      </c>
      <c r="Q727" t="str">
        <f t="shared" si="66"/>
        <v>games</v>
      </c>
      <c r="R727" t="str">
        <f t="shared" si="67"/>
        <v>mobile games</v>
      </c>
      <c r="S727" s="8">
        <f t="shared" si="68"/>
        <v>41958.25</v>
      </c>
      <c r="T727" s="8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5">
        <f t="shared" si="70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 t="shared" si="71"/>
        <v>92.036259541984734</v>
      </c>
      <c r="Q728" t="str">
        <f t="shared" si="66"/>
        <v>theater</v>
      </c>
      <c r="R728" t="str">
        <f t="shared" si="67"/>
        <v>plays</v>
      </c>
      <c r="S728" s="8">
        <f t="shared" si="68"/>
        <v>40476.208333333336</v>
      </c>
      <c r="T728" s="8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5">
        <f t="shared" si="70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 t="shared" si="71"/>
        <v>81.132596685082873</v>
      </c>
      <c r="Q729" t="str">
        <f t="shared" si="66"/>
        <v>technology</v>
      </c>
      <c r="R729" t="str">
        <f t="shared" si="67"/>
        <v>web</v>
      </c>
      <c r="S729" s="8">
        <f t="shared" si="68"/>
        <v>43485.25</v>
      </c>
      <c r="T729" s="8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5">
        <f t="shared" si="70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 t="shared" si="71"/>
        <v>73.5</v>
      </c>
      <c r="Q730" t="str">
        <f t="shared" si="66"/>
        <v>theater</v>
      </c>
      <c r="R730" t="str">
        <f t="shared" si="67"/>
        <v>plays</v>
      </c>
      <c r="S730" s="8">
        <f t="shared" si="68"/>
        <v>42515.208333333328</v>
      </c>
      <c r="T730" s="8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5">
        <f t="shared" si="70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 t="shared" si="71"/>
        <v>85.221311475409834</v>
      </c>
      <c r="Q731" t="str">
        <f t="shared" si="66"/>
        <v>film &amp; video</v>
      </c>
      <c r="R731" t="str">
        <f t="shared" si="67"/>
        <v>drama</v>
      </c>
      <c r="S731" s="8">
        <f t="shared" si="68"/>
        <v>41309.25</v>
      </c>
      <c r="T731" s="8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5">
        <f t="shared" si="70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 t="shared" si="71"/>
        <v>110.96825396825396</v>
      </c>
      <c r="Q732" t="str">
        <f t="shared" si="66"/>
        <v>technology</v>
      </c>
      <c r="R732" t="str">
        <f t="shared" si="67"/>
        <v>wearables</v>
      </c>
      <c r="S732" s="8">
        <f t="shared" si="68"/>
        <v>42147.208333333328</v>
      </c>
      <c r="T732" s="8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5">
        <f t="shared" si="70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 t="shared" si="71"/>
        <v>32.968036529680369</v>
      </c>
      <c r="Q733" t="str">
        <f t="shared" si="66"/>
        <v>technology</v>
      </c>
      <c r="R733" t="str">
        <f t="shared" si="67"/>
        <v>web</v>
      </c>
      <c r="S733" s="8">
        <f t="shared" si="68"/>
        <v>42939.208333333328</v>
      </c>
      <c r="T733" s="8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5">
        <f t="shared" si="70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 t="shared" si="71"/>
        <v>96.005352363960753</v>
      </c>
      <c r="Q734" t="str">
        <f t="shared" si="66"/>
        <v>music</v>
      </c>
      <c r="R734" t="str">
        <f t="shared" si="67"/>
        <v>rock</v>
      </c>
      <c r="S734" s="8">
        <f t="shared" si="68"/>
        <v>42816.208333333328</v>
      </c>
      <c r="T734" s="8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5">
        <f t="shared" si="70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 t="shared" si="71"/>
        <v>84.96632653061225</v>
      </c>
      <c r="Q735" t="str">
        <f t="shared" si="66"/>
        <v>music</v>
      </c>
      <c r="R735" t="str">
        <f t="shared" si="67"/>
        <v>metal</v>
      </c>
      <c r="S735" s="8">
        <f t="shared" si="68"/>
        <v>41844.208333333336</v>
      </c>
      <c r="T735" s="8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5">
        <f t="shared" si="70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 t="shared" si="71"/>
        <v>25.007462686567163</v>
      </c>
      <c r="Q736" t="str">
        <f t="shared" si="66"/>
        <v>theater</v>
      </c>
      <c r="R736" t="str">
        <f t="shared" si="67"/>
        <v>plays</v>
      </c>
      <c r="S736" s="8">
        <f t="shared" si="68"/>
        <v>42763.25</v>
      </c>
      <c r="T736" s="8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5">
        <f t="shared" si="70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 t="shared" si="71"/>
        <v>65.998995479658461</v>
      </c>
      <c r="Q737" t="str">
        <f t="shared" si="66"/>
        <v>photography</v>
      </c>
      <c r="R737" t="str">
        <f t="shared" si="67"/>
        <v>photography books</v>
      </c>
      <c r="S737" s="8">
        <f t="shared" si="68"/>
        <v>42459.208333333328</v>
      </c>
      <c r="T737" s="8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5">
        <f t="shared" si="70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 t="shared" si="71"/>
        <v>87.34482758620689</v>
      </c>
      <c r="Q738" t="str">
        <f t="shared" si="66"/>
        <v>publishing</v>
      </c>
      <c r="R738" t="str">
        <f t="shared" si="67"/>
        <v>nonfiction</v>
      </c>
      <c r="S738" s="8">
        <f t="shared" si="68"/>
        <v>42055.25</v>
      </c>
      <c r="T738" s="8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5">
        <f t="shared" si="70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 t="shared" si="71"/>
        <v>27.933333333333334</v>
      </c>
      <c r="Q739" t="str">
        <f t="shared" si="66"/>
        <v>music</v>
      </c>
      <c r="R739" t="str">
        <f t="shared" si="67"/>
        <v>indie rock</v>
      </c>
      <c r="S739" s="8">
        <f t="shared" si="68"/>
        <v>42685.25</v>
      </c>
      <c r="T739" s="8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5">
        <f t="shared" si="70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 t="shared" si="71"/>
        <v>103.8</v>
      </c>
      <c r="Q740" t="str">
        <f t="shared" si="66"/>
        <v>theater</v>
      </c>
      <c r="R740" t="str">
        <f t="shared" si="67"/>
        <v>plays</v>
      </c>
      <c r="S740" s="8">
        <f t="shared" si="68"/>
        <v>41959.25</v>
      </c>
      <c r="T740" s="8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5">
        <f t="shared" si="70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 t="shared" si="71"/>
        <v>31.937172774869111</v>
      </c>
      <c r="Q741" t="str">
        <f t="shared" si="66"/>
        <v>music</v>
      </c>
      <c r="R741" t="str">
        <f t="shared" si="67"/>
        <v>indie rock</v>
      </c>
      <c r="S741" s="8">
        <f t="shared" si="68"/>
        <v>41089.208333333336</v>
      </c>
      <c r="T741" s="8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5">
        <f t="shared" si="70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 t="shared" si="71"/>
        <v>99.5</v>
      </c>
      <c r="Q742" t="str">
        <f t="shared" si="66"/>
        <v>theater</v>
      </c>
      <c r="R742" t="str">
        <f t="shared" si="67"/>
        <v>plays</v>
      </c>
      <c r="S742" s="8">
        <f t="shared" si="68"/>
        <v>42769.25</v>
      </c>
      <c r="T742" s="8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5">
        <f t="shared" si="70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 t="shared" si="71"/>
        <v>108.84615384615384</v>
      </c>
      <c r="Q743" t="str">
        <f t="shared" si="66"/>
        <v>theater</v>
      </c>
      <c r="R743" t="str">
        <f t="shared" si="67"/>
        <v>plays</v>
      </c>
      <c r="S743" s="8">
        <f t="shared" si="68"/>
        <v>40321.208333333336</v>
      </c>
      <c r="T743" s="8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5">
        <f t="shared" si="70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 t="shared" si="71"/>
        <v>110.76229508196721</v>
      </c>
      <c r="Q744" t="str">
        <f t="shared" si="66"/>
        <v>music</v>
      </c>
      <c r="R744" t="str">
        <f t="shared" si="67"/>
        <v>electric music</v>
      </c>
      <c r="S744" s="8">
        <f t="shared" si="68"/>
        <v>40197.25</v>
      </c>
      <c r="T744" s="8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5">
        <f t="shared" si="70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 t="shared" si="71"/>
        <v>29.647058823529413</v>
      </c>
      <c r="Q745" t="str">
        <f t="shared" si="66"/>
        <v>theater</v>
      </c>
      <c r="R745" t="str">
        <f t="shared" si="67"/>
        <v>plays</v>
      </c>
      <c r="S745" s="8">
        <f t="shared" si="68"/>
        <v>42298.208333333328</v>
      </c>
      <c r="T745" s="8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5">
        <f t="shared" si="70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 t="shared" si="71"/>
        <v>101.71428571428571</v>
      </c>
      <c r="Q746" t="str">
        <f t="shared" si="66"/>
        <v>theater</v>
      </c>
      <c r="R746" t="str">
        <f t="shared" si="67"/>
        <v>plays</v>
      </c>
      <c r="S746" s="8">
        <f t="shared" si="68"/>
        <v>43322.208333333328</v>
      </c>
      <c r="T746" s="8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5">
        <f t="shared" si="70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 t="shared" si="71"/>
        <v>61.5</v>
      </c>
      <c r="Q747" t="str">
        <f t="shared" si="66"/>
        <v>technology</v>
      </c>
      <c r="R747" t="str">
        <f t="shared" si="67"/>
        <v>wearables</v>
      </c>
      <c r="S747" s="8">
        <f t="shared" si="68"/>
        <v>40328.208333333336</v>
      </c>
      <c r="T747" s="8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5">
        <f t="shared" si="70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 t="shared" si="71"/>
        <v>35</v>
      </c>
      <c r="Q748" t="str">
        <f t="shared" si="66"/>
        <v>technology</v>
      </c>
      <c r="R748" t="str">
        <f t="shared" si="67"/>
        <v>web</v>
      </c>
      <c r="S748" s="8">
        <f t="shared" si="68"/>
        <v>40825.208333333336</v>
      </c>
      <c r="T748" s="8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5">
        <f t="shared" si="70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8">
        <f t="shared" si="68"/>
        <v>40423.208333333336</v>
      </c>
      <c r="T749" s="8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5">
        <f t="shared" si="70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 t="shared" si="71"/>
        <v>110.97231270358306</v>
      </c>
      <c r="Q750" t="str">
        <f t="shared" si="66"/>
        <v>film &amp; video</v>
      </c>
      <c r="R750" t="str">
        <f t="shared" si="67"/>
        <v>animation</v>
      </c>
      <c r="S750" s="8">
        <f t="shared" si="68"/>
        <v>40238.25</v>
      </c>
      <c r="T750" s="8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5">
        <f t="shared" si="70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 t="shared" si="71"/>
        <v>36.959016393442624</v>
      </c>
      <c r="Q751" t="str">
        <f t="shared" si="66"/>
        <v>technology</v>
      </c>
      <c r="R751" t="str">
        <f t="shared" si="67"/>
        <v>wearables</v>
      </c>
      <c r="S751" s="8">
        <f t="shared" si="68"/>
        <v>41920.208333333336</v>
      </c>
      <c r="T751" s="8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5">
        <f t="shared" si="70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 t="shared" si="71"/>
        <v>1</v>
      </c>
      <c r="Q752" t="str">
        <f t="shared" si="66"/>
        <v>music</v>
      </c>
      <c r="R752" t="str">
        <f t="shared" si="67"/>
        <v>electric music</v>
      </c>
      <c r="S752" s="8">
        <f t="shared" si="68"/>
        <v>40360.208333333336</v>
      </c>
      <c r="T752" s="8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5">
        <f t="shared" si="70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 t="shared" si="71"/>
        <v>30.974074074074075</v>
      </c>
      <c r="Q753" t="str">
        <f t="shared" si="66"/>
        <v>publishing</v>
      </c>
      <c r="R753" t="str">
        <f t="shared" si="67"/>
        <v>nonfiction</v>
      </c>
      <c r="S753" s="8">
        <f t="shared" si="68"/>
        <v>42446.208333333328</v>
      </c>
      <c r="T753" s="8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5">
        <f t="shared" si="70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 t="shared" si="71"/>
        <v>47.035087719298247</v>
      </c>
      <c r="Q754" t="str">
        <f t="shared" si="66"/>
        <v>theater</v>
      </c>
      <c r="R754" t="str">
        <f t="shared" si="67"/>
        <v>plays</v>
      </c>
      <c r="S754" s="8">
        <f t="shared" si="68"/>
        <v>40395.208333333336</v>
      </c>
      <c r="T754" s="8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5">
        <f t="shared" si="70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 t="shared" si="71"/>
        <v>88.065693430656935</v>
      </c>
      <c r="Q755" t="str">
        <f t="shared" si="66"/>
        <v>photography</v>
      </c>
      <c r="R755" t="str">
        <f t="shared" si="67"/>
        <v>photography books</v>
      </c>
      <c r="S755" s="8">
        <f t="shared" si="68"/>
        <v>40321.208333333336</v>
      </c>
      <c r="T755" s="8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5">
        <f t="shared" si="70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 t="shared" si="71"/>
        <v>37.005616224648989</v>
      </c>
      <c r="Q756" t="str">
        <f t="shared" si="66"/>
        <v>theater</v>
      </c>
      <c r="R756" t="str">
        <f t="shared" si="67"/>
        <v>plays</v>
      </c>
      <c r="S756" s="8">
        <f t="shared" si="68"/>
        <v>41210.208333333336</v>
      </c>
      <c r="T756" s="8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5">
        <f t="shared" si="70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 t="shared" si="71"/>
        <v>26.027777777777779</v>
      </c>
      <c r="Q757" t="str">
        <f t="shared" si="66"/>
        <v>theater</v>
      </c>
      <c r="R757" t="str">
        <f t="shared" si="67"/>
        <v>plays</v>
      </c>
      <c r="S757" s="8">
        <f t="shared" si="68"/>
        <v>43096.25</v>
      </c>
      <c r="T757" s="8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5">
        <f t="shared" si="70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 t="shared" si="71"/>
        <v>67.817567567567565</v>
      </c>
      <c r="Q758" t="str">
        <f t="shared" si="66"/>
        <v>theater</v>
      </c>
      <c r="R758" t="str">
        <f t="shared" si="67"/>
        <v>plays</v>
      </c>
      <c r="S758" s="8">
        <f t="shared" si="68"/>
        <v>42024.25</v>
      </c>
      <c r="T758" s="8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5">
        <f t="shared" si="70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 t="shared" si="71"/>
        <v>49.964912280701753</v>
      </c>
      <c r="Q759" t="str">
        <f t="shared" si="66"/>
        <v>film &amp; video</v>
      </c>
      <c r="R759" t="str">
        <f t="shared" si="67"/>
        <v>drama</v>
      </c>
      <c r="S759" s="8">
        <f t="shared" si="68"/>
        <v>40675.208333333336</v>
      </c>
      <c r="T759" s="8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5">
        <f t="shared" si="70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 t="shared" si="71"/>
        <v>110.01646903820817</v>
      </c>
      <c r="Q760" t="str">
        <f t="shared" si="66"/>
        <v>music</v>
      </c>
      <c r="R760" t="str">
        <f t="shared" si="67"/>
        <v>rock</v>
      </c>
      <c r="S760" s="8">
        <f t="shared" si="68"/>
        <v>41936.208333333336</v>
      </c>
      <c r="T760" s="8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5">
        <f t="shared" si="70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 t="shared" si="71"/>
        <v>89.964678178963894</v>
      </c>
      <c r="Q761" t="str">
        <f t="shared" si="66"/>
        <v>music</v>
      </c>
      <c r="R761" t="str">
        <f t="shared" si="67"/>
        <v>electric music</v>
      </c>
      <c r="S761" s="8">
        <f t="shared" si="68"/>
        <v>43136.25</v>
      </c>
      <c r="T761" s="8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5">
        <f t="shared" si="70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 t="shared" si="71"/>
        <v>79.009523809523813</v>
      </c>
      <c r="Q762" t="str">
        <f t="shared" si="66"/>
        <v>games</v>
      </c>
      <c r="R762" t="str">
        <f t="shared" si="67"/>
        <v>video games</v>
      </c>
      <c r="S762" s="8">
        <f t="shared" si="68"/>
        <v>43678.208333333328</v>
      </c>
      <c r="T762" s="8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5">
        <f t="shared" si="70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 t="shared" si="71"/>
        <v>86.867469879518069</v>
      </c>
      <c r="Q763" t="str">
        <f t="shared" si="66"/>
        <v>music</v>
      </c>
      <c r="R763" t="str">
        <f t="shared" si="67"/>
        <v>rock</v>
      </c>
      <c r="S763" s="8">
        <f t="shared" si="68"/>
        <v>42938.208333333328</v>
      </c>
      <c r="T763" s="8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5">
        <f t="shared" si="70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 t="shared" si="71"/>
        <v>62.04</v>
      </c>
      <c r="Q764" t="str">
        <f t="shared" si="66"/>
        <v>music</v>
      </c>
      <c r="R764" t="str">
        <f t="shared" si="67"/>
        <v>jazz</v>
      </c>
      <c r="S764" s="8">
        <f t="shared" si="68"/>
        <v>41241.25</v>
      </c>
      <c r="T764" s="8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5">
        <f t="shared" si="70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 t="shared" si="71"/>
        <v>26.970212765957445</v>
      </c>
      <c r="Q765" t="str">
        <f t="shared" si="66"/>
        <v>theater</v>
      </c>
      <c r="R765" t="str">
        <f t="shared" si="67"/>
        <v>plays</v>
      </c>
      <c r="S765" s="8">
        <f t="shared" si="68"/>
        <v>41037.208333333336</v>
      </c>
      <c r="T765" s="8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5">
        <f t="shared" si="70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 t="shared" si="71"/>
        <v>54.121621621621621</v>
      </c>
      <c r="Q766" t="str">
        <f t="shared" si="66"/>
        <v>music</v>
      </c>
      <c r="R766" t="str">
        <f t="shared" si="67"/>
        <v>rock</v>
      </c>
      <c r="S766" s="8">
        <f t="shared" si="68"/>
        <v>40676.208333333336</v>
      </c>
      <c r="T766" s="8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5">
        <f t="shared" si="70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71"/>
        <v>41.035353535353536</v>
      </c>
      <c r="Q767" t="str">
        <f t="shared" si="66"/>
        <v>music</v>
      </c>
      <c r="R767" t="str">
        <f t="shared" si="67"/>
        <v>indie rock</v>
      </c>
      <c r="S767" s="8">
        <f t="shared" si="68"/>
        <v>42840.208333333328</v>
      </c>
      <c r="T767" s="8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5">
        <f t="shared" si="70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 t="shared" si="71"/>
        <v>55.052419354838712</v>
      </c>
      <c r="Q768" t="str">
        <f t="shared" si="66"/>
        <v>film &amp; video</v>
      </c>
      <c r="R768" t="str">
        <f t="shared" si="67"/>
        <v>science fiction</v>
      </c>
      <c r="S768" s="8">
        <f t="shared" si="68"/>
        <v>43362.208333333328</v>
      </c>
      <c r="T768" s="8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5">
        <f t="shared" si="70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 t="shared" si="71"/>
        <v>107.93762183235867</v>
      </c>
      <c r="Q769" t="str">
        <f t="shared" si="66"/>
        <v>publishing</v>
      </c>
      <c r="R769" t="str">
        <f t="shared" si="67"/>
        <v>translations</v>
      </c>
      <c r="S769" s="8">
        <f t="shared" si="68"/>
        <v>42283.208333333328</v>
      </c>
      <c r="T769" s="8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5">
        <f t="shared" si="70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 t="shared" si="71"/>
        <v>73.92</v>
      </c>
      <c r="Q770" t="str">
        <f t="shared" ref="Q770:Q833" si="72">LEFT(O770,FIND("/",O770)-1)</f>
        <v>theater</v>
      </c>
      <c r="R770" t="str">
        <f t="shared" ref="R770:R833" si="73">MID(O770, FIND("/", O770) + 1, LEN(O770))</f>
        <v>plays</v>
      </c>
      <c r="S770" s="8">
        <f t="shared" ref="S770:S833" si="74">(((K770/60)/60)/24)+DATE(1970,1,1)</f>
        <v>41619.25</v>
      </c>
      <c r="T770" s="8">
        <f t="shared" ref="T770:T833" si="75">(((L770/60)/60)/24)+DATE(1970,1,1)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5">
        <f t="shared" si="70"/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 t="shared" si="71"/>
        <v>31.995894428152493</v>
      </c>
      <c r="Q771" t="str">
        <f t="shared" si="72"/>
        <v>games</v>
      </c>
      <c r="R771" t="str">
        <f t="shared" si="73"/>
        <v>video games</v>
      </c>
      <c r="S771" s="8">
        <f t="shared" si="74"/>
        <v>41501.208333333336</v>
      </c>
      <c r="T771" s="8">
        <f t="shared" si="75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5">
        <f t="shared" ref="F772:F835" si="76">(E772/D772)*100</f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 t="shared" ref="P772:P835" si="77">E772/H772</f>
        <v>53.898148148148145</v>
      </c>
      <c r="Q772" t="str">
        <f t="shared" si="72"/>
        <v>theater</v>
      </c>
      <c r="R772" t="str">
        <f t="shared" si="73"/>
        <v>plays</v>
      </c>
      <c r="S772" s="8">
        <f t="shared" si="74"/>
        <v>41743.208333333336</v>
      </c>
      <c r="T772" s="8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5">
        <f t="shared" si="76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 t="shared" si="77"/>
        <v>106.5</v>
      </c>
      <c r="Q773" t="str">
        <f t="shared" si="72"/>
        <v>theater</v>
      </c>
      <c r="R773" t="str">
        <f t="shared" si="73"/>
        <v>plays</v>
      </c>
      <c r="S773" s="8">
        <f t="shared" si="74"/>
        <v>43491.25</v>
      </c>
      <c r="T773" s="8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5">
        <f t="shared" si="76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 t="shared" si="77"/>
        <v>32.999805409612762</v>
      </c>
      <c r="Q774" t="str">
        <f t="shared" si="72"/>
        <v>music</v>
      </c>
      <c r="R774" t="str">
        <f t="shared" si="73"/>
        <v>indie rock</v>
      </c>
      <c r="S774" s="8">
        <f t="shared" si="74"/>
        <v>43505.25</v>
      </c>
      <c r="T774" s="8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5">
        <f t="shared" si="76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 t="shared" si="77"/>
        <v>43.00254993625159</v>
      </c>
      <c r="Q775" t="str">
        <f t="shared" si="72"/>
        <v>theater</v>
      </c>
      <c r="R775" t="str">
        <f t="shared" si="73"/>
        <v>plays</v>
      </c>
      <c r="S775" s="8">
        <f t="shared" si="74"/>
        <v>42838.208333333328</v>
      </c>
      <c r="T775" s="8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5">
        <f t="shared" si="76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 t="shared" si="77"/>
        <v>86.858974358974365</v>
      </c>
      <c r="Q776" t="str">
        <f t="shared" si="72"/>
        <v>technology</v>
      </c>
      <c r="R776" t="str">
        <f t="shared" si="73"/>
        <v>web</v>
      </c>
      <c r="S776" s="8">
        <f t="shared" si="74"/>
        <v>42513.208333333328</v>
      </c>
      <c r="T776" s="8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5">
        <f t="shared" si="76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 t="shared" si="77"/>
        <v>96.8</v>
      </c>
      <c r="Q777" t="str">
        <f t="shared" si="72"/>
        <v>music</v>
      </c>
      <c r="R777" t="str">
        <f t="shared" si="73"/>
        <v>rock</v>
      </c>
      <c r="S777" s="8">
        <f t="shared" si="74"/>
        <v>41949.25</v>
      </c>
      <c r="T777" s="8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5">
        <f t="shared" si="76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 t="shared" si="77"/>
        <v>32.995456610631528</v>
      </c>
      <c r="Q778" t="str">
        <f t="shared" si="72"/>
        <v>theater</v>
      </c>
      <c r="R778" t="str">
        <f t="shared" si="73"/>
        <v>plays</v>
      </c>
      <c r="S778" s="8">
        <f t="shared" si="74"/>
        <v>43650.208333333328</v>
      </c>
      <c r="T778" s="8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5">
        <f t="shared" si="76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 t="shared" si="77"/>
        <v>68.028106508875737</v>
      </c>
      <c r="Q779" t="str">
        <f t="shared" si="72"/>
        <v>theater</v>
      </c>
      <c r="R779" t="str">
        <f t="shared" si="73"/>
        <v>plays</v>
      </c>
      <c r="S779" s="8">
        <f t="shared" si="74"/>
        <v>40809.208333333336</v>
      </c>
      <c r="T779" s="8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5">
        <f t="shared" si="76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 t="shared" si="77"/>
        <v>58.867816091954026</v>
      </c>
      <c r="Q780" t="str">
        <f t="shared" si="72"/>
        <v>film &amp; video</v>
      </c>
      <c r="R780" t="str">
        <f t="shared" si="73"/>
        <v>animation</v>
      </c>
      <c r="S780" s="8">
        <f t="shared" si="74"/>
        <v>40768.208333333336</v>
      </c>
      <c r="T780" s="8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5">
        <f t="shared" si="76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 t="shared" si="77"/>
        <v>105.04572803850782</v>
      </c>
      <c r="Q781" t="str">
        <f t="shared" si="72"/>
        <v>theater</v>
      </c>
      <c r="R781" t="str">
        <f t="shared" si="73"/>
        <v>plays</v>
      </c>
      <c r="S781" s="8">
        <f t="shared" si="74"/>
        <v>42230.208333333328</v>
      </c>
      <c r="T781" s="8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5">
        <f t="shared" si="76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 t="shared" si="77"/>
        <v>33.054878048780488</v>
      </c>
      <c r="Q782" t="str">
        <f t="shared" si="72"/>
        <v>film &amp; video</v>
      </c>
      <c r="R782" t="str">
        <f t="shared" si="73"/>
        <v>drama</v>
      </c>
      <c r="S782" s="8">
        <f t="shared" si="74"/>
        <v>42573.208333333328</v>
      </c>
      <c r="T782" s="8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5">
        <f t="shared" si="76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 t="shared" si="77"/>
        <v>78.821428571428569</v>
      </c>
      <c r="Q783" t="str">
        <f t="shared" si="72"/>
        <v>theater</v>
      </c>
      <c r="R783" t="str">
        <f t="shared" si="73"/>
        <v>plays</v>
      </c>
      <c r="S783" s="8">
        <f t="shared" si="74"/>
        <v>40482.208333333336</v>
      </c>
      <c r="T783" s="8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5">
        <f t="shared" si="76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 t="shared" si="77"/>
        <v>68.204968944099377</v>
      </c>
      <c r="Q784" t="str">
        <f t="shared" si="72"/>
        <v>film &amp; video</v>
      </c>
      <c r="R784" t="str">
        <f t="shared" si="73"/>
        <v>animation</v>
      </c>
      <c r="S784" s="8">
        <f t="shared" si="74"/>
        <v>40603.25</v>
      </c>
      <c r="T784" s="8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5">
        <f t="shared" si="76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 t="shared" si="77"/>
        <v>75.731884057971016</v>
      </c>
      <c r="Q785" t="str">
        <f t="shared" si="72"/>
        <v>music</v>
      </c>
      <c r="R785" t="str">
        <f t="shared" si="73"/>
        <v>rock</v>
      </c>
      <c r="S785" s="8">
        <f t="shared" si="74"/>
        <v>41625.25</v>
      </c>
      <c r="T785" s="8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5">
        <f t="shared" si="76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 t="shared" si="77"/>
        <v>30.996070133010882</v>
      </c>
      <c r="Q786" t="str">
        <f t="shared" si="72"/>
        <v>technology</v>
      </c>
      <c r="R786" t="str">
        <f t="shared" si="73"/>
        <v>web</v>
      </c>
      <c r="S786" s="8">
        <f t="shared" si="74"/>
        <v>42435.25</v>
      </c>
      <c r="T786" s="8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5">
        <f t="shared" si="76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 t="shared" si="77"/>
        <v>101.88188976377953</v>
      </c>
      <c r="Q787" t="str">
        <f t="shared" si="72"/>
        <v>film &amp; video</v>
      </c>
      <c r="R787" t="str">
        <f t="shared" si="73"/>
        <v>animation</v>
      </c>
      <c r="S787" s="8">
        <f t="shared" si="74"/>
        <v>43582.208333333328</v>
      </c>
      <c r="T787" s="8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5">
        <f t="shared" si="76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 t="shared" si="77"/>
        <v>52.879227053140099</v>
      </c>
      <c r="Q788" t="str">
        <f t="shared" si="72"/>
        <v>music</v>
      </c>
      <c r="R788" t="str">
        <f t="shared" si="73"/>
        <v>jazz</v>
      </c>
      <c r="S788" s="8">
        <f t="shared" si="74"/>
        <v>43186.208333333328</v>
      </c>
      <c r="T788" s="8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5">
        <f t="shared" si="76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 t="shared" si="77"/>
        <v>71.005820721769496</v>
      </c>
      <c r="Q789" t="str">
        <f t="shared" si="72"/>
        <v>music</v>
      </c>
      <c r="R789" t="str">
        <f t="shared" si="73"/>
        <v>rock</v>
      </c>
      <c r="S789" s="8">
        <f t="shared" si="74"/>
        <v>40684.208333333336</v>
      </c>
      <c r="T789" s="8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5">
        <f t="shared" si="76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 t="shared" si="77"/>
        <v>102.38709677419355</v>
      </c>
      <c r="Q790" t="str">
        <f t="shared" si="72"/>
        <v>film &amp; video</v>
      </c>
      <c r="R790" t="str">
        <f t="shared" si="73"/>
        <v>animation</v>
      </c>
      <c r="S790" s="8">
        <f t="shared" si="74"/>
        <v>41202.208333333336</v>
      </c>
      <c r="T790" s="8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5">
        <f t="shared" si="76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 t="shared" si="77"/>
        <v>74.466666666666669</v>
      </c>
      <c r="Q791" t="str">
        <f t="shared" si="72"/>
        <v>theater</v>
      </c>
      <c r="R791" t="str">
        <f t="shared" si="73"/>
        <v>plays</v>
      </c>
      <c r="S791" s="8">
        <f t="shared" si="74"/>
        <v>41786.208333333336</v>
      </c>
      <c r="T791" s="8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5">
        <f t="shared" si="76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 t="shared" si="77"/>
        <v>51.009883198562441</v>
      </c>
      <c r="Q792" t="str">
        <f t="shared" si="72"/>
        <v>theater</v>
      </c>
      <c r="R792" t="str">
        <f t="shared" si="73"/>
        <v>plays</v>
      </c>
      <c r="S792" s="8">
        <f t="shared" si="74"/>
        <v>40223.25</v>
      </c>
      <c r="T792" s="8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5">
        <f t="shared" si="76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 t="shared" si="77"/>
        <v>90</v>
      </c>
      <c r="Q793" t="str">
        <f t="shared" si="72"/>
        <v>food</v>
      </c>
      <c r="R793" t="str">
        <f t="shared" si="73"/>
        <v>food trucks</v>
      </c>
      <c r="S793" s="8">
        <f t="shared" si="74"/>
        <v>42715.25</v>
      </c>
      <c r="T793" s="8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5">
        <f t="shared" si="76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 t="shared" si="77"/>
        <v>97.142857142857139</v>
      </c>
      <c r="Q794" t="str">
        <f t="shared" si="72"/>
        <v>theater</v>
      </c>
      <c r="R794" t="str">
        <f t="shared" si="73"/>
        <v>plays</v>
      </c>
      <c r="S794" s="8">
        <f t="shared" si="74"/>
        <v>41451.208333333336</v>
      </c>
      <c r="T794" s="8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5">
        <f t="shared" si="76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 t="shared" si="77"/>
        <v>72.071823204419886</v>
      </c>
      <c r="Q795" t="str">
        <f t="shared" si="72"/>
        <v>publishing</v>
      </c>
      <c r="R795" t="str">
        <f t="shared" si="73"/>
        <v>nonfiction</v>
      </c>
      <c r="S795" s="8">
        <f t="shared" si="74"/>
        <v>41450.208333333336</v>
      </c>
      <c r="T795" s="8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5">
        <f t="shared" si="76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 t="shared" si="77"/>
        <v>75.236363636363635</v>
      </c>
      <c r="Q796" t="str">
        <f t="shared" si="72"/>
        <v>music</v>
      </c>
      <c r="R796" t="str">
        <f t="shared" si="73"/>
        <v>rock</v>
      </c>
      <c r="S796" s="8">
        <f t="shared" si="74"/>
        <v>43091.25</v>
      </c>
      <c r="T796" s="8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5">
        <f t="shared" si="76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 t="shared" si="77"/>
        <v>32.967741935483872</v>
      </c>
      <c r="Q797" t="str">
        <f t="shared" si="72"/>
        <v>film &amp; video</v>
      </c>
      <c r="R797" t="str">
        <f t="shared" si="73"/>
        <v>drama</v>
      </c>
      <c r="S797" s="8">
        <f t="shared" si="74"/>
        <v>42675.208333333328</v>
      </c>
      <c r="T797" s="8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5">
        <f t="shared" si="76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 t="shared" si="77"/>
        <v>54.807692307692307</v>
      </c>
      <c r="Q798" t="str">
        <f t="shared" si="72"/>
        <v>games</v>
      </c>
      <c r="R798" t="str">
        <f t="shared" si="73"/>
        <v>mobile games</v>
      </c>
      <c r="S798" s="8">
        <f t="shared" si="74"/>
        <v>41859.208333333336</v>
      </c>
      <c r="T798" s="8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5">
        <f t="shared" si="76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 t="shared" si="77"/>
        <v>45.037837837837834</v>
      </c>
      <c r="Q799" t="str">
        <f t="shared" si="72"/>
        <v>technology</v>
      </c>
      <c r="R799" t="str">
        <f t="shared" si="73"/>
        <v>web</v>
      </c>
      <c r="S799" s="8">
        <f t="shared" si="74"/>
        <v>43464.25</v>
      </c>
      <c r="T799" s="8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5">
        <f t="shared" si="76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 t="shared" si="77"/>
        <v>52.958677685950413</v>
      </c>
      <c r="Q800" t="str">
        <f t="shared" si="72"/>
        <v>theater</v>
      </c>
      <c r="R800" t="str">
        <f t="shared" si="73"/>
        <v>plays</v>
      </c>
      <c r="S800" s="8">
        <f t="shared" si="74"/>
        <v>41060.208333333336</v>
      </c>
      <c r="T800" s="8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5">
        <f t="shared" si="76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 t="shared" si="77"/>
        <v>60.017959183673469</v>
      </c>
      <c r="Q801" t="str">
        <f t="shared" si="72"/>
        <v>theater</v>
      </c>
      <c r="R801" t="str">
        <f t="shared" si="73"/>
        <v>plays</v>
      </c>
      <c r="S801" s="8">
        <f t="shared" si="74"/>
        <v>42399.25</v>
      </c>
      <c r="T801" s="8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5">
        <f t="shared" si="76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 t="shared" si="77"/>
        <v>1</v>
      </c>
      <c r="Q802" t="str">
        <f t="shared" si="72"/>
        <v>music</v>
      </c>
      <c r="R802" t="str">
        <f t="shared" si="73"/>
        <v>rock</v>
      </c>
      <c r="S802" s="8">
        <f t="shared" si="74"/>
        <v>42167.208333333328</v>
      </c>
      <c r="T802" s="8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5">
        <f t="shared" si="76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 t="shared" si="77"/>
        <v>44.028301886792455</v>
      </c>
      <c r="Q803" t="str">
        <f t="shared" si="72"/>
        <v>photography</v>
      </c>
      <c r="R803" t="str">
        <f t="shared" si="73"/>
        <v>photography books</v>
      </c>
      <c r="S803" s="8">
        <f t="shared" si="74"/>
        <v>43830.25</v>
      </c>
      <c r="T803" s="8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5">
        <f t="shared" si="76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 t="shared" si="77"/>
        <v>86.028169014084511</v>
      </c>
      <c r="Q804" t="str">
        <f t="shared" si="72"/>
        <v>photography</v>
      </c>
      <c r="R804" t="str">
        <f t="shared" si="73"/>
        <v>photography books</v>
      </c>
      <c r="S804" s="8">
        <f t="shared" si="74"/>
        <v>43650.208333333328</v>
      </c>
      <c r="T804" s="8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5">
        <f t="shared" si="76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 t="shared" si="77"/>
        <v>28.012875536480685</v>
      </c>
      <c r="Q805" t="str">
        <f t="shared" si="72"/>
        <v>theater</v>
      </c>
      <c r="R805" t="str">
        <f t="shared" si="73"/>
        <v>plays</v>
      </c>
      <c r="S805" s="8">
        <f t="shared" si="74"/>
        <v>43492.25</v>
      </c>
      <c r="T805" s="8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5">
        <f t="shared" si="76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 t="shared" si="77"/>
        <v>32.050458715596328</v>
      </c>
      <c r="Q806" t="str">
        <f t="shared" si="72"/>
        <v>music</v>
      </c>
      <c r="R806" t="str">
        <f t="shared" si="73"/>
        <v>rock</v>
      </c>
      <c r="S806" s="8">
        <f t="shared" si="74"/>
        <v>43102.25</v>
      </c>
      <c r="T806" s="8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5">
        <f t="shared" si="76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 t="shared" si="77"/>
        <v>73.611940298507463</v>
      </c>
      <c r="Q807" t="str">
        <f t="shared" si="72"/>
        <v>film &amp; video</v>
      </c>
      <c r="R807" t="str">
        <f t="shared" si="73"/>
        <v>documentary</v>
      </c>
      <c r="S807" s="8">
        <f t="shared" si="74"/>
        <v>41958.25</v>
      </c>
      <c r="T807" s="8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5">
        <f t="shared" si="76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 t="shared" si="77"/>
        <v>108.71052631578948</v>
      </c>
      <c r="Q808" t="str">
        <f t="shared" si="72"/>
        <v>film &amp; video</v>
      </c>
      <c r="R808" t="str">
        <f t="shared" si="73"/>
        <v>drama</v>
      </c>
      <c r="S808" s="8">
        <f t="shared" si="74"/>
        <v>40973.25</v>
      </c>
      <c r="T808" s="8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5">
        <f t="shared" si="76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 t="shared" si="77"/>
        <v>42.97674418604651</v>
      </c>
      <c r="Q809" t="str">
        <f t="shared" si="72"/>
        <v>theater</v>
      </c>
      <c r="R809" t="str">
        <f t="shared" si="73"/>
        <v>plays</v>
      </c>
      <c r="S809" s="8">
        <f t="shared" si="74"/>
        <v>43753.208333333328</v>
      </c>
      <c r="T809" s="8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5">
        <f t="shared" si="76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 t="shared" si="77"/>
        <v>83.315789473684205</v>
      </c>
      <c r="Q810" t="str">
        <f t="shared" si="72"/>
        <v>food</v>
      </c>
      <c r="R810" t="str">
        <f t="shared" si="73"/>
        <v>food trucks</v>
      </c>
      <c r="S810" s="8">
        <f t="shared" si="74"/>
        <v>42507.208333333328</v>
      </c>
      <c r="T810" s="8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5">
        <f t="shared" si="76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8">
        <f t="shared" si="74"/>
        <v>41135.208333333336</v>
      </c>
      <c r="T811" s="8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5">
        <f t="shared" si="76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 t="shared" si="77"/>
        <v>55.927601809954751</v>
      </c>
      <c r="Q812" t="str">
        <f t="shared" si="72"/>
        <v>theater</v>
      </c>
      <c r="R812" t="str">
        <f t="shared" si="73"/>
        <v>plays</v>
      </c>
      <c r="S812" s="8">
        <f t="shared" si="74"/>
        <v>43067.25</v>
      </c>
      <c r="T812" s="8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5">
        <f t="shared" si="76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 t="shared" si="77"/>
        <v>105.03681885125184</v>
      </c>
      <c r="Q813" t="str">
        <f t="shared" si="72"/>
        <v>games</v>
      </c>
      <c r="R813" t="str">
        <f t="shared" si="73"/>
        <v>video games</v>
      </c>
      <c r="S813" s="8">
        <f t="shared" si="74"/>
        <v>42378.25</v>
      </c>
      <c r="T813" s="8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5">
        <f t="shared" si="76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 t="shared" si="77"/>
        <v>48</v>
      </c>
      <c r="Q814" t="str">
        <f t="shared" si="72"/>
        <v>publishing</v>
      </c>
      <c r="R814" t="str">
        <f t="shared" si="73"/>
        <v>nonfiction</v>
      </c>
      <c r="S814" s="8">
        <f t="shared" si="74"/>
        <v>43206.208333333328</v>
      </c>
      <c r="T814" s="8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5">
        <f t="shared" si="76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77"/>
        <v>112.66176470588235</v>
      </c>
      <c r="Q815" t="str">
        <f t="shared" si="72"/>
        <v>games</v>
      </c>
      <c r="R815" t="str">
        <f t="shared" si="73"/>
        <v>video games</v>
      </c>
      <c r="S815" s="8">
        <f t="shared" si="74"/>
        <v>41148.208333333336</v>
      </c>
      <c r="T815" s="8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5">
        <f t="shared" si="76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 t="shared" si="77"/>
        <v>81.944444444444443</v>
      </c>
      <c r="Q816" t="str">
        <f t="shared" si="72"/>
        <v>music</v>
      </c>
      <c r="R816" t="str">
        <f t="shared" si="73"/>
        <v>rock</v>
      </c>
      <c r="S816" s="8">
        <f t="shared" si="74"/>
        <v>42517.208333333328</v>
      </c>
      <c r="T816" s="8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5">
        <f t="shared" si="76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 t="shared" si="77"/>
        <v>64.049180327868854</v>
      </c>
      <c r="Q817" t="str">
        <f t="shared" si="72"/>
        <v>music</v>
      </c>
      <c r="R817" t="str">
        <f t="shared" si="73"/>
        <v>rock</v>
      </c>
      <c r="S817" s="8">
        <f t="shared" si="74"/>
        <v>43068.25</v>
      </c>
      <c r="T817" s="8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5">
        <f t="shared" si="76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 t="shared" si="77"/>
        <v>106.39097744360902</v>
      </c>
      <c r="Q818" t="str">
        <f t="shared" si="72"/>
        <v>theater</v>
      </c>
      <c r="R818" t="str">
        <f t="shared" si="73"/>
        <v>plays</v>
      </c>
      <c r="S818" s="8">
        <f t="shared" si="74"/>
        <v>41680.25</v>
      </c>
      <c r="T818" s="8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5">
        <f t="shared" si="76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 t="shared" si="77"/>
        <v>76.011249497790274</v>
      </c>
      <c r="Q819" t="str">
        <f t="shared" si="72"/>
        <v>publishing</v>
      </c>
      <c r="R819" t="str">
        <f t="shared" si="73"/>
        <v>nonfiction</v>
      </c>
      <c r="S819" s="8">
        <f t="shared" si="74"/>
        <v>43589.208333333328</v>
      </c>
      <c r="T819" s="8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5">
        <f t="shared" si="76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 t="shared" si="77"/>
        <v>111.07246376811594</v>
      </c>
      <c r="Q820" t="str">
        <f t="shared" si="72"/>
        <v>theater</v>
      </c>
      <c r="R820" t="str">
        <f t="shared" si="73"/>
        <v>plays</v>
      </c>
      <c r="S820" s="8">
        <f t="shared" si="74"/>
        <v>43486.25</v>
      </c>
      <c r="T820" s="8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5">
        <f t="shared" si="76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 t="shared" si="77"/>
        <v>95.936170212765958</v>
      </c>
      <c r="Q821" t="str">
        <f t="shared" si="72"/>
        <v>games</v>
      </c>
      <c r="R821" t="str">
        <f t="shared" si="73"/>
        <v>video games</v>
      </c>
      <c r="S821" s="8">
        <f t="shared" si="74"/>
        <v>41237.25</v>
      </c>
      <c r="T821" s="8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5">
        <f t="shared" si="76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 t="shared" si="77"/>
        <v>43.043010752688176</v>
      </c>
      <c r="Q822" t="str">
        <f t="shared" si="72"/>
        <v>music</v>
      </c>
      <c r="R822" t="str">
        <f t="shared" si="73"/>
        <v>rock</v>
      </c>
      <c r="S822" s="8">
        <f t="shared" si="74"/>
        <v>43310.208333333328</v>
      </c>
      <c r="T822" s="8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5">
        <f t="shared" si="76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 t="shared" si="77"/>
        <v>67.966666666666669</v>
      </c>
      <c r="Q823" t="str">
        <f t="shared" si="72"/>
        <v>film &amp; video</v>
      </c>
      <c r="R823" t="str">
        <f t="shared" si="73"/>
        <v>documentary</v>
      </c>
      <c r="S823" s="8">
        <f t="shared" si="74"/>
        <v>42794.25</v>
      </c>
      <c r="T823" s="8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5">
        <f t="shared" si="76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 t="shared" si="77"/>
        <v>89.991428571428571</v>
      </c>
      <c r="Q824" t="str">
        <f t="shared" si="72"/>
        <v>music</v>
      </c>
      <c r="R824" t="str">
        <f t="shared" si="73"/>
        <v>rock</v>
      </c>
      <c r="S824" s="8">
        <f t="shared" si="74"/>
        <v>41698.25</v>
      </c>
      <c r="T824" s="8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5">
        <f t="shared" si="76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 t="shared" si="77"/>
        <v>58.095238095238095</v>
      </c>
      <c r="Q825" t="str">
        <f t="shared" si="72"/>
        <v>music</v>
      </c>
      <c r="R825" t="str">
        <f t="shared" si="73"/>
        <v>rock</v>
      </c>
      <c r="S825" s="8">
        <f t="shared" si="74"/>
        <v>41892.208333333336</v>
      </c>
      <c r="T825" s="8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5">
        <f t="shared" si="76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 t="shared" si="77"/>
        <v>83.996875000000003</v>
      </c>
      <c r="Q826" t="str">
        <f t="shared" si="72"/>
        <v>publishing</v>
      </c>
      <c r="R826" t="str">
        <f t="shared" si="73"/>
        <v>nonfiction</v>
      </c>
      <c r="S826" s="8">
        <f t="shared" si="74"/>
        <v>40348.208333333336</v>
      </c>
      <c r="T826" s="8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5">
        <f t="shared" si="76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 t="shared" si="77"/>
        <v>88.853503184713375</v>
      </c>
      <c r="Q827" t="str">
        <f t="shared" si="72"/>
        <v>film &amp; video</v>
      </c>
      <c r="R827" t="str">
        <f t="shared" si="73"/>
        <v>shorts</v>
      </c>
      <c r="S827" s="8">
        <f t="shared" si="74"/>
        <v>42941.208333333328</v>
      </c>
      <c r="T827" s="8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5">
        <f t="shared" si="76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 t="shared" si="77"/>
        <v>65.963917525773198</v>
      </c>
      <c r="Q828" t="str">
        <f t="shared" si="72"/>
        <v>theater</v>
      </c>
      <c r="R828" t="str">
        <f t="shared" si="73"/>
        <v>plays</v>
      </c>
      <c r="S828" s="8">
        <f t="shared" si="74"/>
        <v>40525.25</v>
      </c>
      <c r="T828" s="8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5">
        <f t="shared" si="76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 t="shared" si="77"/>
        <v>74.804878048780495</v>
      </c>
      <c r="Q829" t="str">
        <f t="shared" si="72"/>
        <v>film &amp; video</v>
      </c>
      <c r="R829" t="str">
        <f t="shared" si="73"/>
        <v>drama</v>
      </c>
      <c r="S829" s="8">
        <f t="shared" si="74"/>
        <v>40666.208333333336</v>
      </c>
      <c r="T829" s="8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5">
        <f t="shared" si="76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 t="shared" si="77"/>
        <v>69.98571428571428</v>
      </c>
      <c r="Q830" t="str">
        <f t="shared" si="72"/>
        <v>theater</v>
      </c>
      <c r="R830" t="str">
        <f t="shared" si="73"/>
        <v>plays</v>
      </c>
      <c r="S830" s="8">
        <f t="shared" si="74"/>
        <v>43340.208333333328</v>
      </c>
      <c r="T830" s="8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5">
        <f t="shared" si="76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 t="shared" si="77"/>
        <v>32.006493506493506</v>
      </c>
      <c r="Q831" t="str">
        <f t="shared" si="72"/>
        <v>theater</v>
      </c>
      <c r="R831" t="str">
        <f t="shared" si="73"/>
        <v>plays</v>
      </c>
      <c r="S831" s="8">
        <f t="shared" si="74"/>
        <v>42164.208333333328</v>
      </c>
      <c r="T831" s="8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5">
        <f t="shared" si="76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 t="shared" si="77"/>
        <v>64.727272727272734</v>
      </c>
      <c r="Q832" t="str">
        <f t="shared" si="72"/>
        <v>theater</v>
      </c>
      <c r="R832" t="str">
        <f t="shared" si="73"/>
        <v>plays</v>
      </c>
      <c r="S832" s="8">
        <f t="shared" si="74"/>
        <v>43103.25</v>
      </c>
      <c r="T832" s="8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5">
        <f t="shared" si="76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 t="shared" si="77"/>
        <v>24.998110087408456</v>
      </c>
      <c r="Q833" t="str">
        <f t="shared" si="72"/>
        <v>photography</v>
      </c>
      <c r="R833" t="str">
        <f t="shared" si="73"/>
        <v>photography books</v>
      </c>
      <c r="S833" s="8">
        <f t="shared" si="74"/>
        <v>40994.208333333336</v>
      </c>
      <c r="T833" s="8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5">
        <f t="shared" si="76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 t="shared" si="77"/>
        <v>104.97764070932922</v>
      </c>
      <c r="Q834" t="str">
        <f t="shared" ref="Q834:Q897" si="78">LEFT(O834,FIND("/",O834)-1)</f>
        <v>publishing</v>
      </c>
      <c r="R834" t="str">
        <f t="shared" ref="R834:R897" si="79">MID(O834, FIND("/", O834) + 1, LEN(O834))</f>
        <v>translations</v>
      </c>
      <c r="S834" s="8">
        <f t="shared" ref="S834:S897" si="80">(((K834/60)/60)/24)+DATE(1970,1,1)</f>
        <v>42299.208333333328</v>
      </c>
      <c r="T834" s="8">
        <f t="shared" ref="T834:T897" si="81">(((L834/60)/60)/24)+DATE(1970,1,1)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5">
        <f t="shared" si="76"/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 t="shared" si="77"/>
        <v>64.987878787878785</v>
      </c>
      <c r="Q835" t="str">
        <f t="shared" si="78"/>
        <v>publishing</v>
      </c>
      <c r="R835" t="str">
        <f t="shared" si="79"/>
        <v>translations</v>
      </c>
      <c r="S835" s="8">
        <f t="shared" si="80"/>
        <v>40588.25</v>
      </c>
      <c r="T835" s="8">
        <f t="shared" si="81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5">
        <f t="shared" ref="F836:F899" si="82">(E836/D836)*100</f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 t="shared" ref="P836:P899" si="83">E836/H836</f>
        <v>94.352941176470594</v>
      </c>
      <c r="Q836" t="str">
        <f t="shared" si="78"/>
        <v>theater</v>
      </c>
      <c r="R836" t="str">
        <f t="shared" si="79"/>
        <v>plays</v>
      </c>
      <c r="S836" s="8">
        <f t="shared" si="80"/>
        <v>41448.208333333336</v>
      </c>
      <c r="T836" s="8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5">
        <f t="shared" si="8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 t="shared" si="83"/>
        <v>44.001706484641637</v>
      </c>
      <c r="Q837" t="str">
        <f t="shared" si="78"/>
        <v>technology</v>
      </c>
      <c r="R837" t="str">
        <f t="shared" si="79"/>
        <v>web</v>
      </c>
      <c r="S837" s="8">
        <f t="shared" si="80"/>
        <v>42063.25</v>
      </c>
      <c r="T837" s="8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5">
        <f t="shared" si="8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 t="shared" si="83"/>
        <v>64.744680851063833</v>
      </c>
      <c r="Q838" t="str">
        <f t="shared" si="78"/>
        <v>music</v>
      </c>
      <c r="R838" t="str">
        <f t="shared" si="79"/>
        <v>indie rock</v>
      </c>
      <c r="S838" s="8">
        <f t="shared" si="80"/>
        <v>40214.25</v>
      </c>
      <c r="T838" s="8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5">
        <f t="shared" si="8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 t="shared" si="83"/>
        <v>84.00667779632721</v>
      </c>
      <c r="Q839" t="str">
        <f t="shared" si="78"/>
        <v>music</v>
      </c>
      <c r="R839" t="str">
        <f t="shared" si="79"/>
        <v>jazz</v>
      </c>
      <c r="S839" s="8">
        <f t="shared" si="80"/>
        <v>40629.208333333336</v>
      </c>
      <c r="T839" s="8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5">
        <f t="shared" si="8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 t="shared" si="83"/>
        <v>34.061302681992338</v>
      </c>
      <c r="Q840" t="str">
        <f t="shared" si="78"/>
        <v>theater</v>
      </c>
      <c r="R840" t="str">
        <f t="shared" si="79"/>
        <v>plays</v>
      </c>
      <c r="S840" s="8">
        <f t="shared" si="80"/>
        <v>43370.208333333328</v>
      </c>
      <c r="T840" s="8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5">
        <f t="shared" si="8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 t="shared" si="83"/>
        <v>93.273885350318466</v>
      </c>
      <c r="Q841" t="str">
        <f t="shared" si="78"/>
        <v>film &amp; video</v>
      </c>
      <c r="R841" t="str">
        <f t="shared" si="79"/>
        <v>documentary</v>
      </c>
      <c r="S841" s="8">
        <f t="shared" si="80"/>
        <v>41715.208333333336</v>
      </c>
      <c r="T841" s="8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5">
        <f t="shared" si="8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 t="shared" si="83"/>
        <v>32.998301726577978</v>
      </c>
      <c r="Q842" t="str">
        <f t="shared" si="78"/>
        <v>theater</v>
      </c>
      <c r="R842" t="str">
        <f t="shared" si="79"/>
        <v>plays</v>
      </c>
      <c r="S842" s="8">
        <f t="shared" si="80"/>
        <v>41836.208333333336</v>
      </c>
      <c r="T842" s="8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5">
        <f t="shared" si="8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 t="shared" si="83"/>
        <v>83.812903225806451</v>
      </c>
      <c r="Q843" t="str">
        <f t="shared" si="78"/>
        <v>technology</v>
      </c>
      <c r="R843" t="str">
        <f t="shared" si="79"/>
        <v>web</v>
      </c>
      <c r="S843" s="8">
        <f t="shared" si="80"/>
        <v>42419.25</v>
      </c>
      <c r="T843" s="8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5">
        <f t="shared" si="8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 t="shared" si="83"/>
        <v>63.992424242424242</v>
      </c>
      <c r="Q844" t="str">
        <f t="shared" si="78"/>
        <v>technology</v>
      </c>
      <c r="R844" t="str">
        <f t="shared" si="79"/>
        <v>wearables</v>
      </c>
      <c r="S844" s="8">
        <f t="shared" si="80"/>
        <v>43266.208333333328</v>
      </c>
      <c r="T844" s="8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5">
        <f t="shared" si="8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 t="shared" si="83"/>
        <v>81.909090909090907</v>
      </c>
      <c r="Q845" t="str">
        <f t="shared" si="78"/>
        <v>photography</v>
      </c>
      <c r="R845" t="str">
        <f t="shared" si="79"/>
        <v>photography books</v>
      </c>
      <c r="S845" s="8">
        <f t="shared" si="80"/>
        <v>43338.208333333328</v>
      </c>
      <c r="T845" s="8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5">
        <f t="shared" si="8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 t="shared" si="83"/>
        <v>93.053191489361708</v>
      </c>
      <c r="Q846" t="str">
        <f t="shared" si="78"/>
        <v>film &amp; video</v>
      </c>
      <c r="R846" t="str">
        <f t="shared" si="79"/>
        <v>documentary</v>
      </c>
      <c r="S846" s="8">
        <f t="shared" si="80"/>
        <v>40930.25</v>
      </c>
      <c r="T846" s="8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5">
        <f t="shared" si="8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 t="shared" si="83"/>
        <v>101.98449039881831</v>
      </c>
      <c r="Q847" t="str">
        <f t="shared" si="78"/>
        <v>technology</v>
      </c>
      <c r="R847" t="str">
        <f t="shared" si="79"/>
        <v>web</v>
      </c>
      <c r="S847" s="8">
        <f t="shared" si="80"/>
        <v>43235.208333333328</v>
      </c>
      <c r="T847" s="8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5">
        <f t="shared" si="8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 t="shared" si="83"/>
        <v>105.9375</v>
      </c>
      <c r="Q848" t="str">
        <f t="shared" si="78"/>
        <v>technology</v>
      </c>
      <c r="R848" t="str">
        <f t="shared" si="79"/>
        <v>web</v>
      </c>
      <c r="S848" s="8">
        <f t="shared" si="80"/>
        <v>43302.208333333328</v>
      </c>
      <c r="T848" s="8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5">
        <f t="shared" si="8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 t="shared" si="83"/>
        <v>101.58181818181818</v>
      </c>
      <c r="Q849" t="str">
        <f t="shared" si="78"/>
        <v>food</v>
      </c>
      <c r="R849" t="str">
        <f t="shared" si="79"/>
        <v>food trucks</v>
      </c>
      <c r="S849" s="8">
        <f t="shared" si="80"/>
        <v>43107.25</v>
      </c>
      <c r="T849" s="8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5">
        <f t="shared" si="8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 t="shared" si="83"/>
        <v>62.970930232558139</v>
      </c>
      <c r="Q850" t="str">
        <f t="shared" si="78"/>
        <v>film &amp; video</v>
      </c>
      <c r="R850" t="str">
        <f t="shared" si="79"/>
        <v>drama</v>
      </c>
      <c r="S850" s="8">
        <f t="shared" si="80"/>
        <v>40341.208333333336</v>
      </c>
      <c r="T850" s="8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5">
        <f t="shared" si="8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 t="shared" si="83"/>
        <v>29.045602605863191</v>
      </c>
      <c r="Q851" t="str">
        <f t="shared" si="78"/>
        <v>music</v>
      </c>
      <c r="R851" t="str">
        <f t="shared" si="79"/>
        <v>indie rock</v>
      </c>
      <c r="S851" s="8">
        <f t="shared" si="80"/>
        <v>40948.25</v>
      </c>
      <c r="T851" s="8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5">
        <f t="shared" si="8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 t="shared" si="83"/>
        <v>1</v>
      </c>
      <c r="Q852" t="str">
        <f t="shared" si="78"/>
        <v>music</v>
      </c>
      <c r="R852" t="str">
        <f t="shared" si="79"/>
        <v>rock</v>
      </c>
      <c r="S852" s="8">
        <f t="shared" si="80"/>
        <v>40866.25</v>
      </c>
      <c r="T852" s="8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5">
        <f t="shared" si="8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 t="shared" si="83"/>
        <v>77.924999999999997</v>
      </c>
      <c r="Q853" t="str">
        <f t="shared" si="78"/>
        <v>music</v>
      </c>
      <c r="R853" t="str">
        <f t="shared" si="79"/>
        <v>electric music</v>
      </c>
      <c r="S853" s="8">
        <f t="shared" si="80"/>
        <v>41031.208333333336</v>
      </c>
      <c r="T853" s="8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5">
        <f t="shared" si="8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 t="shared" si="83"/>
        <v>80.806451612903231</v>
      </c>
      <c r="Q854" t="str">
        <f t="shared" si="78"/>
        <v>games</v>
      </c>
      <c r="R854" t="str">
        <f t="shared" si="79"/>
        <v>video games</v>
      </c>
      <c r="S854" s="8">
        <f t="shared" si="80"/>
        <v>40740.208333333336</v>
      </c>
      <c r="T854" s="8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5">
        <f t="shared" si="8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 t="shared" si="83"/>
        <v>76.006816632583508</v>
      </c>
      <c r="Q855" t="str">
        <f t="shared" si="78"/>
        <v>music</v>
      </c>
      <c r="R855" t="str">
        <f t="shared" si="79"/>
        <v>indie rock</v>
      </c>
      <c r="S855" s="8">
        <f t="shared" si="80"/>
        <v>40714.208333333336</v>
      </c>
      <c r="T855" s="8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5">
        <f t="shared" si="8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 t="shared" si="83"/>
        <v>72.993613824192337</v>
      </c>
      <c r="Q856" t="str">
        <f t="shared" si="78"/>
        <v>publishing</v>
      </c>
      <c r="R856" t="str">
        <f t="shared" si="79"/>
        <v>fiction</v>
      </c>
      <c r="S856" s="8">
        <f t="shared" si="80"/>
        <v>43787.25</v>
      </c>
      <c r="T856" s="8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5">
        <f t="shared" si="8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 t="shared" si="83"/>
        <v>53</v>
      </c>
      <c r="Q857" t="str">
        <f t="shared" si="78"/>
        <v>theater</v>
      </c>
      <c r="R857" t="str">
        <f t="shared" si="79"/>
        <v>plays</v>
      </c>
      <c r="S857" s="8">
        <f t="shared" si="80"/>
        <v>40712.208333333336</v>
      </c>
      <c r="T857" s="8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5">
        <f t="shared" si="8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 t="shared" si="83"/>
        <v>54.164556962025316</v>
      </c>
      <c r="Q858" t="str">
        <f t="shared" si="78"/>
        <v>food</v>
      </c>
      <c r="R858" t="str">
        <f t="shared" si="79"/>
        <v>food trucks</v>
      </c>
      <c r="S858" s="8">
        <f t="shared" si="80"/>
        <v>41023.208333333336</v>
      </c>
      <c r="T858" s="8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5">
        <f t="shared" si="8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 t="shared" si="83"/>
        <v>32.946666666666665</v>
      </c>
      <c r="Q859" t="str">
        <f t="shared" si="78"/>
        <v>film &amp; video</v>
      </c>
      <c r="R859" t="str">
        <f t="shared" si="79"/>
        <v>shorts</v>
      </c>
      <c r="S859" s="8">
        <f t="shared" si="80"/>
        <v>40944.25</v>
      </c>
      <c r="T859" s="8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5">
        <f t="shared" si="8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 t="shared" si="83"/>
        <v>79.371428571428567</v>
      </c>
      <c r="Q860" t="str">
        <f t="shared" si="78"/>
        <v>food</v>
      </c>
      <c r="R860" t="str">
        <f t="shared" si="79"/>
        <v>food trucks</v>
      </c>
      <c r="S860" s="8">
        <f t="shared" si="80"/>
        <v>43211.208333333328</v>
      </c>
      <c r="T860" s="8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5">
        <f t="shared" si="8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 t="shared" si="83"/>
        <v>41.174603174603178</v>
      </c>
      <c r="Q861" t="str">
        <f t="shared" si="78"/>
        <v>theater</v>
      </c>
      <c r="R861" t="str">
        <f t="shared" si="79"/>
        <v>plays</v>
      </c>
      <c r="S861" s="8">
        <f t="shared" si="80"/>
        <v>41334.25</v>
      </c>
      <c r="T861" s="8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5">
        <f t="shared" si="8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 t="shared" si="83"/>
        <v>77.430769230769229</v>
      </c>
      <c r="Q862" t="str">
        <f t="shared" si="78"/>
        <v>technology</v>
      </c>
      <c r="R862" t="str">
        <f t="shared" si="79"/>
        <v>wearables</v>
      </c>
      <c r="S862" s="8">
        <f t="shared" si="80"/>
        <v>43515.25</v>
      </c>
      <c r="T862" s="8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5">
        <f t="shared" si="8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 t="shared" si="83"/>
        <v>57.159509202453989</v>
      </c>
      <c r="Q863" t="str">
        <f t="shared" si="78"/>
        <v>theater</v>
      </c>
      <c r="R863" t="str">
        <f t="shared" si="79"/>
        <v>plays</v>
      </c>
      <c r="S863" s="8">
        <f t="shared" si="80"/>
        <v>40258.208333333336</v>
      </c>
      <c r="T863" s="8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5">
        <f t="shared" si="8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 t="shared" si="83"/>
        <v>77.17647058823529</v>
      </c>
      <c r="Q864" t="str">
        <f t="shared" si="78"/>
        <v>theater</v>
      </c>
      <c r="R864" t="str">
        <f t="shared" si="79"/>
        <v>plays</v>
      </c>
      <c r="S864" s="8">
        <f t="shared" si="80"/>
        <v>40756.208333333336</v>
      </c>
      <c r="T864" s="8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5">
        <f t="shared" si="8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 t="shared" si="83"/>
        <v>24.953917050691246</v>
      </c>
      <c r="Q865" t="str">
        <f t="shared" si="78"/>
        <v>film &amp; video</v>
      </c>
      <c r="R865" t="str">
        <f t="shared" si="79"/>
        <v>television</v>
      </c>
      <c r="S865" s="8">
        <f t="shared" si="80"/>
        <v>42172.208333333328</v>
      </c>
      <c r="T865" s="8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5">
        <f t="shared" si="8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8">
        <f t="shared" si="80"/>
        <v>42601.208333333328</v>
      </c>
      <c r="T866" s="8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5">
        <f t="shared" si="8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 t="shared" si="83"/>
        <v>46.000916870415651</v>
      </c>
      <c r="Q867" t="str">
        <f t="shared" si="78"/>
        <v>theater</v>
      </c>
      <c r="R867" t="str">
        <f t="shared" si="79"/>
        <v>plays</v>
      </c>
      <c r="S867" s="8">
        <f t="shared" si="80"/>
        <v>41897.208333333336</v>
      </c>
      <c r="T867" s="8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5">
        <f t="shared" si="8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 t="shared" si="83"/>
        <v>88.023385300668153</v>
      </c>
      <c r="Q868" t="str">
        <f t="shared" si="78"/>
        <v>photography</v>
      </c>
      <c r="R868" t="str">
        <f t="shared" si="79"/>
        <v>photography books</v>
      </c>
      <c r="S868" s="8">
        <f t="shared" si="80"/>
        <v>40671.208333333336</v>
      </c>
      <c r="T868" s="8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5">
        <f t="shared" si="8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 t="shared" si="83"/>
        <v>25.99</v>
      </c>
      <c r="Q869" t="str">
        <f t="shared" si="78"/>
        <v>food</v>
      </c>
      <c r="R869" t="str">
        <f t="shared" si="79"/>
        <v>food trucks</v>
      </c>
      <c r="S869" s="8">
        <f t="shared" si="80"/>
        <v>43382.208333333328</v>
      </c>
      <c r="T869" s="8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5">
        <f t="shared" si="8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 t="shared" si="83"/>
        <v>102.69047619047619</v>
      </c>
      <c r="Q870" t="str">
        <f t="shared" si="78"/>
        <v>theater</v>
      </c>
      <c r="R870" t="str">
        <f t="shared" si="79"/>
        <v>plays</v>
      </c>
      <c r="S870" s="8">
        <f t="shared" si="80"/>
        <v>41559.208333333336</v>
      </c>
      <c r="T870" s="8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5">
        <f t="shared" si="8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 t="shared" si="83"/>
        <v>72.958174904942965</v>
      </c>
      <c r="Q871" t="str">
        <f t="shared" si="78"/>
        <v>film &amp; video</v>
      </c>
      <c r="R871" t="str">
        <f t="shared" si="79"/>
        <v>drama</v>
      </c>
      <c r="S871" s="8">
        <f t="shared" si="80"/>
        <v>40350.208333333336</v>
      </c>
      <c r="T871" s="8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5">
        <f t="shared" si="8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 t="shared" si="83"/>
        <v>57.190082644628099</v>
      </c>
      <c r="Q872" t="str">
        <f t="shared" si="78"/>
        <v>theater</v>
      </c>
      <c r="R872" t="str">
        <f t="shared" si="79"/>
        <v>plays</v>
      </c>
      <c r="S872" s="8">
        <f t="shared" si="80"/>
        <v>42240.208333333328</v>
      </c>
      <c r="T872" s="8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5">
        <f t="shared" si="8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 t="shared" si="83"/>
        <v>84.013793103448279</v>
      </c>
      <c r="Q873" t="str">
        <f t="shared" si="78"/>
        <v>theater</v>
      </c>
      <c r="R873" t="str">
        <f t="shared" si="79"/>
        <v>plays</v>
      </c>
      <c r="S873" s="8">
        <f t="shared" si="80"/>
        <v>43040.208333333328</v>
      </c>
      <c r="T873" s="8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5">
        <f t="shared" si="8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 t="shared" si="83"/>
        <v>98.666666666666671</v>
      </c>
      <c r="Q874" t="str">
        <f t="shared" si="78"/>
        <v>film &amp; video</v>
      </c>
      <c r="R874" t="str">
        <f t="shared" si="79"/>
        <v>science fiction</v>
      </c>
      <c r="S874" s="8">
        <f t="shared" si="80"/>
        <v>43346.208333333328</v>
      </c>
      <c r="T874" s="8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5">
        <f t="shared" si="8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 t="shared" si="83"/>
        <v>42.007419183889773</v>
      </c>
      <c r="Q875" t="str">
        <f t="shared" si="78"/>
        <v>photography</v>
      </c>
      <c r="R875" t="str">
        <f t="shared" si="79"/>
        <v>photography books</v>
      </c>
      <c r="S875" s="8">
        <f t="shared" si="80"/>
        <v>41647.25</v>
      </c>
      <c r="T875" s="8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5">
        <f t="shared" si="8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 t="shared" si="83"/>
        <v>32.002753556677376</v>
      </c>
      <c r="Q876" t="str">
        <f t="shared" si="78"/>
        <v>photography</v>
      </c>
      <c r="R876" t="str">
        <f t="shared" si="79"/>
        <v>photography books</v>
      </c>
      <c r="S876" s="8">
        <f t="shared" si="80"/>
        <v>40291.208333333336</v>
      </c>
      <c r="T876" s="8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5">
        <f t="shared" si="8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 t="shared" si="83"/>
        <v>81.567164179104481</v>
      </c>
      <c r="Q877" t="str">
        <f t="shared" si="78"/>
        <v>music</v>
      </c>
      <c r="R877" t="str">
        <f t="shared" si="79"/>
        <v>rock</v>
      </c>
      <c r="S877" s="8">
        <f t="shared" si="80"/>
        <v>40556.25</v>
      </c>
      <c r="T877" s="8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5">
        <f t="shared" si="8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 t="shared" si="83"/>
        <v>37.035087719298247</v>
      </c>
      <c r="Q878" t="str">
        <f t="shared" si="78"/>
        <v>photography</v>
      </c>
      <c r="R878" t="str">
        <f t="shared" si="79"/>
        <v>photography books</v>
      </c>
      <c r="S878" s="8">
        <f t="shared" si="80"/>
        <v>43624.208333333328</v>
      </c>
      <c r="T878" s="8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5">
        <f t="shared" si="8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 t="shared" si="83"/>
        <v>103.033360455655</v>
      </c>
      <c r="Q879" t="str">
        <f t="shared" si="78"/>
        <v>food</v>
      </c>
      <c r="R879" t="str">
        <f t="shared" si="79"/>
        <v>food trucks</v>
      </c>
      <c r="S879" s="8">
        <f t="shared" si="80"/>
        <v>42577.208333333328</v>
      </c>
      <c r="T879" s="8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5">
        <f t="shared" si="8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 t="shared" si="83"/>
        <v>84.333333333333329</v>
      </c>
      <c r="Q880" t="str">
        <f t="shared" si="78"/>
        <v>music</v>
      </c>
      <c r="R880" t="str">
        <f t="shared" si="79"/>
        <v>metal</v>
      </c>
      <c r="S880" s="8">
        <f t="shared" si="80"/>
        <v>43845.25</v>
      </c>
      <c r="T880" s="8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5">
        <f t="shared" si="8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 t="shared" si="83"/>
        <v>102.60377358490567</v>
      </c>
      <c r="Q881" t="str">
        <f t="shared" si="78"/>
        <v>publishing</v>
      </c>
      <c r="R881" t="str">
        <f t="shared" si="79"/>
        <v>nonfiction</v>
      </c>
      <c r="S881" s="8">
        <f t="shared" si="80"/>
        <v>42788.25</v>
      </c>
      <c r="T881" s="8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5">
        <f t="shared" si="8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 t="shared" si="83"/>
        <v>79.992129246064621</v>
      </c>
      <c r="Q882" t="str">
        <f t="shared" si="78"/>
        <v>music</v>
      </c>
      <c r="R882" t="str">
        <f t="shared" si="79"/>
        <v>electric music</v>
      </c>
      <c r="S882" s="8">
        <f t="shared" si="80"/>
        <v>43667.208333333328</v>
      </c>
      <c r="T882" s="8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5">
        <f t="shared" si="8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 t="shared" si="83"/>
        <v>70.055309734513273</v>
      </c>
      <c r="Q883" t="str">
        <f t="shared" si="78"/>
        <v>theater</v>
      </c>
      <c r="R883" t="str">
        <f t="shared" si="79"/>
        <v>plays</v>
      </c>
      <c r="S883" s="8">
        <f t="shared" si="80"/>
        <v>42194.208333333328</v>
      </c>
      <c r="T883" s="8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5">
        <f t="shared" si="8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 t="shared" si="83"/>
        <v>37</v>
      </c>
      <c r="Q884" t="str">
        <f t="shared" si="78"/>
        <v>theater</v>
      </c>
      <c r="R884" t="str">
        <f t="shared" si="79"/>
        <v>plays</v>
      </c>
      <c r="S884" s="8">
        <f t="shared" si="80"/>
        <v>42025.25</v>
      </c>
      <c r="T884" s="8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5">
        <f t="shared" si="8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 t="shared" si="83"/>
        <v>41.911917098445599</v>
      </c>
      <c r="Q885" t="str">
        <f t="shared" si="78"/>
        <v>film &amp; video</v>
      </c>
      <c r="R885" t="str">
        <f t="shared" si="79"/>
        <v>shorts</v>
      </c>
      <c r="S885" s="8">
        <f t="shared" si="80"/>
        <v>40323.208333333336</v>
      </c>
      <c r="T885" s="8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5">
        <f t="shared" si="8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 t="shared" si="83"/>
        <v>57.992576882290564</v>
      </c>
      <c r="Q886" t="str">
        <f t="shared" si="78"/>
        <v>theater</v>
      </c>
      <c r="R886" t="str">
        <f t="shared" si="79"/>
        <v>plays</v>
      </c>
      <c r="S886" s="8">
        <f t="shared" si="80"/>
        <v>41763.208333333336</v>
      </c>
      <c r="T886" s="8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5">
        <f t="shared" si="8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 t="shared" si="83"/>
        <v>40.942307692307693</v>
      </c>
      <c r="Q887" t="str">
        <f t="shared" si="78"/>
        <v>theater</v>
      </c>
      <c r="R887" t="str">
        <f t="shared" si="79"/>
        <v>plays</v>
      </c>
      <c r="S887" s="8">
        <f t="shared" si="80"/>
        <v>40335.208333333336</v>
      </c>
      <c r="T887" s="8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5">
        <f t="shared" si="8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 t="shared" si="83"/>
        <v>69.9972602739726</v>
      </c>
      <c r="Q888" t="str">
        <f t="shared" si="78"/>
        <v>music</v>
      </c>
      <c r="R888" t="str">
        <f t="shared" si="79"/>
        <v>indie rock</v>
      </c>
      <c r="S888" s="8">
        <f t="shared" si="80"/>
        <v>40416.208333333336</v>
      </c>
      <c r="T888" s="8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5">
        <f t="shared" si="8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 t="shared" si="83"/>
        <v>73.838709677419359</v>
      </c>
      <c r="Q889" t="str">
        <f t="shared" si="78"/>
        <v>theater</v>
      </c>
      <c r="R889" t="str">
        <f t="shared" si="79"/>
        <v>plays</v>
      </c>
      <c r="S889" s="8">
        <f t="shared" si="80"/>
        <v>42202.208333333328</v>
      </c>
      <c r="T889" s="8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5">
        <f t="shared" si="8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 t="shared" si="83"/>
        <v>41.979310344827589</v>
      </c>
      <c r="Q890" t="str">
        <f t="shared" si="78"/>
        <v>theater</v>
      </c>
      <c r="R890" t="str">
        <f t="shared" si="79"/>
        <v>plays</v>
      </c>
      <c r="S890" s="8">
        <f t="shared" si="80"/>
        <v>42836.208333333328</v>
      </c>
      <c r="T890" s="8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5">
        <f t="shared" si="8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 t="shared" si="83"/>
        <v>77.93442622950819</v>
      </c>
      <c r="Q891" t="str">
        <f t="shared" si="78"/>
        <v>music</v>
      </c>
      <c r="R891" t="str">
        <f t="shared" si="79"/>
        <v>electric music</v>
      </c>
      <c r="S891" s="8">
        <f t="shared" si="80"/>
        <v>41710.208333333336</v>
      </c>
      <c r="T891" s="8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5">
        <f t="shared" si="8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 t="shared" si="83"/>
        <v>106.01972789115646</v>
      </c>
      <c r="Q892" t="str">
        <f t="shared" si="78"/>
        <v>music</v>
      </c>
      <c r="R892" t="str">
        <f t="shared" si="79"/>
        <v>indie rock</v>
      </c>
      <c r="S892" s="8">
        <f t="shared" si="80"/>
        <v>43640.208333333328</v>
      </c>
      <c r="T892" s="8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5">
        <f t="shared" si="8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 t="shared" si="83"/>
        <v>47.018181818181816</v>
      </c>
      <c r="Q893" t="str">
        <f t="shared" si="78"/>
        <v>film &amp; video</v>
      </c>
      <c r="R893" t="str">
        <f t="shared" si="79"/>
        <v>documentary</v>
      </c>
      <c r="S893" s="8">
        <f t="shared" si="80"/>
        <v>40880.25</v>
      </c>
      <c r="T893" s="8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5">
        <f t="shared" si="8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 t="shared" si="83"/>
        <v>76.016483516483518</v>
      </c>
      <c r="Q894" t="str">
        <f t="shared" si="78"/>
        <v>publishing</v>
      </c>
      <c r="R894" t="str">
        <f t="shared" si="79"/>
        <v>translations</v>
      </c>
      <c r="S894" s="8">
        <f t="shared" si="80"/>
        <v>40319.208333333336</v>
      </c>
      <c r="T894" s="8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5">
        <f t="shared" si="8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 t="shared" si="83"/>
        <v>54.120603015075375</v>
      </c>
      <c r="Q895" t="str">
        <f t="shared" si="78"/>
        <v>film &amp; video</v>
      </c>
      <c r="R895" t="str">
        <f t="shared" si="79"/>
        <v>documentary</v>
      </c>
      <c r="S895" s="8">
        <f t="shared" si="80"/>
        <v>42170.208333333328</v>
      </c>
      <c r="T895" s="8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5">
        <f t="shared" si="8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 t="shared" si="83"/>
        <v>57.285714285714285</v>
      </c>
      <c r="Q896" t="str">
        <f t="shared" si="78"/>
        <v>film &amp; video</v>
      </c>
      <c r="R896" t="str">
        <f t="shared" si="79"/>
        <v>television</v>
      </c>
      <c r="S896" s="8">
        <f t="shared" si="80"/>
        <v>41466.208333333336</v>
      </c>
      <c r="T896" s="8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5">
        <f t="shared" si="8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 t="shared" si="83"/>
        <v>103.81308411214954</v>
      </c>
      <c r="Q897" t="str">
        <f t="shared" si="78"/>
        <v>theater</v>
      </c>
      <c r="R897" t="str">
        <f t="shared" si="79"/>
        <v>plays</v>
      </c>
      <c r="S897" s="8">
        <f t="shared" si="80"/>
        <v>43134.25</v>
      </c>
      <c r="T897" s="8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5">
        <f t="shared" si="82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 t="shared" si="83"/>
        <v>105.02602739726028</v>
      </c>
      <c r="Q898" t="str">
        <f t="shared" ref="Q898:Q961" si="84">LEFT(O898,FIND("/",O898)-1)</f>
        <v>food</v>
      </c>
      <c r="R898" t="str">
        <f t="shared" ref="R898:R961" si="85">MID(O898, FIND("/", O898) + 1, LEN(O898))</f>
        <v>food trucks</v>
      </c>
      <c r="S898" s="8">
        <f t="shared" ref="S898:S961" si="86">(((K898/60)/60)/24)+DATE(1970,1,1)</f>
        <v>40738.208333333336</v>
      </c>
      <c r="T898" s="8">
        <f t="shared" ref="T898:T961" si="87">(((L898/60)/60)/24)+DATE(1970,1,1)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5">
        <f t="shared" si="82"/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 t="shared" si="83"/>
        <v>90.259259259259252</v>
      </c>
      <c r="Q899" t="str">
        <f t="shared" si="84"/>
        <v>theater</v>
      </c>
      <c r="R899" t="str">
        <f t="shared" si="85"/>
        <v>plays</v>
      </c>
      <c r="S899" s="8">
        <f t="shared" si="86"/>
        <v>43583.208333333328</v>
      </c>
      <c r="T899" s="8">
        <f t="shared" si="87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5">
        <f t="shared" ref="F900:F963" si="88">(E900/D900)*100</f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 t="shared" ref="P900:P963" si="89">E900/H900</f>
        <v>76.978705978705975</v>
      </c>
      <c r="Q900" t="str">
        <f t="shared" si="84"/>
        <v>film &amp; video</v>
      </c>
      <c r="R900" t="str">
        <f t="shared" si="85"/>
        <v>documentary</v>
      </c>
      <c r="S900" s="8">
        <f t="shared" si="86"/>
        <v>43815.25</v>
      </c>
      <c r="T900" s="8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5">
        <f t="shared" si="88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 t="shared" si="89"/>
        <v>102.60162601626017</v>
      </c>
      <c r="Q901" t="str">
        <f t="shared" si="84"/>
        <v>music</v>
      </c>
      <c r="R901" t="str">
        <f t="shared" si="85"/>
        <v>jazz</v>
      </c>
      <c r="S901" s="8">
        <f t="shared" si="86"/>
        <v>41554.208333333336</v>
      </c>
      <c r="T901" s="8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5">
        <f t="shared" si="88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 t="shared" si="89"/>
        <v>2</v>
      </c>
      <c r="Q902" t="str">
        <f t="shared" si="84"/>
        <v>technology</v>
      </c>
      <c r="R902" t="str">
        <f t="shared" si="85"/>
        <v>web</v>
      </c>
      <c r="S902" s="8">
        <f t="shared" si="86"/>
        <v>41901.208333333336</v>
      </c>
      <c r="T902" s="8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5">
        <f t="shared" si="88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 t="shared" si="89"/>
        <v>55.0062893081761</v>
      </c>
      <c r="Q903" t="str">
        <f t="shared" si="84"/>
        <v>music</v>
      </c>
      <c r="R903" t="str">
        <f t="shared" si="85"/>
        <v>rock</v>
      </c>
      <c r="S903" s="8">
        <f t="shared" si="86"/>
        <v>43298.208333333328</v>
      </c>
      <c r="T903" s="8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5">
        <f t="shared" si="88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 t="shared" si="89"/>
        <v>32.127272727272725</v>
      </c>
      <c r="Q904" t="str">
        <f t="shared" si="84"/>
        <v>technology</v>
      </c>
      <c r="R904" t="str">
        <f t="shared" si="85"/>
        <v>web</v>
      </c>
      <c r="S904" s="8">
        <f t="shared" si="86"/>
        <v>42399.25</v>
      </c>
      <c r="T904" s="8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5">
        <f t="shared" si="88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 t="shared" si="89"/>
        <v>50.642857142857146</v>
      </c>
      <c r="Q905" t="str">
        <f t="shared" si="84"/>
        <v>publishing</v>
      </c>
      <c r="R905" t="str">
        <f t="shared" si="85"/>
        <v>nonfiction</v>
      </c>
      <c r="S905" s="8">
        <f t="shared" si="86"/>
        <v>41034.208333333336</v>
      </c>
      <c r="T905" s="8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5">
        <f t="shared" si="88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 t="shared" si="89"/>
        <v>49.6875</v>
      </c>
      <c r="Q906" t="str">
        <f t="shared" si="84"/>
        <v>publishing</v>
      </c>
      <c r="R906" t="str">
        <f t="shared" si="85"/>
        <v>radio &amp; podcasts</v>
      </c>
      <c r="S906" s="8">
        <f t="shared" si="86"/>
        <v>41186.208333333336</v>
      </c>
      <c r="T906" s="8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5">
        <f t="shared" si="88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 t="shared" si="89"/>
        <v>54.894067796610166</v>
      </c>
      <c r="Q907" t="str">
        <f t="shared" si="84"/>
        <v>theater</v>
      </c>
      <c r="R907" t="str">
        <f t="shared" si="85"/>
        <v>plays</v>
      </c>
      <c r="S907" s="8">
        <f t="shared" si="86"/>
        <v>41536.208333333336</v>
      </c>
      <c r="T907" s="8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5">
        <f t="shared" si="88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 t="shared" si="89"/>
        <v>46.931937172774866</v>
      </c>
      <c r="Q908" t="str">
        <f t="shared" si="84"/>
        <v>film &amp; video</v>
      </c>
      <c r="R908" t="str">
        <f t="shared" si="85"/>
        <v>documentary</v>
      </c>
      <c r="S908" s="8">
        <f t="shared" si="86"/>
        <v>42868.208333333328</v>
      </c>
      <c r="T908" s="8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5">
        <f t="shared" si="88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 t="shared" si="89"/>
        <v>44.951219512195124</v>
      </c>
      <c r="Q909" t="str">
        <f t="shared" si="84"/>
        <v>theater</v>
      </c>
      <c r="R909" t="str">
        <f t="shared" si="85"/>
        <v>plays</v>
      </c>
      <c r="S909" s="8">
        <f t="shared" si="86"/>
        <v>40660.208333333336</v>
      </c>
      <c r="T909" s="8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5">
        <f t="shared" si="88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 t="shared" si="89"/>
        <v>30.99898322318251</v>
      </c>
      <c r="Q910" t="str">
        <f t="shared" si="84"/>
        <v>games</v>
      </c>
      <c r="R910" t="str">
        <f t="shared" si="85"/>
        <v>video games</v>
      </c>
      <c r="S910" s="8">
        <f t="shared" si="86"/>
        <v>41031.208333333336</v>
      </c>
      <c r="T910" s="8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5">
        <f t="shared" si="88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 t="shared" si="89"/>
        <v>107.7625</v>
      </c>
      <c r="Q911" t="str">
        <f t="shared" si="84"/>
        <v>theater</v>
      </c>
      <c r="R911" t="str">
        <f t="shared" si="85"/>
        <v>plays</v>
      </c>
      <c r="S911" s="8">
        <f t="shared" si="86"/>
        <v>43255.208333333328</v>
      </c>
      <c r="T911" s="8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5">
        <f t="shared" si="88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 t="shared" si="89"/>
        <v>102.07770270270271</v>
      </c>
      <c r="Q912" t="str">
        <f t="shared" si="84"/>
        <v>theater</v>
      </c>
      <c r="R912" t="str">
        <f t="shared" si="85"/>
        <v>plays</v>
      </c>
      <c r="S912" s="8">
        <f t="shared" si="86"/>
        <v>42026.25</v>
      </c>
      <c r="T912" s="8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5">
        <f t="shared" si="88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 t="shared" si="89"/>
        <v>24.976190476190474</v>
      </c>
      <c r="Q913" t="str">
        <f t="shared" si="84"/>
        <v>technology</v>
      </c>
      <c r="R913" t="str">
        <f t="shared" si="85"/>
        <v>web</v>
      </c>
      <c r="S913" s="8">
        <f t="shared" si="86"/>
        <v>43717.208333333328</v>
      </c>
      <c r="T913" s="8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5">
        <f t="shared" si="88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 t="shared" si="89"/>
        <v>79.944134078212286</v>
      </c>
      <c r="Q914" t="str">
        <f t="shared" si="84"/>
        <v>film &amp; video</v>
      </c>
      <c r="R914" t="str">
        <f t="shared" si="85"/>
        <v>drama</v>
      </c>
      <c r="S914" s="8">
        <f t="shared" si="86"/>
        <v>41157.208333333336</v>
      </c>
      <c r="T914" s="8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5">
        <f t="shared" si="88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 t="shared" si="89"/>
        <v>67.946462715105156</v>
      </c>
      <c r="Q915" t="str">
        <f t="shared" si="84"/>
        <v>film &amp; video</v>
      </c>
      <c r="R915" t="str">
        <f t="shared" si="85"/>
        <v>drama</v>
      </c>
      <c r="S915" s="8">
        <f t="shared" si="86"/>
        <v>43597.208333333328</v>
      </c>
      <c r="T915" s="8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5">
        <f t="shared" si="88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 t="shared" si="89"/>
        <v>26.070921985815602</v>
      </c>
      <c r="Q916" t="str">
        <f t="shared" si="84"/>
        <v>theater</v>
      </c>
      <c r="R916" t="str">
        <f t="shared" si="85"/>
        <v>plays</v>
      </c>
      <c r="S916" s="8">
        <f t="shared" si="86"/>
        <v>41490.208333333336</v>
      </c>
      <c r="T916" s="8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5">
        <f t="shared" si="88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 t="shared" si="89"/>
        <v>105.0032154340836</v>
      </c>
      <c r="Q917" t="str">
        <f t="shared" si="84"/>
        <v>film &amp; video</v>
      </c>
      <c r="R917" t="str">
        <f t="shared" si="85"/>
        <v>television</v>
      </c>
      <c r="S917" s="8">
        <f t="shared" si="86"/>
        <v>42976.208333333328</v>
      </c>
      <c r="T917" s="8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5">
        <f t="shared" si="88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 t="shared" si="89"/>
        <v>25.826923076923077</v>
      </c>
      <c r="Q918" t="str">
        <f t="shared" si="84"/>
        <v>photography</v>
      </c>
      <c r="R918" t="str">
        <f t="shared" si="85"/>
        <v>photography books</v>
      </c>
      <c r="S918" s="8">
        <f t="shared" si="86"/>
        <v>41991.25</v>
      </c>
      <c r="T918" s="8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5">
        <f t="shared" si="88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 t="shared" si="89"/>
        <v>77.666666666666671</v>
      </c>
      <c r="Q919" t="str">
        <f t="shared" si="84"/>
        <v>film &amp; video</v>
      </c>
      <c r="R919" t="str">
        <f t="shared" si="85"/>
        <v>shorts</v>
      </c>
      <c r="S919" s="8">
        <f t="shared" si="86"/>
        <v>40722.208333333336</v>
      </c>
      <c r="T919" s="8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5">
        <f t="shared" si="88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 t="shared" si="89"/>
        <v>57.82692307692308</v>
      </c>
      <c r="Q920" t="str">
        <f t="shared" si="84"/>
        <v>publishing</v>
      </c>
      <c r="R920" t="str">
        <f t="shared" si="85"/>
        <v>radio &amp; podcasts</v>
      </c>
      <c r="S920" s="8">
        <f t="shared" si="86"/>
        <v>41117.208333333336</v>
      </c>
      <c r="T920" s="8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5">
        <f t="shared" si="88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 t="shared" si="89"/>
        <v>92.955555555555549</v>
      </c>
      <c r="Q921" t="str">
        <f t="shared" si="84"/>
        <v>theater</v>
      </c>
      <c r="R921" t="str">
        <f t="shared" si="85"/>
        <v>plays</v>
      </c>
      <c r="S921" s="8">
        <f t="shared" si="86"/>
        <v>43022.208333333328</v>
      </c>
      <c r="T921" s="8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5">
        <f t="shared" si="88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 t="shared" si="89"/>
        <v>37.945098039215686</v>
      </c>
      <c r="Q922" t="str">
        <f t="shared" si="84"/>
        <v>film &amp; video</v>
      </c>
      <c r="R922" t="str">
        <f t="shared" si="85"/>
        <v>animation</v>
      </c>
      <c r="S922" s="8">
        <f t="shared" si="86"/>
        <v>43503.25</v>
      </c>
      <c r="T922" s="8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5">
        <f t="shared" si="88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 t="shared" si="89"/>
        <v>31.842105263157894</v>
      </c>
      <c r="Q923" t="str">
        <f t="shared" si="84"/>
        <v>technology</v>
      </c>
      <c r="R923" t="str">
        <f t="shared" si="85"/>
        <v>web</v>
      </c>
      <c r="S923" s="8">
        <f t="shared" si="86"/>
        <v>40951.25</v>
      </c>
      <c r="T923" s="8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5">
        <f t="shared" si="88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 t="shared" si="89"/>
        <v>40</v>
      </c>
      <c r="Q924" t="str">
        <f t="shared" si="84"/>
        <v>music</v>
      </c>
      <c r="R924" t="str">
        <f t="shared" si="85"/>
        <v>world music</v>
      </c>
      <c r="S924" s="8">
        <f t="shared" si="86"/>
        <v>43443.25</v>
      </c>
      <c r="T924" s="8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5">
        <f t="shared" si="88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 t="shared" si="89"/>
        <v>101.1</v>
      </c>
      <c r="Q925" t="str">
        <f t="shared" si="84"/>
        <v>theater</v>
      </c>
      <c r="R925" t="str">
        <f t="shared" si="85"/>
        <v>plays</v>
      </c>
      <c r="S925" s="8">
        <f t="shared" si="86"/>
        <v>40373.208333333336</v>
      </c>
      <c r="T925" s="8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5">
        <f t="shared" si="88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 t="shared" si="89"/>
        <v>84.006989951944078</v>
      </c>
      <c r="Q926" t="str">
        <f t="shared" si="84"/>
        <v>theater</v>
      </c>
      <c r="R926" t="str">
        <f t="shared" si="85"/>
        <v>plays</v>
      </c>
      <c r="S926" s="8">
        <f t="shared" si="86"/>
        <v>43769.208333333328</v>
      </c>
      <c r="T926" s="8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5">
        <f t="shared" si="88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 t="shared" si="89"/>
        <v>103.41538461538461</v>
      </c>
      <c r="Q927" t="str">
        <f t="shared" si="84"/>
        <v>theater</v>
      </c>
      <c r="R927" t="str">
        <f t="shared" si="85"/>
        <v>plays</v>
      </c>
      <c r="S927" s="8">
        <f t="shared" si="86"/>
        <v>43000.208333333328</v>
      </c>
      <c r="T927" s="8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5">
        <f t="shared" si="88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 t="shared" si="89"/>
        <v>105.13333333333334</v>
      </c>
      <c r="Q928" t="str">
        <f t="shared" si="84"/>
        <v>food</v>
      </c>
      <c r="R928" t="str">
        <f t="shared" si="85"/>
        <v>food trucks</v>
      </c>
      <c r="S928" s="8">
        <f t="shared" si="86"/>
        <v>42502.208333333328</v>
      </c>
      <c r="T928" s="8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5">
        <f t="shared" si="88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 t="shared" si="89"/>
        <v>89.21621621621621</v>
      </c>
      <c r="Q929" t="str">
        <f t="shared" si="84"/>
        <v>theater</v>
      </c>
      <c r="R929" t="str">
        <f t="shared" si="85"/>
        <v>plays</v>
      </c>
      <c r="S929" s="8">
        <f t="shared" si="86"/>
        <v>41102.208333333336</v>
      </c>
      <c r="T929" s="8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5">
        <f t="shared" si="88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 t="shared" si="89"/>
        <v>51.995234312946785</v>
      </c>
      <c r="Q930" t="str">
        <f t="shared" si="84"/>
        <v>technology</v>
      </c>
      <c r="R930" t="str">
        <f t="shared" si="85"/>
        <v>web</v>
      </c>
      <c r="S930" s="8">
        <f t="shared" si="86"/>
        <v>41637.25</v>
      </c>
      <c r="T930" s="8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5">
        <f t="shared" si="88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 t="shared" si="89"/>
        <v>64.956521739130437</v>
      </c>
      <c r="Q931" t="str">
        <f t="shared" si="84"/>
        <v>theater</v>
      </c>
      <c r="R931" t="str">
        <f t="shared" si="85"/>
        <v>plays</v>
      </c>
      <c r="S931" s="8">
        <f t="shared" si="86"/>
        <v>42858.208333333328</v>
      </c>
      <c r="T931" s="8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5">
        <f t="shared" si="88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 t="shared" si="89"/>
        <v>46.235294117647058</v>
      </c>
      <c r="Q932" t="str">
        <f t="shared" si="84"/>
        <v>theater</v>
      </c>
      <c r="R932" t="str">
        <f t="shared" si="85"/>
        <v>plays</v>
      </c>
      <c r="S932" s="8">
        <f t="shared" si="86"/>
        <v>42060.25</v>
      </c>
      <c r="T932" s="8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5">
        <f t="shared" si="88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 t="shared" si="89"/>
        <v>51.151785714285715</v>
      </c>
      <c r="Q933" t="str">
        <f t="shared" si="84"/>
        <v>theater</v>
      </c>
      <c r="R933" t="str">
        <f t="shared" si="85"/>
        <v>plays</v>
      </c>
      <c r="S933" s="8">
        <f t="shared" si="86"/>
        <v>41818.208333333336</v>
      </c>
      <c r="T933" s="8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5">
        <f t="shared" si="88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 t="shared" si="89"/>
        <v>33.909722222222221</v>
      </c>
      <c r="Q934" t="str">
        <f t="shared" si="84"/>
        <v>music</v>
      </c>
      <c r="R934" t="str">
        <f t="shared" si="85"/>
        <v>rock</v>
      </c>
      <c r="S934" s="8">
        <f t="shared" si="86"/>
        <v>41709.208333333336</v>
      </c>
      <c r="T934" s="8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5">
        <f t="shared" si="88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 t="shared" si="89"/>
        <v>92.016298633017882</v>
      </c>
      <c r="Q935" t="str">
        <f t="shared" si="84"/>
        <v>theater</v>
      </c>
      <c r="R935" t="str">
        <f t="shared" si="85"/>
        <v>plays</v>
      </c>
      <c r="S935" s="8">
        <f t="shared" si="86"/>
        <v>41372.208333333336</v>
      </c>
      <c r="T935" s="8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5">
        <f t="shared" si="88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 t="shared" si="89"/>
        <v>107.42857142857143</v>
      </c>
      <c r="Q936" t="str">
        <f t="shared" si="84"/>
        <v>theater</v>
      </c>
      <c r="R936" t="str">
        <f t="shared" si="85"/>
        <v>plays</v>
      </c>
      <c r="S936" s="8">
        <f t="shared" si="86"/>
        <v>42422.25</v>
      </c>
      <c r="T936" s="8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5">
        <f t="shared" si="88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 t="shared" si="89"/>
        <v>75.848484848484844</v>
      </c>
      <c r="Q937" t="str">
        <f t="shared" si="84"/>
        <v>theater</v>
      </c>
      <c r="R937" t="str">
        <f t="shared" si="85"/>
        <v>plays</v>
      </c>
      <c r="S937" s="8">
        <f t="shared" si="86"/>
        <v>42209.208333333328</v>
      </c>
      <c r="T937" s="8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5">
        <f t="shared" si="88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 t="shared" si="89"/>
        <v>80.476190476190482</v>
      </c>
      <c r="Q938" t="str">
        <f t="shared" si="84"/>
        <v>theater</v>
      </c>
      <c r="R938" t="str">
        <f t="shared" si="85"/>
        <v>plays</v>
      </c>
      <c r="S938" s="8">
        <f t="shared" si="86"/>
        <v>43668.208333333328</v>
      </c>
      <c r="T938" s="8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5">
        <f t="shared" si="88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 t="shared" si="89"/>
        <v>86.978483606557376</v>
      </c>
      <c r="Q939" t="str">
        <f t="shared" si="84"/>
        <v>film &amp; video</v>
      </c>
      <c r="R939" t="str">
        <f t="shared" si="85"/>
        <v>documentary</v>
      </c>
      <c r="S939" s="8">
        <f t="shared" si="86"/>
        <v>42334.25</v>
      </c>
      <c r="T939" s="8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5">
        <f t="shared" si="88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 t="shared" si="89"/>
        <v>105.13541666666667</v>
      </c>
      <c r="Q940" t="str">
        <f t="shared" si="84"/>
        <v>publishing</v>
      </c>
      <c r="R940" t="str">
        <f t="shared" si="85"/>
        <v>fiction</v>
      </c>
      <c r="S940" s="8">
        <f t="shared" si="86"/>
        <v>43263.208333333328</v>
      </c>
      <c r="T940" s="8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5">
        <f t="shared" si="88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 t="shared" si="89"/>
        <v>57.298507462686565</v>
      </c>
      <c r="Q941" t="str">
        <f t="shared" si="84"/>
        <v>games</v>
      </c>
      <c r="R941" t="str">
        <f t="shared" si="85"/>
        <v>video games</v>
      </c>
      <c r="S941" s="8">
        <f t="shared" si="86"/>
        <v>40670.208333333336</v>
      </c>
      <c r="T941" s="8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5">
        <f t="shared" si="88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 t="shared" si="89"/>
        <v>93.348484848484844</v>
      </c>
      <c r="Q942" t="str">
        <f t="shared" si="84"/>
        <v>technology</v>
      </c>
      <c r="R942" t="str">
        <f t="shared" si="85"/>
        <v>web</v>
      </c>
      <c r="S942" s="8">
        <f t="shared" si="86"/>
        <v>41244.25</v>
      </c>
      <c r="T942" s="8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5">
        <f t="shared" si="88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 t="shared" si="89"/>
        <v>71.987179487179489</v>
      </c>
      <c r="Q943" t="str">
        <f t="shared" si="84"/>
        <v>theater</v>
      </c>
      <c r="R943" t="str">
        <f t="shared" si="85"/>
        <v>plays</v>
      </c>
      <c r="S943" s="8">
        <f t="shared" si="86"/>
        <v>40552.25</v>
      </c>
      <c r="T943" s="8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5">
        <f t="shared" si="88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 t="shared" si="89"/>
        <v>92.611940298507463</v>
      </c>
      <c r="Q944" t="str">
        <f t="shared" si="84"/>
        <v>theater</v>
      </c>
      <c r="R944" t="str">
        <f t="shared" si="85"/>
        <v>plays</v>
      </c>
      <c r="S944" s="8">
        <f t="shared" si="86"/>
        <v>40568.25</v>
      </c>
      <c r="T944" s="8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5">
        <f t="shared" si="88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 t="shared" si="89"/>
        <v>104.99122807017544</v>
      </c>
      <c r="Q945" t="str">
        <f t="shared" si="84"/>
        <v>food</v>
      </c>
      <c r="R945" t="str">
        <f t="shared" si="85"/>
        <v>food trucks</v>
      </c>
      <c r="S945" s="8">
        <f t="shared" si="86"/>
        <v>41906.208333333336</v>
      </c>
      <c r="T945" s="8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5">
        <f t="shared" si="88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 t="shared" si="89"/>
        <v>30.958174904942965</v>
      </c>
      <c r="Q946" t="str">
        <f t="shared" si="84"/>
        <v>photography</v>
      </c>
      <c r="R946" t="str">
        <f t="shared" si="85"/>
        <v>photography books</v>
      </c>
      <c r="S946" s="8">
        <f t="shared" si="86"/>
        <v>42776.25</v>
      </c>
      <c r="T946" s="8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5">
        <f t="shared" si="88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 t="shared" si="89"/>
        <v>33.001182732111175</v>
      </c>
      <c r="Q947" t="str">
        <f t="shared" si="84"/>
        <v>photography</v>
      </c>
      <c r="R947" t="str">
        <f t="shared" si="85"/>
        <v>photography books</v>
      </c>
      <c r="S947" s="8">
        <f t="shared" si="86"/>
        <v>41004.208333333336</v>
      </c>
      <c r="T947" s="8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5">
        <f t="shared" si="88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 t="shared" si="89"/>
        <v>84.187845303867405</v>
      </c>
      <c r="Q948" t="str">
        <f t="shared" si="84"/>
        <v>theater</v>
      </c>
      <c r="R948" t="str">
        <f t="shared" si="85"/>
        <v>plays</v>
      </c>
      <c r="S948" s="8">
        <f t="shared" si="86"/>
        <v>40710.208333333336</v>
      </c>
      <c r="T948" s="8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5">
        <f t="shared" si="88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 t="shared" si="89"/>
        <v>73.92307692307692</v>
      </c>
      <c r="Q949" t="str">
        <f t="shared" si="84"/>
        <v>theater</v>
      </c>
      <c r="R949" t="str">
        <f t="shared" si="85"/>
        <v>plays</v>
      </c>
      <c r="S949" s="8">
        <f t="shared" si="86"/>
        <v>41908.208333333336</v>
      </c>
      <c r="T949" s="8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5">
        <f t="shared" si="88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 t="shared" si="89"/>
        <v>36.987499999999997</v>
      </c>
      <c r="Q950" t="str">
        <f t="shared" si="84"/>
        <v>film &amp; video</v>
      </c>
      <c r="R950" t="str">
        <f t="shared" si="85"/>
        <v>documentary</v>
      </c>
      <c r="S950" s="8">
        <f t="shared" si="86"/>
        <v>41985.25</v>
      </c>
      <c r="T950" s="8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5">
        <f t="shared" si="88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 t="shared" si="89"/>
        <v>46.896551724137929</v>
      </c>
      <c r="Q951" t="str">
        <f t="shared" si="84"/>
        <v>technology</v>
      </c>
      <c r="R951" t="str">
        <f t="shared" si="85"/>
        <v>web</v>
      </c>
      <c r="S951" s="8">
        <f t="shared" si="86"/>
        <v>42112.208333333328</v>
      </c>
      <c r="T951" s="8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5">
        <f t="shared" si="88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 t="shared" si="89"/>
        <v>5</v>
      </c>
      <c r="Q952" t="str">
        <f t="shared" si="84"/>
        <v>theater</v>
      </c>
      <c r="R952" t="str">
        <f t="shared" si="85"/>
        <v>plays</v>
      </c>
      <c r="S952" s="8">
        <f t="shared" si="86"/>
        <v>43571.208333333328</v>
      </c>
      <c r="T952" s="8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5">
        <f t="shared" si="88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 t="shared" si="89"/>
        <v>102.02437459910199</v>
      </c>
      <c r="Q953" t="str">
        <f t="shared" si="84"/>
        <v>music</v>
      </c>
      <c r="R953" t="str">
        <f t="shared" si="85"/>
        <v>rock</v>
      </c>
      <c r="S953" s="8">
        <f t="shared" si="86"/>
        <v>42730.25</v>
      </c>
      <c r="T953" s="8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5">
        <f t="shared" si="88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 t="shared" si="89"/>
        <v>45.007502206531335</v>
      </c>
      <c r="Q954" t="str">
        <f t="shared" si="84"/>
        <v>film &amp; video</v>
      </c>
      <c r="R954" t="str">
        <f t="shared" si="85"/>
        <v>documentary</v>
      </c>
      <c r="S954" s="8">
        <f t="shared" si="86"/>
        <v>42591.208333333328</v>
      </c>
      <c r="T954" s="8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5">
        <f t="shared" si="88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 t="shared" si="89"/>
        <v>94.285714285714292</v>
      </c>
      <c r="Q955" t="str">
        <f t="shared" si="84"/>
        <v>film &amp; video</v>
      </c>
      <c r="R955" t="str">
        <f t="shared" si="85"/>
        <v>science fiction</v>
      </c>
      <c r="S955" s="8">
        <f t="shared" si="86"/>
        <v>42358.25</v>
      </c>
      <c r="T955" s="8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5">
        <f t="shared" si="88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 t="shared" si="89"/>
        <v>101.02325581395348</v>
      </c>
      <c r="Q956" t="str">
        <f t="shared" si="84"/>
        <v>technology</v>
      </c>
      <c r="R956" t="str">
        <f t="shared" si="85"/>
        <v>web</v>
      </c>
      <c r="S956" s="8">
        <f t="shared" si="86"/>
        <v>41174.208333333336</v>
      </c>
      <c r="T956" s="8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5">
        <f t="shared" si="88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 t="shared" si="89"/>
        <v>97.037499999999994</v>
      </c>
      <c r="Q957" t="str">
        <f t="shared" si="84"/>
        <v>theater</v>
      </c>
      <c r="R957" t="str">
        <f t="shared" si="85"/>
        <v>plays</v>
      </c>
      <c r="S957" s="8">
        <f t="shared" si="86"/>
        <v>41238.25</v>
      </c>
      <c r="T957" s="8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5">
        <f t="shared" si="88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 t="shared" si="89"/>
        <v>43.00963855421687</v>
      </c>
      <c r="Q958" t="str">
        <f t="shared" si="84"/>
        <v>film &amp; video</v>
      </c>
      <c r="R958" t="str">
        <f t="shared" si="85"/>
        <v>science fiction</v>
      </c>
      <c r="S958" s="8">
        <f t="shared" si="86"/>
        <v>42360.25</v>
      </c>
      <c r="T958" s="8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5">
        <f t="shared" si="88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 t="shared" si="89"/>
        <v>94.916030534351151</v>
      </c>
      <c r="Q959" t="str">
        <f t="shared" si="84"/>
        <v>theater</v>
      </c>
      <c r="R959" t="str">
        <f t="shared" si="85"/>
        <v>plays</v>
      </c>
      <c r="S959" s="8">
        <f t="shared" si="86"/>
        <v>40955.25</v>
      </c>
      <c r="T959" s="8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5">
        <f t="shared" si="88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 t="shared" si="89"/>
        <v>72.151785714285708</v>
      </c>
      <c r="Q960" t="str">
        <f t="shared" si="84"/>
        <v>film &amp; video</v>
      </c>
      <c r="R960" t="str">
        <f t="shared" si="85"/>
        <v>animation</v>
      </c>
      <c r="S960" s="8">
        <f t="shared" si="86"/>
        <v>40350.208333333336</v>
      </c>
      <c r="T960" s="8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5">
        <f t="shared" si="88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 t="shared" si="89"/>
        <v>51.007692307692309</v>
      </c>
      <c r="Q961" t="str">
        <f t="shared" si="84"/>
        <v>publishing</v>
      </c>
      <c r="R961" t="str">
        <f t="shared" si="85"/>
        <v>translations</v>
      </c>
      <c r="S961" s="8">
        <f t="shared" si="86"/>
        <v>40357.208333333336</v>
      </c>
      <c r="T961" s="8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5">
        <f t="shared" si="88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 t="shared" si="89"/>
        <v>85.054545454545448</v>
      </c>
      <c r="Q962" t="str">
        <f t="shared" ref="Q962:Q1001" si="90">LEFT(O962,FIND("/",O962)-1)</f>
        <v>technology</v>
      </c>
      <c r="R962" t="str">
        <f t="shared" ref="R962:R1001" si="91">MID(O962, FIND("/", O962) + 1, LEN(O962))</f>
        <v>web</v>
      </c>
      <c r="S962" s="8">
        <f t="shared" ref="S962:S1001" si="92">(((K962/60)/60)/24)+DATE(1970,1,1)</f>
        <v>42408.25</v>
      </c>
      <c r="T962" s="8">
        <f t="shared" ref="T962:T1001" si="93">(((L962/60)/60)/24)+DATE(1970,1,1)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5">
        <f t="shared" si="88"/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 t="shared" si="89"/>
        <v>43.87096774193548</v>
      </c>
      <c r="Q963" t="str">
        <f t="shared" si="90"/>
        <v>publishing</v>
      </c>
      <c r="R963" t="str">
        <f t="shared" si="91"/>
        <v>translations</v>
      </c>
      <c r="S963" s="8">
        <f t="shared" si="92"/>
        <v>40591.25</v>
      </c>
      <c r="T963" s="8">
        <f t="shared" si="93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5">
        <f t="shared" ref="F964:F1001" si="94">(E964/D964)*100</f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 t="shared" ref="P964:P1001" si="95">E964/H964</f>
        <v>40.063909774436091</v>
      </c>
      <c r="Q964" t="str">
        <f t="shared" si="90"/>
        <v>food</v>
      </c>
      <c r="R964" t="str">
        <f t="shared" si="91"/>
        <v>food trucks</v>
      </c>
      <c r="S964" s="8">
        <f t="shared" si="92"/>
        <v>41592.25</v>
      </c>
      <c r="T964" s="8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5">
        <f t="shared" si="94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 t="shared" si="95"/>
        <v>43.833333333333336</v>
      </c>
      <c r="Q965" t="str">
        <f t="shared" si="90"/>
        <v>photography</v>
      </c>
      <c r="R965" t="str">
        <f t="shared" si="91"/>
        <v>photography books</v>
      </c>
      <c r="S965" s="8">
        <f t="shared" si="92"/>
        <v>40607.25</v>
      </c>
      <c r="T965" s="8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5">
        <f t="shared" si="94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 t="shared" si="95"/>
        <v>84.92903225806451</v>
      </c>
      <c r="Q966" t="str">
        <f t="shared" si="90"/>
        <v>theater</v>
      </c>
      <c r="R966" t="str">
        <f t="shared" si="91"/>
        <v>plays</v>
      </c>
      <c r="S966" s="8">
        <f t="shared" si="92"/>
        <v>42135.208333333328</v>
      </c>
      <c r="T966" s="8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5">
        <f t="shared" si="94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 t="shared" si="95"/>
        <v>41.067632850241544</v>
      </c>
      <c r="Q967" t="str">
        <f t="shared" si="90"/>
        <v>music</v>
      </c>
      <c r="R967" t="str">
        <f t="shared" si="91"/>
        <v>rock</v>
      </c>
      <c r="S967" s="8">
        <f t="shared" si="92"/>
        <v>40203.25</v>
      </c>
      <c r="T967" s="8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5">
        <f t="shared" si="94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 t="shared" si="95"/>
        <v>54.971428571428568</v>
      </c>
      <c r="Q968" t="str">
        <f t="shared" si="90"/>
        <v>theater</v>
      </c>
      <c r="R968" t="str">
        <f t="shared" si="91"/>
        <v>plays</v>
      </c>
      <c r="S968" s="8">
        <f t="shared" si="92"/>
        <v>42901.208333333328</v>
      </c>
      <c r="T968" s="8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5">
        <f t="shared" si="94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 t="shared" si="95"/>
        <v>77.010807374443743</v>
      </c>
      <c r="Q969" t="str">
        <f t="shared" si="90"/>
        <v>music</v>
      </c>
      <c r="R969" t="str">
        <f t="shared" si="91"/>
        <v>world music</v>
      </c>
      <c r="S969" s="8">
        <f t="shared" si="92"/>
        <v>41005.208333333336</v>
      </c>
      <c r="T969" s="8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5">
        <f t="shared" si="94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 t="shared" si="95"/>
        <v>71.201754385964918</v>
      </c>
      <c r="Q970" t="str">
        <f t="shared" si="90"/>
        <v>food</v>
      </c>
      <c r="R970" t="str">
        <f t="shared" si="91"/>
        <v>food trucks</v>
      </c>
      <c r="S970" s="8">
        <f t="shared" si="92"/>
        <v>40544.25</v>
      </c>
      <c r="T970" s="8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5">
        <f t="shared" si="94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 t="shared" si="95"/>
        <v>91.935483870967744</v>
      </c>
      <c r="Q971" t="str">
        <f t="shared" si="90"/>
        <v>theater</v>
      </c>
      <c r="R971" t="str">
        <f t="shared" si="91"/>
        <v>plays</v>
      </c>
      <c r="S971" s="8">
        <f t="shared" si="92"/>
        <v>43821.25</v>
      </c>
      <c r="T971" s="8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5">
        <f t="shared" si="94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 t="shared" si="95"/>
        <v>97.069023569023571</v>
      </c>
      <c r="Q972" t="str">
        <f t="shared" si="90"/>
        <v>theater</v>
      </c>
      <c r="R972" t="str">
        <f t="shared" si="91"/>
        <v>plays</v>
      </c>
      <c r="S972" s="8">
        <f t="shared" si="92"/>
        <v>40672.208333333336</v>
      </c>
      <c r="T972" s="8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5">
        <f t="shared" si="94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 t="shared" si="95"/>
        <v>58.916666666666664</v>
      </c>
      <c r="Q973" t="str">
        <f t="shared" si="90"/>
        <v>film &amp; video</v>
      </c>
      <c r="R973" t="str">
        <f t="shared" si="91"/>
        <v>television</v>
      </c>
      <c r="S973" s="8">
        <f t="shared" si="92"/>
        <v>41555.208333333336</v>
      </c>
      <c r="T973" s="8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5">
        <f t="shared" si="94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 t="shared" si="95"/>
        <v>58.015466983938133</v>
      </c>
      <c r="Q974" t="str">
        <f t="shared" si="90"/>
        <v>technology</v>
      </c>
      <c r="R974" t="str">
        <f t="shared" si="91"/>
        <v>web</v>
      </c>
      <c r="S974" s="8">
        <f t="shared" si="92"/>
        <v>41792.208333333336</v>
      </c>
      <c r="T974" s="8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5">
        <f t="shared" si="94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 t="shared" si="95"/>
        <v>103.87301587301587</v>
      </c>
      <c r="Q975" t="str">
        <f t="shared" si="90"/>
        <v>theater</v>
      </c>
      <c r="R975" t="str">
        <f t="shared" si="91"/>
        <v>plays</v>
      </c>
      <c r="S975" s="8">
        <f t="shared" si="92"/>
        <v>40522.25</v>
      </c>
      <c r="T975" s="8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5">
        <f t="shared" si="94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 t="shared" si="95"/>
        <v>93.46875</v>
      </c>
      <c r="Q976" t="str">
        <f t="shared" si="90"/>
        <v>music</v>
      </c>
      <c r="R976" t="str">
        <f t="shared" si="91"/>
        <v>indie rock</v>
      </c>
      <c r="S976" s="8">
        <f t="shared" si="92"/>
        <v>41412.208333333336</v>
      </c>
      <c r="T976" s="8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5">
        <f t="shared" si="94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 t="shared" si="95"/>
        <v>61.970370370370368</v>
      </c>
      <c r="Q977" t="str">
        <f t="shared" si="90"/>
        <v>theater</v>
      </c>
      <c r="R977" t="str">
        <f t="shared" si="91"/>
        <v>plays</v>
      </c>
      <c r="S977" s="8">
        <f t="shared" si="92"/>
        <v>42337.25</v>
      </c>
      <c r="T977" s="8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5">
        <f t="shared" si="94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 t="shared" si="95"/>
        <v>92.042857142857144</v>
      </c>
      <c r="Q978" t="str">
        <f t="shared" si="90"/>
        <v>theater</v>
      </c>
      <c r="R978" t="str">
        <f t="shared" si="91"/>
        <v>plays</v>
      </c>
      <c r="S978" s="8">
        <f t="shared" si="92"/>
        <v>40571.25</v>
      </c>
      <c r="T978" s="8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5">
        <f t="shared" si="94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 t="shared" si="95"/>
        <v>77.268656716417908</v>
      </c>
      <c r="Q979" t="str">
        <f t="shared" si="90"/>
        <v>food</v>
      </c>
      <c r="R979" t="str">
        <f t="shared" si="91"/>
        <v>food trucks</v>
      </c>
      <c r="S979" s="8">
        <f t="shared" si="92"/>
        <v>43138.25</v>
      </c>
      <c r="T979" s="8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5">
        <f t="shared" si="94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 t="shared" si="95"/>
        <v>93.923913043478265</v>
      </c>
      <c r="Q980" t="str">
        <f t="shared" si="90"/>
        <v>games</v>
      </c>
      <c r="R980" t="str">
        <f t="shared" si="91"/>
        <v>video games</v>
      </c>
      <c r="S980" s="8">
        <f t="shared" si="92"/>
        <v>42686.25</v>
      </c>
      <c r="T980" s="8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5">
        <f t="shared" si="94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 t="shared" si="95"/>
        <v>84.969458128078813</v>
      </c>
      <c r="Q981" t="str">
        <f t="shared" si="90"/>
        <v>theater</v>
      </c>
      <c r="R981" t="str">
        <f t="shared" si="91"/>
        <v>plays</v>
      </c>
      <c r="S981" s="8">
        <f t="shared" si="92"/>
        <v>42078.208333333328</v>
      </c>
      <c r="T981" s="8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5">
        <f t="shared" si="94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 t="shared" si="95"/>
        <v>105.97035040431267</v>
      </c>
      <c r="Q982" t="str">
        <f t="shared" si="90"/>
        <v>publishing</v>
      </c>
      <c r="R982" t="str">
        <f t="shared" si="91"/>
        <v>nonfiction</v>
      </c>
      <c r="S982" s="8">
        <f t="shared" si="92"/>
        <v>42307.208333333328</v>
      </c>
      <c r="T982" s="8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5">
        <f t="shared" si="94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 t="shared" si="95"/>
        <v>36.969040247678016</v>
      </c>
      <c r="Q983" t="str">
        <f t="shared" si="90"/>
        <v>technology</v>
      </c>
      <c r="R983" t="str">
        <f t="shared" si="91"/>
        <v>web</v>
      </c>
      <c r="S983" s="8">
        <f t="shared" si="92"/>
        <v>43094.25</v>
      </c>
      <c r="T983" s="8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5">
        <f t="shared" si="94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 t="shared" si="95"/>
        <v>81.533333333333331</v>
      </c>
      <c r="Q984" t="str">
        <f t="shared" si="90"/>
        <v>film &amp; video</v>
      </c>
      <c r="R984" t="str">
        <f t="shared" si="91"/>
        <v>documentary</v>
      </c>
      <c r="S984" s="8">
        <f t="shared" si="92"/>
        <v>40743.208333333336</v>
      </c>
      <c r="T984" s="8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5">
        <f t="shared" si="94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 t="shared" si="95"/>
        <v>80.999140154772135</v>
      </c>
      <c r="Q985" t="str">
        <f t="shared" si="90"/>
        <v>film &amp; video</v>
      </c>
      <c r="R985" t="str">
        <f t="shared" si="91"/>
        <v>documentary</v>
      </c>
      <c r="S985" s="8">
        <f t="shared" si="92"/>
        <v>43681.208333333328</v>
      </c>
      <c r="T985" s="8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5">
        <f t="shared" si="94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 t="shared" si="95"/>
        <v>26.010498687664043</v>
      </c>
      <c r="Q986" t="str">
        <f t="shared" si="90"/>
        <v>theater</v>
      </c>
      <c r="R986" t="str">
        <f t="shared" si="91"/>
        <v>plays</v>
      </c>
      <c r="S986" s="8">
        <f t="shared" si="92"/>
        <v>43716.208333333328</v>
      </c>
      <c r="T986" s="8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5">
        <f t="shared" si="94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 t="shared" si="95"/>
        <v>25.998410896708286</v>
      </c>
      <c r="Q987" t="str">
        <f t="shared" si="90"/>
        <v>music</v>
      </c>
      <c r="R987" t="str">
        <f t="shared" si="91"/>
        <v>rock</v>
      </c>
      <c r="S987" s="8">
        <f t="shared" si="92"/>
        <v>41614.25</v>
      </c>
      <c r="T987" s="8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5">
        <f t="shared" si="94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 t="shared" si="95"/>
        <v>34.173913043478258</v>
      </c>
      <c r="Q988" t="str">
        <f t="shared" si="90"/>
        <v>music</v>
      </c>
      <c r="R988" t="str">
        <f t="shared" si="91"/>
        <v>rock</v>
      </c>
      <c r="S988" s="8">
        <f t="shared" si="92"/>
        <v>40638.208333333336</v>
      </c>
      <c r="T988" s="8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5">
        <f t="shared" si="94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 t="shared" si="95"/>
        <v>28.002083333333335</v>
      </c>
      <c r="Q989" t="str">
        <f t="shared" si="90"/>
        <v>film &amp; video</v>
      </c>
      <c r="R989" t="str">
        <f t="shared" si="91"/>
        <v>documentary</v>
      </c>
      <c r="S989" s="8">
        <f t="shared" si="92"/>
        <v>42852.208333333328</v>
      </c>
      <c r="T989" s="8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5">
        <f t="shared" si="94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 t="shared" si="95"/>
        <v>76.546875</v>
      </c>
      <c r="Q990" t="str">
        <f t="shared" si="90"/>
        <v>publishing</v>
      </c>
      <c r="R990" t="str">
        <f t="shared" si="91"/>
        <v>radio &amp; podcasts</v>
      </c>
      <c r="S990" s="8">
        <f t="shared" si="92"/>
        <v>42686.25</v>
      </c>
      <c r="T990" s="8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5">
        <f t="shared" si="94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 t="shared" si="95"/>
        <v>53.053097345132741</v>
      </c>
      <c r="Q991" t="str">
        <f t="shared" si="90"/>
        <v>publishing</v>
      </c>
      <c r="R991" t="str">
        <f t="shared" si="91"/>
        <v>translations</v>
      </c>
      <c r="S991" s="8">
        <f t="shared" si="92"/>
        <v>43571.208333333328</v>
      </c>
      <c r="T991" s="8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5">
        <f t="shared" si="94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 t="shared" si="95"/>
        <v>106.859375</v>
      </c>
      <c r="Q992" t="str">
        <f t="shared" si="90"/>
        <v>film &amp; video</v>
      </c>
      <c r="R992" t="str">
        <f t="shared" si="91"/>
        <v>drama</v>
      </c>
      <c r="S992" s="8">
        <f t="shared" si="92"/>
        <v>42432.25</v>
      </c>
      <c r="T992" s="8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5">
        <f t="shared" si="94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 t="shared" si="95"/>
        <v>46.020746887966808</v>
      </c>
      <c r="Q993" t="str">
        <f t="shared" si="90"/>
        <v>music</v>
      </c>
      <c r="R993" t="str">
        <f t="shared" si="91"/>
        <v>rock</v>
      </c>
      <c r="S993" s="8">
        <f t="shared" si="92"/>
        <v>41907.208333333336</v>
      </c>
      <c r="T993" s="8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5">
        <f t="shared" si="94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 t="shared" si="95"/>
        <v>100.17424242424242</v>
      </c>
      <c r="Q994" t="str">
        <f t="shared" si="90"/>
        <v>film &amp; video</v>
      </c>
      <c r="R994" t="str">
        <f t="shared" si="91"/>
        <v>drama</v>
      </c>
      <c r="S994" s="8">
        <f t="shared" si="92"/>
        <v>43227.208333333328</v>
      </c>
      <c r="T994" s="8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5">
        <f t="shared" si="94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8">
        <f t="shared" si="92"/>
        <v>42362.25</v>
      </c>
      <c r="T995" s="8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5">
        <f t="shared" si="94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 t="shared" si="95"/>
        <v>87.972684085510693</v>
      </c>
      <c r="Q996" t="str">
        <f t="shared" si="90"/>
        <v>publishing</v>
      </c>
      <c r="R996" t="str">
        <f t="shared" si="91"/>
        <v>translations</v>
      </c>
      <c r="S996" s="8">
        <f t="shared" si="92"/>
        <v>41929.208333333336</v>
      </c>
      <c r="T996" s="8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5">
        <f t="shared" si="94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 t="shared" si="95"/>
        <v>74.995594713656388</v>
      </c>
      <c r="Q997" t="str">
        <f t="shared" si="90"/>
        <v>food</v>
      </c>
      <c r="R997" t="str">
        <f t="shared" si="91"/>
        <v>food trucks</v>
      </c>
      <c r="S997" s="8">
        <f t="shared" si="92"/>
        <v>43408.208333333328</v>
      </c>
      <c r="T997" s="8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5">
        <f t="shared" si="94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 t="shared" si="95"/>
        <v>42.982142857142854</v>
      </c>
      <c r="Q998" t="str">
        <f t="shared" si="90"/>
        <v>theater</v>
      </c>
      <c r="R998" t="str">
        <f t="shared" si="91"/>
        <v>plays</v>
      </c>
      <c r="S998" s="8">
        <f t="shared" si="92"/>
        <v>41276.25</v>
      </c>
      <c r="T998" s="8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5">
        <f t="shared" si="94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 t="shared" si="95"/>
        <v>33.115107913669064</v>
      </c>
      <c r="Q999" t="str">
        <f t="shared" si="90"/>
        <v>theater</v>
      </c>
      <c r="R999" t="str">
        <f t="shared" si="91"/>
        <v>plays</v>
      </c>
      <c r="S999" s="8">
        <f t="shared" si="92"/>
        <v>41659.25</v>
      </c>
      <c r="T999" s="8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5">
        <f t="shared" si="94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 t="shared" si="95"/>
        <v>101.13101604278074</v>
      </c>
      <c r="Q1000" t="str">
        <f t="shared" si="90"/>
        <v>music</v>
      </c>
      <c r="R1000" t="str">
        <f t="shared" si="91"/>
        <v>indie rock</v>
      </c>
      <c r="S1000" s="8">
        <f t="shared" si="92"/>
        <v>40220.25</v>
      </c>
      <c r="T1000" s="8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5">
        <f t="shared" si="94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 t="shared" si="95"/>
        <v>55.98841354723708</v>
      </c>
      <c r="Q1001" t="str">
        <f t="shared" si="90"/>
        <v>food</v>
      </c>
      <c r="R1001" t="str">
        <f t="shared" si="91"/>
        <v>food trucks</v>
      </c>
      <c r="S1001" s="8">
        <f t="shared" si="92"/>
        <v>42550.208333333328</v>
      </c>
      <c r="T1001" s="8">
        <f t="shared" si="93"/>
        <v>42557.208333333328</v>
      </c>
    </row>
    <row r="1002" spans="1:20" x14ac:dyDescent="0.2">
      <c r="E1002" s="5"/>
    </row>
    <row r="1003" spans="1:20" x14ac:dyDescent="0.2">
      <c r="E1003" s="5"/>
    </row>
    <row r="1004" spans="1:20" x14ac:dyDescent="0.2">
      <c r="E1004" s="5"/>
    </row>
    <row r="1005" spans="1:20" x14ac:dyDescent="0.2">
      <c r="E1005" s="5"/>
    </row>
    <row r="1006" spans="1:20" x14ac:dyDescent="0.2">
      <c r="E1006" s="5"/>
    </row>
    <row r="1007" spans="1:20" x14ac:dyDescent="0.2">
      <c r="E1007" s="5"/>
    </row>
    <row r="1008" spans="1:20" x14ac:dyDescent="0.2">
      <c r="E1008" s="5"/>
    </row>
    <row r="1009" spans="5:5" x14ac:dyDescent="0.2">
      <c r="E1009" s="5"/>
    </row>
    <row r="1010" spans="5:5" x14ac:dyDescent="0.2">
      <c r="E1010" s="5"/>
    </row>
    <row r="1011" spans="5:5" x14ac:dyDescent="0.2">
      <c r="E1011" s="5"/>
    </row>
    <row r="1012" spans="5:5" x14ac:dyDescent="0.2">
      <c r="E1012" s="5"/>
    </row>
    <row r="1013" spans="5:5" x14ac:dyDescent="0.2">
      <c r="E1013" s="5"/>
    </row>
    <row r="1014" spans="5:5" x14ac:dyDescent="0.2">
      <c r="E1014" s="5"/>
    </row>
    <row r="1015" spans="5:5" x14ac:dyDescent="0.2">
      <c r="E1015" s="5"/>
    </row>
    <row r="1016" spans="5:5" x14ac:dyDescent="0.2">
      <c r="E1016" s="5"/>
    </row>
    <row r="1017" spans="5:5" x14ac:dyDescent="0.2">
      <c r="E1017" s="5"/>
    </row>
    <row r="1018" spans="5:5" x14ac:dyDescent="0.2">
      <c r="E1018" s="5"/>
    </row>
    <row r="1019" spans="5:5" x14ac:dyDescent="0.2">
      <c r="E1019" s="5"/>
    </row>
    <row r="1020" spans="5:5" x14ac:dyDescent="0.2">
      <c r="E1020" s="5"/>
    </row>
    <row r="1021" spans="5:5" x14ac:dyDescent="0.2">
      <c r="E1021" s="5"/>
    </row>
    <row r="1022" spans="5:5" x14ac:dyDescent="0.2">
      <c r="E1022" s="5"/>
    </row>
  </sheetData>
  <conditionalFormatting sqref="G1:G1048576">
    <cfRule type="containsText" dxfId="11" priority="2" operator="containsText" text="live">
      <formula>NOT(ISERROR(SEARCH("live",G1)))</formula>
    </cfRule>
    <cfRule type="containsText" dxfId="10" priority="3" stopIfTrue="1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stopIfTrue="1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669B-8346-E14C-BAA0-E9BCD5630AB0}">
  <dimension ref="A1:G15"/>
  <sheetViews>
    <sheetView workbookViewId="0">
      <selection activeCell="B32" sqref="B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2046</v>
      </c>
    </row>
    <row r="3" spans="1:7" x14ac:dyDescent="0.2">
      <c r="A3" s="6" t="s">
        <v>2047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  <c r="G4" t="s">
        <v>2035</v>
      </c>
    </row>
    <row r="5" spans="1:7" x14ac:dyDescent="0.2">
      <c r="A5" s="7" t="s">
        <v>2036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7" t="s">
        <v>2037</v>
      </c>
      <c r="B6">
        <v>4</v>
      </c>
      <c r="C6">
        <v>20</v>
      </c>
      <c r="E6">
        <v>22</v>
      </c>
      <c r="G6">
        <v>46</v>
      </c>
    </row>
    <row r="7" spans="1:7" x14ac:dyDescent="0.2">
      <c r="A7" s="7" t="s">
        <v>2038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7" t="s">
        <v>2039</v>
      </c>
      <c r="E8">
        <v>4</v>
      </c>
      <c r="G8">
        <v>4</v>
      </c>
    </row>
    <row r="9" spans="1:7" x14ac:dyDescent="0.2">
      <c r="A9" s="7" t="s">
        <v>2040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7" t="s">
        <v>2041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7" t="s">
        <v>2042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7" t="s">
        <v>2043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7" t="s">
        <v>2044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7" t="s">
        <v>2034</v>
      </c>
    </row>
    <row r="15" spans="1:7" x14ac:dyDescent="0.2">
      <c r="A15" s="7" t="s">
        <v>2035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9455-CEFE-D242-AF3B-703C43B0B981}">
  <dimension ref="A1:R47"/>
  <sheetViews>
    <sheetView workbookViewId="0">
      <selection activeCell="F12" sqref="F12"/>
    </sheetView>
  </sheetViews>
  <sheetFormatPr baseColWidth="10" defaultRowHeight="16" x14ac:dyDescent="0.2"/>
  <cols>
    <col min="6" max="6" width="15.83203125" customWidth="1"/>
    <col min="8" max="8" width="15.33203125" customWidth="1"/>
    <col min="11" max="11" width="13.5" customWidth="1"/>
    <col min="13" max="13" width="11.6640625" customWidth="1"/>
    <col min="15" max="15" width="23.6640625" customWidth="1"/>
    <col min="16" max="16" width="17.83203125" customWidth="1"/>
    <col min="17" max="17" width="17.1640625" customWidth="1"/>
    <col min="18" max="18" width="14.83203125" customWidth="1"/>
  </cols>
  <sheetData>
    <row r="1" spans="1:18" x14ac:dyDescent="0.2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2028</v>
      </c>
      <c r="P1" t="s">
        <v>2030</v>
      </c>
      <c r="Q1" t="s">
        <v>2031</v>
      </c>
      <c r="R1" t="s">
        <v>2032</v>
      </c>
    </row>
    <row r="2" spans="1:18" x14ac:dyDescent="0.2">
      <c r="A2">
        <v>999</v>
      </c>
      <c r="B2" t="s">
        <v>2025</v>
      </c>
      <c r="C2" t="s">
        <v>2026</v>
      </c>
      <c r="D2">
        <v>111100</v>
      </c>
      <c r="E2">
        <v>62819</v>
      </c>
      <c r="F2">
        <v>56.542754275427541</v>
      </c>
      <c r="G2" t="s">
        <v>74</v>
      </c>
      <c r="H2">
        <v>1122</v>
      </c>
      <c r="I2" t="s">
        <v>21</v>
      </c>
      <c r="J2" t="s">
        <v>22</v>
      </c>
      <c r="K2">
        <v>1467176400</v>
      </c>
      <c r="L2">
        <v>1467781200</v>
      </c>
      <c r="M2" t="b">
        <v>0</v>
      </c>
      <c r="N2" t="b">
        <v>0</v>
      </c>
      <c r="O2" t="s">
        <v>17</v>
      </c>
      <c r="Q2" t="s">
        <v>2037</v>
      </c>
      <c r="R2" t="s">
        <v>2054</v>
      </c>
    </row>
    <row r="3" spans="1:18" x14ac:dyDescent="0.2">
      <c r="A3">
        <v>648</v>
      </c>
      <c r="B3" t="s">
        <v>1338</v>
      </c>
      <c r="C3" t="s">
        <v>1339</v>
      </c>
      <c r="D3">
        <v>98600</v>
      </c>
      <c r="E3">
        <v>62174</v>
      </c>
      <c r="F3">
        <v>63.056795131845846</v>
      </c>
      <c r="G3" t="s">
        <v>74</v>
      </c>
      <c r="H3">
        <v>723</v>
      </c>
      <c r="I3" t="s">
        <v>21</v>
      </c>
      <c r="J3" t="s">
        <v>22</v>
      </c>
      <c r="K3">
        <v>1499317200</v>
      </c>
      <c r="L3">
        <v>1500872400</v>
      </c>
      <c r="M3" t="b">
        <v>1</v>
      </c>
      <c r="N3" t="b">
        <v>0</v>
      </c>
      <c r="O3" t="s">
        <v>17</v>
      </c>
      <c r="Q3" t="s">
        <v>2037</v>
      </c>
      <c r="R3" t="s">
        <v>2054</v>
      </c>
    </row>
    <row r="4" spans="1:18" x14ac:dyDescent="0.2">
      <c r="A4">
        <v>202</v>
      </c>
      <c r="B4" t="s">
        <v>456</v>
      </c>
      <c r="C4" t="s">
        <v>457</v>
      </c>
      <c r="D4">
        <v>8300</v>
      </c>
      <c r="E4">
        <v>6543</v>
      </c>
      <c r="F4">
        <v>78.831325301204828</v>
      </c>
      <c r="G4" t="s">
        <v>74</v>
      </c>
      <c r="H4">
        <v>82</v>
      </c>
      <c r="I4" t="s">
        <v>21</v>
      </c>
      <c r="J4" t="s">
        <v>22</v>
      </c>
      <c r="K4">
        <v>1317531600</v>
      </c>
      <c r="L4">
        <v>1317877200</v>
      </c>
      <c r="M4" t="b">
        <v>0</v>
      </c>
      <c r="N4" t="b">
        <v>0</v>
      </c>
      <c r="O4" t="s">
        <v>17</v>
      </c>
      <c r="Q4" t="s">
        <v>2037</v>
      </c>
      <c r="R4" t="s">
        <v>2054</v>
      </c>
    </row>
    <row r="5" spans="1:18" x14ac:dyDescent="0.2">
      <c r="A5">
        <v>129</v>
      </c>
      <c r="B5" t="s">
        <v>309</v>
      </c>
      <c r="C5" t="s">
        <v>310</v>
      </c>
      <c r="D5">
        <v>148500</v>
      </c>
      <c r="E5">
        <v>4756</v>
      </c>
      <c r="F5">
        <v>3.202693602693603</v>
      </c>
      <c r="G5" t="s">
        <v>74</v>
      </c>
      <c r="H5">
        <v>55</v>
      </c>
      <c r="I5" t="s">
        <v>26</v>
      </c>
      <c r="J5" t="s">
        <v>27</v>
      </c>
      <c r="K5">
        <v>1422943200</v>
      </c>
      <c r="L5">
        <v>1425103200</v>
      </c>
      <c r="M5" t="b">
        <v>0</v>
      </c>
      <c r="N5" t="b">
        <v>0</v>
      </c>
      <c r="O5" t="s">
        <v>17</v>
      </c>
      <c r="Q5" t="s">
        <v>2037</v>
      </c>
      <c r="R5" t="s">
        <v>2054</v>
      </c>
    </row>
    <row r="6" spans="1:18" x14ac:dyDescent="0.2">
      <c r="A6">
        <v>0</v>
      </c>
      <c r="B6" t="s">
        <v>12</v>
      </c>
      <c r="C6" t="s">
        <v>13</v>
      </c>
      <c r="D6">
        <v>100</v>
      </c>
      <c r="E6">
        <v>0</v>
      </c>
      <c r="F6">
        <v>0</v>
      </c>
      <c r="G6" t="s">
        <v>14</v>
      </c>
      <c r="H6">
        <v>0</v>
      </c>
      <c r="I6" t="s">
        <v>15</v>
      </c>
      <c r="J6" t="s">
        <v>16</v>
      </c>
      <c r="K6">
        <v>1448690400</v>
      </c>
      <c r="L6">
        <v>1450159200</v>
      </c>
      <c r="M6" t="b">
        <v>0</v>
      </c>
      <c r="N6" t="b">
        <v>0</v>
      </c>
      <c r="O6" t="s">
        <v>17</v>
      </c>
      <c r="Q6" t="s">
        <v>2037</v>
      </c>
      <c r="R6" t="s">
        <v>2054</v>
      </c>
    </row>
    <row r="7" spans="1:18" x14ac:dyDescent="0.2">
      <c r="A7">
        <v>977</v>
      </c>
      <c r="B7" t="s">
        <v>1258</v>
      </c>
      <c r="C7" t="s">
        <v>1983</v>
      </c>
      <c r="D7">
        <v>7000</v>
      </c>
      <c r="E7">
        <v>5177</v>
      </c>
      <c r="F7">
        <v>73.957142857142856</v>
      </c>
      <c r="G7" t="s">
        <v>14</v>
      </c>
      <c r="H7">
        <v>67</v>
      </c>
      <c r="I7" t="s">
        <v>21</v>
      </c>
      <c r="J7" t="s">
        <v>22</v>
      </c>
      <c r="K7">
        <v>1517983200</v>
      </c>
      <c r="L7">
        <v>1520748000</v>
      </c>
      <c r="M7" t="b">
        <v>0</v>
      </c>
      <c r="N7" t="b">
        <v>0</v>
      </c>
      <c r="O7" t="s">
        <v>17</v>
      </c>
      <c r="Q7" t="s">
        <v>2037</v>
      </c>
      <c r="R7" t="s">
        <v>2054</v>
      </c>
    </row>
    <row r="8" spans="1:18" x14ac:dyDescent="0.2">
      <c r="A8">
        <v>926</v>
      </c>
      <c r="B8" t="s">
        <v>1884</v>
      </c>
      <c r="C8" t="s">
        <v>1885</v>
      </c>
      <c r="D8">
        <v>8700</v>
      </c>
      <c r="E8">
        <v>1577</v>
      </c>
      <c r="F8">
        <v>18.126436781609197</v>
      </c>
      <c r="G8" t="s">
        <v>14</v>
      </c>
      <c r="H8">
        <v>15</v>
      </c>
      <c r="I8" t="s">
        <v>21</v>
      </c>
      <c r="J8" t="s">
        <v>22</v>
      </c>
      <c r="K8">
        <v>1463029200</v>
      </c>
      <c r="L8">
        <v>1463374800</v>
      </c>
      <c r="M8" t="b">
        <v>0</v>
      </c>
      <c r="N8" t="b">
        <v>0</v>
      </c>
      <c r="O8" t="s">
        <v>17</v>
      </c>
      <c r="Q8" t="s">
        <v>2037</v>
      </c>
      <c r="R8" t="s">
        <v>2054</v>
      </c>
    </row>
    <row r="9" spans="1:18" x14ac:dyDescent="0.2">
      <c r="A9">
        <v>877</v>
      </c>
      <c r="B9" t="s">
        <v>1786</v>
      </c>
      <c r="C9" t="s">
        <v>1787</v>
      </c>
      <c r="D9">
        <v>163600</v>
      </c>
      <c r="E9">
        <v>126628</v>
      </c>
      <c r="F9">
        <v>77.400977995110026</v>
      </c>
      <c r="G9" t="s">
        <v>14</v>
      </c>
      <c r="H9">
        <v>1229</v>
      </c>
      <c r="I9" t="s">
        <v>21</v>
      </c>
      <c r="J9" t="s">
        <v>22</v>
      </c>
      <c r="K9">
        <v>1469509200</v>
      </c>
      <c r="L9">
        <v>1469595600</v>
      </c>
      <c r="M9" t="b">
        <v>0</v>
      </c>
      <c r="N9" t="b">
        <v>0</v>
      </c>
      <c r="O9" t="s">
        <v>17</v>
      </c>
      <c r="Q9" t="s">
        <v>2037</v>
      </c>
      <c r="R9" t="s">
        <v>2054</v>
      </c>
    </row>
    <row r="10" spans="1:18" x14ac:dyDescent="0.2">
      <c r="A10">
        <v>858</v>
      </c>
      <c r="B10" t="s">
        <v>1748</v>
      </c>
      <c r="C10" t="s">
        <v>1749</v>
      </c>
      <c r="D10">
        <v>4000</v>
      </c>
      <c r="E10">
        <v>2778</v>
      </c>
      <c r="F10">
        <v>69.45</v>
      </c>
      <c r="G10" t="s">
        <v>14</v>
      </c>
      <c r="H10">
        <v>35</v>
      </c>
      <c r="I10" t="s">
        <v>21</v>
      </c>
      <c r="J10" t="s">
        <v>22</v>
      </c>
      <c r="K10">
        <v>1524286800</v>
      </c>
      <c r="L10">
        <v>1524891600</v>
      </c>
      <c r="M10" t="b">
        <v>1</v>
      </c>
      <c r="N10" t="b">
        <v>0</v>
      </c>
      <c r="O10" t="s">
        <v>17</v>
      </c>
      <c r="Q10" t="s">
        <v>2037</v>
      </c>
      <c r="R10" t="s">
        <v>2054</v>
      </c>
    </row>
    <row r="11" spans="1:18" x14ac:dyDescent="0.2">
      <c r="A11">
        <v>808</v>
      </c>
      <c r="B11" t="s">
        <v>1651</v>
      </c>
      <c r="C11" t="s">
        <v>1652</v>
      </c>
      <c r="D11">
        <v>5200</v>
      </c>
      <c r="E11">
        <v>1583</v>
      </c>
      <c r="F11">
        <v>30.44230769230769</v>
      </c>
      <c r="G11" t="s">
        <v>14</v>
      </c>
      <c r="H11">
        <v>19</v>
      </c>
      <c r="I11" t="s">
        <v>21</v>
      </c>
      <c r="J11" t="s">
        <v>22</v>
      </c>
      <c r="K11">
        <v>1463461200</v>
      </c>
      <c r="L11">
        <v>1464930000</v>
      </c>
      <c r="M11" t="b">
        <v>0</v>
      </c>
      <c r="N11" t="b">
        <v>0</v>
      </c>
      <c r="O11" t="s">
        <v>17</v>
      </c>
      <c r="Q11" t="s">
        <v>2037</v>
      </c>
      <c r="R11" t="s">
        <v>2054</v>
      </c>
    </row>
    <row r="12" spans="1:18" x14ac:dyDescent="0.2">
      <c r="A12">
        <v>791</v>
      </c>
      <c r="B12" t="s">
        <v>1617</v>
      </c>
      <c r="C12" t="s">
        <v>1618</v>
      </c>
      <c r="D12">
        <v>2100</v>
      </c>
      <c r="E12">
        <v>540</v>
      </c>
      <c r="F12">
        <v>25.714285714285712</v>
      </c>
      <c r="G12" t="s">
        <v>14</v>
      </c>
      <c r="H12">
        <v>6</v>
      </c>
      <c r="I12" t="s">
        <v>21</v>
      </c>
      <c r="J12" t="s">
        <v>22</v>
      </c>
      <c r="K12">
        <v>1481436000</v>
      </c>
      <c r="L12">
        <v>1482818400</v>
      </c>
      <c r="M12" t="b">
        <v>0</v>
      </c>
      <c r="N12" t="b">
        <v>0</v>
      </c>
      <c r="O12" t="s">
        <v>17</v>
      </c>
      <c r="Q12" t="s">
        <v>2037</v>
      </c>
      <c r="R12" t="s">
        <v>2054</v>
      </c>
    </row>
    <row r="13" spans="1:18" x14ac:dyDescent="0.2">
      <c r="A13">
        <v>656</v>
      </c>
      <c r="B13" t="s">
        <v>1354</v>
      </c>
      <c r="C13" t="s">
        <v>1355</v>
      </c>
      <c r="D13">
        <v>118400</v>
      </c>
      <c r="E13">
        <v>49879</v>
      </c>
      <c r="F13">
        <v>42.127533783783782</v>
      </c>
      <c r="G13" t="s">
        <v>14</v>
      </c>
      <c r="H13">
        <v>504</v>
      </c>
      <c r="I13" t="s">
        <v>26</v>
      </c>
      <c r="J13" t="s">
        <v>27</v>
      </c>
      <c r="K13">
        <v>1514440800</v>
      </c>
      <c r="L13">
        <v>1514872800</v>
      </c>
      <c r="M13" t="b">
        <v>0</v>
      </c>
      <c r="N13" t="b">
        <v>0</v>
      </c>
      <c r="O13" t="s">
        <v>17</v>
      </c>
      <c r="Q13" t="s">
        <v>2037</v>
      </c>
      <c r="R13" t="s">
        <v>2054</v>
      </c>
    </row>
    <row r="14" spans="1:18" x14ac:dyDescent="0.2">
      <c r="A14">
        <v>600</v>
      </c>
      <c r="B14" t="s">
        <v>1242</v>
      </c>
      <c r="C14" t="s">
        <v>1243</v>
      </c>
      <c r="D14">
        <v>100</v>
      </c>
      <c r="E14">
        <v>5</v>
      </c>
      <c r="F14">
        <v>5</v>
      </c>
      <c r="G14" t="s">
        <v>14</v>
      </c>
      <c r="H14">
        <v>1</v>
      </c>
      <c r="I14" t="s">
        <v>40</v>
      </c>
      <c r="J14" t="s">
        <v>41</v>
      </c>
      <c r="K14">
        <v>1375160400</v>
      </c>
      <c r="L14">
        <v>1376197200</v>
      </c>
      <c r="M14" t="b">
        <v>0</v>
      </c>
      <c r="N14" t="b">
        <v>0</v>
      </c>
      <c r="O14" t="s">
        <v>17</v>
      </c>
      <c r="Q14" t="s">
        <v>2037</v>
      </c>
      <c r="R14" t="s">
        <v>2054</v>
      </c>
    </row>
    <row r="15" spans="1:18" x14ac:dyDescent="0.2">
      <c r="A15">
        <v>587</v>
      </c>
      <c r="B15" t="s">
        <v>1216</v>
      </c>
      <c r="C15" t="s">
        <v>1217</v>
      </c>
      <c r="D15">
        <v>9400</v>
      </c>
      <c r="E15">
        <v>6852</v>
      </c>
      <c r="F15">
        <v>72.893617021276597</v>
      </c>
      <c r="G15" t="s">
        <v>14</v>
      </c>
      <c r="H15">
        <v>156</v>
      </c>
      <c r="I15" t="s">
        <v>15</v>
      </c>
      <c r="J15" t="s">
        <v>16</v>
      </c>
      <c r="K15">
        <v>1547877600</v>
      </c>
      <c r="L15">
        <v>1552366800</v>
      </c>
      <c r="M15" t="b">
        <v>0</v>
      </c>
      <c r="N15" t="b">
        <v>1</v>
      </c>
      <c r="O15" t="s">
        <v>17</v>
      </c>
      <c r="Q15" t="s">
        <v>2037</v>
      </c>
      <c r="R15" t="s">
        <v>2054</v>
      </c>
    </row>
    <row r="16" spans="1:18" x14ac:dyDescent="0.2">
      <c r="A16">
        <v>539</v>
      </c>
      <c r="B16" t="s">
        <v>1123</v>
      </c>
      <c r="C16" t="s">
        <v>1124</v>
      </c>
      <c r="D16">
        <v>9800</v>
      </c>
      <c r="E16">
        <v>7120</v>
      </c>
      <c r="F16">
        <v>72.653061224489804</v>
      </c>
      <c r="G16" t="s">
        <v>14</v>
      </c>
      <c r="H16">
        <v>77</v>
      </c>
      <c r="I16" t="s">
        <v>21</v>
      </c>
      <c r="J16" t="s">
        <v>22</v>
      </c>
      <c r="K16">
        <v>1561957200</v>
      </c>
      <c r="L16">
        <v>1562475600</v>
      </c>
      <c r="M16" t="b">
        <v>0</v>
      </c>
      <c r="N16" t="b">
        <v>1</v>
      </c>
      <c r="O16" t="s">
        <v>17</v>
      </c>
      <c r="Q16" t="s">
        <v>2037</v>
      </c>
      <c r="R16" t="s">
        <v>2054</v>
      </c>
    </row>
    <row r="17" spans="1:18" x14ac:dyDescent="0.2">
      <c r="A17">
        <v>423</v>
      </c>
      <c r="B17" t="s">
        <v>895</v>
      </c>
      <c r="C17" t="s">
        <v>896</v>
      </c>
      <c r="D17">
        <v>147800</v>
      </c>
      <c r="E17">
        <v>15723</v>
      </c>
      <c r="F17">
        <v>10.638024357239512</v>
      </c>
      <c r="G17" t="s">
        <v>14</v>
      </c>
      <c r="H17">
        <v>162</v>
      </c>
      <c r="I17" t="s">
        <v>21</v>
      </c>
      <c r="J17" t="s">
        <v>22</v>
      </c>
      <c r="K17">
        <v>1316667600</v>
      </c>
      <c r="L17">
        <v>1316840400</v>
      </c>
      <c r="M17" t="b">
        <v>0</v>
      </c>
      <c r="N17" t="b">
        <v>1</v>
      </c>
      <c r="O17" t="s">
        <v>17</v>
      </c>
      <c r="Q17" t="s">
        <v>2037</v>
      </c>
      <c r="R17" t="s">
        <v>2054</v>
      </c>
    </row>
    <row r="18" spans="1:18" x14ac:dyDescent="0.2">
      <c r="A18">
        <v>414</v>
      </c>
      <c r="B18" t="s">
        <v>878</v>
      </c>
      <c r="C18" t="s">
        <v>879</v>
      </c>
      <c r="D18">
        <v>188200</v>
      </c>
      <c r="E18">
        <v>159405</v>
      </c>
      <c r="F18">
        <v>84.699787460148784</v>
      </c>
      <c r="G18" t="s">
        <v>14</v>
      </c>
      <c r="H18">
        <v>5497</v>
      </c>
      <c r="I18" t="s">
        <v>21</v>
      </c>
      <c r="J18" t="s">
        <v>22</v>
      </c>
      <c r="K18">
        <v>1271739600</v>
      </c>
      <c r="L18">
        <v>1272430800</v>
      </c>
      <c r="M18" t="b">
        <v>0</v>
      </c>
      <c r="N18" t="b">
        <v>1</v>
      </c>
      <c r="O18" t="s">
        <v>17</v>
      </c>
      <c r="Q18" t="s">
        <v>2037</v>
      </c>
      <c r="R18" t="s">
        <v>2054</v>
      </c>
    </row>
    <row r="19" spans="1:18" x14ac:dyDescent="0.2">
      <c r="A19">
        <v>348</v>
      </c>
      <c r="B19" t="s">
        <v>748</v>
      </c>
      <c r="C19" t="s">
        <v>749</v>
      </c>
      <c r="D19">
        <v>199000</v>
      </c>
      <c r="E19">
        <v>142823</v>
      </c>
      <c r="F19">
        <v>71.770351758793964</v>
      </c>
      <c r="G19" t="s">
        <v>14</v>
      </c>
      <c r="H19">
        <v>3483</v>
      </c>
      <c r="I19" t="s">
        <v>21</v>
      </c>
      <c r="J19" t="s">
        <v>22</v>
      </c>
      <c r="K19">
        <v>1487224800</v>
      </c>
      <c r="L19">
        <v>1488348000</v>
      </c>
      <c r="M19" t="b">
        <v>0</v>
      </c>
      <c r="N19" t="b">
        <v>0</v>
      </c>
      <c r="O19" t="s">
        <v>17</v>
      </c>
      <c r="Q19" t="s">
        <v>2037</v>
      </c>
      <c r="R19" t="s">
        <v>2054</v>
      </c>
    </row>
    <row r="20" spans="1:18" x14ac:dyDescent="0.2">
      <c r="A20">
        <v>316</v>
      </c>
      <c r="B20" t="s">
        <v>684</v>
      </c>
      <c r="C20" t="s">
        <v>685</v>
      </c>
      <c r="D20">
        <v>9600</v>
      </c>
      <c r="E20">
        <v>6401</v>
      </c>
      <c r="F20">
        <v>66.677083333333329</v>
      </c>
      <c r="G20" t="s">
        <v>14</v>
      </c>
      <c r="H20">
        <v>108</v>
      </c>
      <c r="I20" t="s">
        <v>107</v>
      </c>
      <c r="J20" t="s">
        <v>108</v>
      </c>
      <c r="K20">
        <v>1574143200</v>
      </c>
      <c r="L20">
        <v>1574229600</v>
      </c>
      <c r="M20" t="b">
        <v>0</v>
      </c>
      <c r="N20" t="b">
        <v>1</v>
      </c>
      <c r="O20" t="s">
        <v>17</v>
      </c>
      <c r="Q20" t="s">
        <v>2037</v>
      </c>
      <c r="R20" t="s">
        <v>2054</v>
      </c>
    </row>
    <row r="21" spans="1:18" x14ac:dyDescent="0.2">
      <c r="A21">
        <v>299</v>
      </c>
      <c r="B21" t="s">
        <v>650</v>
      </c>
      <c r="C21" t="s">
        <v>651</v>
      </c>
      <c r="D21">
        <v>3800</v>
      </c>
      <c r="E21">
        <v>1954</v>
      </c>
      <c r="F21">
        <v>51.421052631578945</v>
      </c>
      <c r="G21" t="s">
        <v>14</v>
      </c>
      <c r="H21">
        <v>49</v>
      </c>
      <c r="I21" t="s">
        <v>21</v>
      </c>
      <c r="J21" t="s">
        <v>22</v>
      </c>
      <c r="K21">
        <v>1456984800</v>
      </c>
      <c r="L21">
        <v>1461819600</v>
      </c>
      <c r="M21" t="b">
        <v>0</v>
      </c>
      <c r="N21" t="b">
        <v>0</v>
      </c>
      <c r="O21" t="s">
        <v>17</v>
      </c>
      <c r="Q21" t="s">
        <v>2037</v>
      </c>
      <c r="R21" t="s">
        <v>2054</v>
      </c>
    </row>
    <row r="22" spans="1:18" x14ac:dyDescent="0.2">
      <c r="A22">
        <v>292</v>
      </c>
      <c r="B22" t="s">
        <v>636</v>
      </c>
      <c r="C22" t="s">
        <v>637</v>
      </c>
      <c r="D22">
        <v>7300</v>
      </c>
      <c r="E22">
        <v>717</v>
      </c>
      <c r="F22">
        <v>9.8219178082191778</v>
      </c>
      <c r="G22" t="s">
        <v>14</v>
      </c>
      <c r="H22">
        <v>10</v>
      </c>
      <c r="I22" t="s">
        <v>21</v>
      </c>
      <c r="J22" t="s">
        <v>22</v>
      </c>
      <c r="K22">
        <v>1331874000</v>
      </c>
      <c r="L22">
        <v>1333429200</v>
      </c>
      <c r="M22" t="b">
        <v>0</v>
      </c>
      <c r="N22" t="b">
        <v>0</v>
      </c>
      <c r="O22" t="s">
        <v>17</v>
      </c>
      <c r="Q22" t="s">
        <v>2037</v>
      </c>
      <c r="R22" t="s">
        <v>2054</v>
      </c>
    </row>
    <row r="23" spans="1:18" x14ac:dyDescent="0.2">
      <c r="A23">
        <v>221</v>
      </c>
      <c r="B23" t="s">
        <v>495</v>
      </c>
      <c r="C23" t="s">
        <v>496</v>
      </c>
      <c r="D23">
        <v>121500</v>
      </c>
      <c r="E23">
        <v>119830</v>
      </c>
      <c r="F23">
        <v>98.625514403292186</v>
      </c>
      <c r="G23" t="s">
        <v>14</v>
      </c>
      <c r="H23">
        <v>2179</v>
      </c>
      <c r="I23" t="s">
        <v>21</v>
      </c>
      <c r="J23" t="s">
        <v>22</v>
      </c>
      <c r="K23">
        <v>1340254800</v>
      </c>
      <c r="L23">
        <v>1340427600</v>
      </c>
      <c r="M23" t="b">
        <v>1</v>
      </c>
      <c r="N23" t="b">
        <v>0</v>
      </c>
      <c r="O23" t="s">
        <v>17</v>
      </c>
      <c r="Q23" t="s">
        <v>2037</v>
      </c>
      <c r="R23" t="s">
        <v>2054</v>
      </c>
    </row>
    <row r="24" spans="1:18" x14ac:dyDescent="0.2">
      <c r="A24">
        <v>178</v>
      </c>
      <c r="B24" t="s">
        <v>408</v>
      </c>
      <c r="C24" t="s">
        <v>409</v>
      </c>
      <c r="D24">
        <v>7200</v>
      </c>
      <c r="E24">
        <v>6927</v>
      </c>
      <c r="F24">
        <v>96.208333333333329</v>
      </c>
      <c r="G24" t="s">
        <v>14</v>
      </c>
      <c r="H24">
        <v>210</v>
      </c>
      <c r="I24" t="s">
        <v>21</v>
      </c>
      <c r="J24" t="s">
        <v>22</v>
      </c>
      <c r="K24">
        <v>1505970000</v>
      </c>
      <c r="L24">
        <v>1506747600</v>
      </c>
      <c r="M24" t="b">
        <v>0</v>
      </c>
      <c r="N24" t="b">
        <v>0</v>
      </c>
      <c r="O24" t="s">
        <v>17</v>
      </c>
      <c r="Q24" t="s">
        <v>2037</v>
      </c>
      <c r="R24" t="s">
        <v>2054</v>
      </c>
    </row>
    <row r="25" spans="1:18" x14ac:dyDescent="0.2">
      <c r="A25">
        <v>110</v>
      </c>
      <c r="B25" t="s">
        <v>270</v>
      </c>
      <c r="C25" t="s">
        <v>271</v>
      </c>
      <c r="D25">
        <v>142400</v>
      </c>
      <c r="E25">
        <v>21307</v>
      </c>
      <c r="F25">
        <v>14.962780898876405</v>
      </c>
      <c r="G25" t="s">
        <v>14</v>
      </c>
      <c r="H25">
        <v>296</v>
      </c>
      <c r="I25" t="s">
        <v>21</v>
      </c>
      <c r="J25" t="s">
        <v>22</v>
      </c>
      <c r="K25">
        <v>1536642000</v>
      </c>
      <c r="L25">
        <v>1538283600</v>
      </c>
      <c r="M25" t="b">
        <v>0</v>
      </c>
      <c r="N25" t="b">
        <v>0</v>
      </c>
      <c r="O25" t="s">
        <v>17</v>
      </c>
      <c r="Q25" t="s">
        <v>2037</v>
      </c>
      <c r="R25" t="s">
        <v>2054</v>
      </c>
    </row>
    <row r="26" spans="1:18" x14ac:dyDescent="0.2">
      <c r="A26">
        <v>995</v>
      </c>
      <c r="B26" t="s">
        <v>2017</v>
      </c>
      <c r="C26" t="s">
        <v>2018</v>
      </c>
      <c r="D26">
        <v>97300</v>
      </c>
      <c r="E26">
        <v>153216</v>
      </c>
      <c r="F26">
        <v>157.46762589928059</v>
      </c>
      <c r="G26" t="s">
        <v>20</v>
      </c>
      <c r="H26">
        <v>2043</v>
      </c>
      <c r="I26" t="s">
        <v>21</v>
      </c>
      <c r="J26" t="s">
        <v>22</v>
      </c>
      <c r="K26">
        <v>1541307600</v>
      </c>
      <c r="L26">
        <v>1543816800</v>
      </c>
      <c r="M26" t="b">
        <v>0</v>
      </c>
      <c r="N26" t="b">
        <v>1</v>
      </c>
      <c r="O26" t="s">
        <v>17</v>
      </c>
      <c r="Q26" t="s">
        <v>2037</v>
      </c>
      <c r="R26" t="s">
        <v>2054</v>
      </c>
    </row>
    <row r="27" spans="1:18" x14ac:dyDescent="0.2">
      <c r="A27">
        <v>968</v>
      </c>
      <c r="B27" t="s">
        <v>1965</v>
      </c>
      <c r="C27" t="s">
        <v>1966</v>
      </c>
      <c r="D27">
        <v>2400</v>
      </c>
      <c r="E27">
        <v>8117</v>
      </c>
      <c r="F27">
        <v>338.20833333333337</v>
      </c>
      <c r="G27" t="s">
        <v>20</v>
      </c>
      <c r="H27">
        <v>114</v>
      </c>
      <c r="I27" t="s">
        <v>21</v>
      </c>
      <c r="J27" t="s">
        <v>22</v>
      </c>
      <c r="K27">
        <v>1293861600</v>
      </c>
      <c r="L27">
        <v>1295157600</v>
      </c>
      <c r="M27" t="b">
        <v>0</v>
      </c>
      <c r="N27" t="b">
        <v>0</v>
      </c>
      <c r="O27" t="s">
        <v>17</v>
      </c>
      <c r="Q27" t="s">
        <v>2037</v>
      </c>
      <c r="R27" t="s">
        <v>2054</v>
      </c>
    </row>
    <row r="28" spans="1:18" x14ac:dyDescent="0.2">
      <c r="A28">
        <v>962</v>
      </c>
      <c r="B28" t="s">
        <v>1954</v>
      </c>
      <c r="C28" t="s">
        <v>1955</v>
      </c>
      <c r="D28">
        <v>3600</v>
      </c>
      <c r="E28">
        <v>10657</v>
      </c>
      <c r="F28">
        <v>296.02777777777777</v>
      </c>
      <c r="G28" t="s">
        <v>20</v>
      </c>
      <c r="H28">
        <v>266</v>
      </c>
      <c r="I28" t="s">
        <v>21</v>
      </c>
      <c r="J28" t="s">
        <v>22</v>
      </c>
      <c r="K28">
        <v>1384408800</v>
      </c>
      <c r="L28">
        <v>1386223200</v>
      </c>
      <c r="M28" t="b">
        <v>0</v>
      </c>
      <c r="N28" t="b">
        <v>0</v>
      </c>
      <c r="O28" t="s">
        <v>17</v>
      </c>
      <c r="Q28" t="s">
        <v>2037</v>
      </c>
      <c r="R28" t="s">
        <v>2054</v>
      </c>
    </row>
    <row r="29" spans="1:18" x14ac:dyDescent="0.2">
      <c r="A29">
        <v>943</v>
      </c>
      <c r="B29" t="s">
        <v>1916</v>
      </c>
      <c r="C29" t="s">
        <v>1917</v>
      </c>
      <c r="D29">
        <v>7500</v>
      </c>
      <c r="E29">
        <v>11969</v>
      </c>
      <c r="F29">
        <v>159.58666666666667</v>
      </c>
      <c r="G29" t="s">
        <v>20</v>
      </c>
      <c r="H29">
        <v>114</v>
      </c>
      <c r="I29" t="s">
        <v>21</v>
      </c>
      <c r="J29" t="s">
        <v>22</v>
      </c>
      <c r="K29">
        <v>1411534800</v>
      </c>
      <c r="L29">
        <v>1414558800</v>
      </c>
      <c r="M29" t="b">
        <v>0</v>
      </c>
      <c r="N29" t="b">
        <v>0</v>
      </c>
      <c r="O29" t="s">
        <v>17</v>
      </c>
      <c r="Q29" t="s">
        <v>2037</v>
      </c>
      <c r="R29" t="s">
        <v>2054</v>
      </c>
    </row>
    <row r="30" spans="1:18" x14ac:dyDescent="0.2">
      <c r="A30">
        <v>896</v>
      </c>
      <c r="B30" t="s">
        <v>1824</v>
      </c>
      <c r="C30" t="s">
        <v>1825</v>
      </c>
      <c r="D30">
        <v>19800</v>
      </c>
      <c r="E30">
        <v>153338</v>
      </c>
      <c r="F30">
        <v>774.43434343434342</v>
      </c>
      <c r="G30" t="s">
        <v>20</v>
      </c>
      <c r="H30">
        <v>1460</v>
      </c>
      <c r="I30" t="s">
        <v>26</v>
      </c>
      <c r="J30" t="s">
        <v>27</v>
      </c>
      <c r="K30">
        <v>1310619600</v>
      </c>
      <c r="L30">
        <v>1310878800</v>
      </c>
      <c r="M30" t="b">
        <v>0</v>
      </c>
      <c r="N30" t="b">
        <v>1</v>
      </c>
      <c r="O30" t="s">
        <v>17</v>
      </c>
      <c r="Q30" t="s">
        <v>2037</v>
      </c>
      <c r="R30" t="s">
        <v>2054</v>
      </c>
    </row>
    <row r="31" spans="1:18" x14ac:dyDescent="0.2">
      <c r="A31">
        <v>867</v>
      </c>
      <c r="B31" t="s">
        <v>1766</v>
      </c>
      <c r="C31" t="s">
        <v>1767</v>
      </c>
      <c r="D31">
        <v>4800</v>
      </c>
      <c r="E31">
        <v>7797</v>
      </c>
      <c r="F31">
        <v>162.4375</v>
      </c>
      <c r="G31" t="s">
        <v>20</v>
      </c>
      <c r="H31">
        <v>300</v>
      </c>
      <c r="I31" t="s">
        <v>21</v>
      </c>
      <c r="J31" t="s">
        <v>22</v>
      </c>
      <c r="K31">
        <v>1539061200</v>
      </c>
      <c r="L31">
        <v>1539579600</v>
      </c>
      <c r="M31" t="b">
        <v>0</v>
      </c>
      <c r="N31" t="b">
        <v>0</v>
      </c>
      <c r="O31" t="s">
        <v>17</v>
      </c>
      <c r="Q31" t="s">
        <v>2037</v>
      </c>
      <c r="R31" t="s">
        <v>2054</v>
      </c>
    </row>
    <row r="32" spans="1:18" x14ac:dyDescent="0.2">
      <c r="A32">
        <v>856</v>
      </c>
      <c r="B32" t="s">
        <v>1599</v>
      </c>
      <c r="C32" t="s">
        <v>1745</v>
      </c>
      <c r="D32">
        <v>2400</v>
      </c>
      <c r="E32">
        <v>8558</v>
      </c>
      <c r="F32">
        <v>356.58333333333331</v>
      </c>
      <c r="G32" t="s">
        <v>20</v>
      </c>
      <c r="H32">
        <v>158</v>
      </c>
      <c r="I32" t="s">
        <v>21</v>
      </c>
      <c r="J32" t="s">
        <v>22</v>
      </c>
      <c r="K32">
        <v>1335243600</v>
      </c>
      <c r="L32">
        <v>1336712400</v>
      </c>
      <c r="M32" t="b">
        <v>0</v>
      </c>
      <c r="N32" t="b">
        <v>0</v>
      </c>
      <c r="O32" t="s">
        <v>17</v>
      </c>
      <c r="Q32" t="s">
        <v>2037</v>
      </c>
      <c r="R32" t="s">
        <v>2054</v>
      </c>
    </row>
    <row r="33" spans="1:18" x14ac:dyDescent="0.2">
      <c r="A33">
        <v>847</v>
      </c>
      <c r="B33" t="s">
        <v>1727</v>
      </c>
      <c r="C33" t="s">
        <v>1728</v>
      </c>
      <c r="D33">
        <v>4700</v>
      </c>
      <c r="E33">
        <v>11174</v>
      </c>
      <c r="F33">
        <v>237.74468085106383</v>
      </c>
      <c r="G33" t="s">
        <v>20</v>
      </c>
      <c r="H33">
        <v>110</v>
      </c>
      <c r="I33" t="s">
        <v>21</v>
      </c>
      <c r="J33" t="s">
        <v>22</v>
      </c>
      <c r="K33">
        <v>1515304800</v>
      </c>
      <c r="L33">
        <v>1515564000</v>
      </c>
      <c r="M33" t="b">
        <v>0</v>
      </c>
      <c r="N33" t="b">
        <v>0</v>
      </c>
      <c r="O33" t="s">
        <v>17</v>
      </c>
      <c r="Q33" t="s">
        <v>2037</v>
      </c>
      <c r="R33" t="s">
        <v>2054</v>
      </c>
    </row>
    <row r="34" spans="1:18" x14ac:dyDescent="0.2">
      <c r="A34">
        <v>679</v>
      </c>
      <c r="B34" t="s">
        <v>668</v>
      </c>
      <c r="C34" t="s">
        <v>1398</v>
      </c>
      <c r="D34">
        <v>1400</v>
      </c>
      <c r="E34">
        <v>14511</v>
      </c>
      <c r="F34">
        <v>1036.5</v>
      </c>
      <c r="G34" t="s">
        <v>20</v>
      </c>
      <c r="H34">
        <v>363</v>
      </c>
      <c r="I34" t="s">
        <v>21</v>
      </c>
      <c r="J34" t="s">
        <v>22</v>
      </c>
      <c r="K34">
        <v>1571374800</v>
      </c>
      <c r="L34">
        <v>1571806800</v>
      </c>
      <c r="M34" t="b">
        <v>0</v>
      </c>
      <c r="N34" t="b">
        <v>1</v>
      </c>
      <c r="O34" t="s">
        <v>17</v>
      </c>
      <c r="Q34" t="s">
        <v>2037</v>
      </c>
      <c r="R34" t="s">
        <v>2054</v>
      </c>
    </row>
    <row r="35" spans="1:18" x14ac:dyDescent="0.2">
      <c r="A35">
        <v>627</v>
      </c>
      <c r="B35" t="s">
        <v>1296</v>
      </c>
      <c r="C35" t="s">
        <v>1297</v>
      </c>
      <c r="D35">
        <v>1600</v>
      </c>
      <c r="E35">
        <v>11108</v>
      </c>
      <c r="F35">
        <v>694.25</v>
      </c>
      <c r="G35" t="s">
        <v>20</v>
      </c>
      <c r="H35">
        <v>154</v>
      </c>
      <c r="I35" t="s">
        <v>40</v>
      </c>
      <c r="J35" t="s">
        <v>41</v>
      </c>
      <c r="K35">
        <v>1276664400</v>
      </c>
      <c r="L35">
        <v>1278738000</v>
      </c>
      <c r="M35" t="b">
        <v>1</v>
      </c>
      <c r="N35" t="b">
        <v>0</v>
      </c>
      <c r="O35" t="s">
        <v>17</v>
      </c>
      <c r="Q35" t="s">
        <v>2037</v>
      </c>
      <c r="R35" t="s">
        <v>2054</v>
      </c>
    </row>
    <row r="36" spans="1:18" x14ac:dyDescent="0.2">
      <c r="A36">
        <v>607</v>
      </c>
      <c r="B36" t="s">
        <v>1256</v>
      </c>
      <c r="C36" t="s">
        <v>1257</v>
      </c>
      <c r="D36">
        <v>137600</v>
      </c>
      <c r="E36">
        <v>180667</v>
      </c>
      <c r="F36">
        <v>131.29869186046511</v>
      </c>
      <c r="G36" t="s">
        <v>20</v>
      </c>
      <c r="H36">
        <v>2230</v>
      </c>
      <c r="I36" t="s">
        <v>21</v>
      </c>
      <c r="J36" t="s">
        <v>22</v>
      </c>
      <c r="K36">
        <v>1395550800</v>
      </c>
      <c r="L36">
        <v>1395723600</v>
      </c>
      <c r="M36" t="b">
        <v>0</v>
      </c>
      <c r="N36" t="b">
        <v>0</v>
      </c>
      <c r="O36" t="s">
        <v>17</v>
      </c>
      <c r="Q36" t="s">
        <v>2037</v>
      </c>
      <c r="R36" t="s">
        <v>2054</v>
      </c>
    </row>
    <row r="37" spans="1:18" x14ac:dyDescent="0.2">
      <c r="A37">
        <v>574</v>
      </c>
      <c r="B37" t="s">
        <v>1192</v>
      </c>
      <c r="C37" t="s">
        <v>1193</v>
      </c>
      <c r="D37">
        <v>2700</v>
      </c>
      <c r="E37">
        <v>9967</v>
      </c>
      <c r="F37">
        <v>369.14814814814815</v>
      </c>
      <c r="G37" t="s">
        <v>20</v>
      </c>
      <c r="H37">
        <v>144</v>
      </c>
      <c r="I37" t="s">
        <v>21</v>
      </c>
      <c r="J37" t="s">
        <v>22</v>
      </c>
      <c r="K37">
        <v>1575698400</v>
      </c>
      <c r="L37">
        <v>1576562400</v>
      </c>
      <c r="M37" t="b">
        <v>0</v>
      </c>
      <c r="N37" t="b">
        <v>1</v>
      </c>
      <c r="O37" t="s">
        <v>17</v>
      </c>
      <c r="Q37" t="s">
        <v>2037</v>
      </c>
      <c r="R37" t="s">
        <v>2054</v>
      </c>
    </row>
    <row r="38" spans="1:18" x14ac:dyDescent="0.2">
      <c r="A38">
        <v>517</v>
      </c>
      <c r="B38" t="s">
        <v>1080</v>
      </c>
      <c r="C38" t="s">
        <v>1081</v>
      </c>
      <c r="D38">
        <v>5900</v>
      </c>
      <c r="E38">
        <v>6608</v>
      </c>
      <c r="F38">
        <v>112.00000000000001</v>
      </c>
      <c r="G38" t="s">
        <v>20</v>
      </c>
      <c r="H38">
        <v>78</v>
      </c>
      <c r="I38" t="s">
        <v>21</v>
      </c>
      <c r="J38" t="s">
        <v>22</v>
      </c>
      <c r="K38">
        <v>1493960400</v>
      </c>
      <c r="L38">
        <v>1494392400</v>
      </c>
      <c r="M38" t="b">
        <v>0</v>
      </c>
      <c r="N38" t="b">
        <v>0</v>
      </c>
      <c r="O38" t="s">
        <v>17</v>
      </c>
      <c r="Q38" t="s">
        <v>2037</v>
      </c>
      <c r="R38" t="s">
        <v>2054</v>
      </c>
    </row>
    <row r="39" spans="1:18" x14ac:dyDescent="0.2">
      <c r="A39">
        <v>491</v>
      </c>
      <c r="B39" t="s">
        <v>1030</v>
      </c>
      <c r="C39" t="s">
        <v>1031</v>
      </c>
      <c r="D39">
        <v>56800</v>
      </c>
      <c r="E39">
        <v>173437</v>
      </c>
      <c r="F39">
        <v>305.34683098591546</v>
      </c>
      <c r="G39" t="s">
        <v>20</v>
      </c>
      <c r="H39">
        <v>2443</v>
      </c>
      <c r="I39" t="s">
        <v>21</v>
      </c>
      <c r="J39" t="s">
        <v>22</v>
      </c>
      <c r="K39">
        <v>1372654800</v>
      </c>
      <c r="L39">
        <v>1374901200</v>
      </c>
      <c r="M39" t="b">
        <v>0</v>
      </c>
      <c r="N39" t="b">
        <v>1</v>
      </c>
      <c r="O39" t="s">
        <v>17</v>
      </c>
      <c r="Q39" t="s">
        <v>2037</v>
      </c>
      <c r="R39" t="s">
        <v>2054</v>
      </c>
    </row>
    <row r="40" spans="1:18" x14ac:dyDescent="0.2">
      <c r="A40">
        <v>484</v>
      </c>
      <c r="B40" t="s">
        <v>1015</v>
      </c>
      <c r="C40" t="s">
        <v>1016</v>
      </c>
      <c r="D40">
        <v>29600</v>
      </c>
      <c r="E40">
        <v>77021</v>
      </c>
      <c r="F40">
        <v>260.20608108108109</v>
      </c>
      <c r="G40" t="s">
        <v>20</v>
      </c>
      <c r="H40">
        <v>1572</v>
      </c>
      <c r="I40" t="s">
        <v>40</v>
      </c>
      <c r="J40" t="s">
        <v>41</v>
      </c>
      <c r="K40">
        <v>1407128400</v>
      </c>
      <c r="L40">
        <v>1411362000</v>
      </c>
      <c r="M40" t="b">
        <v>0</v>
      </c>
      <c r="N40" t="b">
        <v>1</v>
      </c>
      <c r="O40" t="s">
        <v>17</v>
      </c>
      <c r="Q40" t="s">
        <v>2037</v>
      </c>
      <c r="R40" t="s">
        <v>2054</v>
      </c>
    </row>
    <row r="41" spans="1:18" x14ac:dyDescent="0.2">
      <c r="A41">
        <v>479</v>
      </c>
      <c r="B41" t="s">
        <v>1005</v>
      </c>
      <c r="C41" t="s">
        <v>1006</v>
      </c>
      <c r="D41">
        <v>2400</v>
      </c>
      <c r="E41">
        <v>12310</v>
      </c>
      <c r="F41">
        <v>512.91666666666663</v>
      </c>
      <c r="G41" t="s">
        <v>20</v>
      </c>
      <c r="H41">
        <v>173</v>
      </c>
      <c r="I41" t="s">
        <v>40</v>
      </c>
      <c r="J41" t="s">
        <v>41</v>
      </c>
      <c r="K41">
        <v>1501304400</v>
      </c>
      <c r="L41">
        <v>1501477200</v>
      </c>
      <c r="M41" t="b">
        <v>0</v>
      </c>
      <c r="N41" t="b">
        <v>0</v>
      </c>
      <c r="O41" t="s">
        <v>17</v>
      </c>
      <c r="Q41" t="s">
        <v>2037</v>
      </c>
      <c r="R41" t="s">
        <v>2054</v>
      </c>
    </row>
    <row r="42" spans="1:18" x14ac:dyDescent="0.2">
      <c r="A42">
        <v>471</v>
      </c>
      <c r="B42" t="s">
        <v>446</v>
      </c>
      <c r="C42" t="s">
        <v>990</v>
      </c>
      <c r="D42">
        <v>3100</v>
      </c>
      <c r="E42">
        <v>9889</v>
      </c>
      <c r="F42">
        <v>319</v>
      </c>
      <c r="G42" t="s">
        <v>20</v>
      </c>
      <c r="H42">
        <v>194</v>
      </c>
      <c r="I42" t="s">
        <v>40</v>
      </c>
      <c r="J42" t="s">
        <v>41</v>
      </c>
      <c r="K42">
        <v>1335934800</v>
      </c>
      <c r="L42">
        <v>1335934800</v>
      </c>
      <c r="M42" t="b">
        <v>0</v>
      </c>
      <c r="N42" t="b">
        <v>1</v>
      </c>
      <c r="O42" t="s">
        <v>17</v>
      </c>
      <c r="Q42" t="s">
        <v>2037</v>
      </c>
      <c r="R42" t="s">
        <v>2054</v>
      </c>
    </row>
    <row r="43" spans="1:18" x14ac:dyDescent="0.2">
      <c r="A43">
        <v>383</v>
      </c>
      <c r="B43" t="s">
        <v>818</v>
      </c>
      <c r="C43" t="s">
        <v>819</v>
      </c>
      <c r="D43">
        <v>6300</v>
      </c>
      <c r="E43">
        <v>14199</v>
      </c>
      <c r="F43">
        <v>225.38095238095238</v>
      </c>
      <c r="G43" t="s">
        <v>20</v>
      </c>
      <c r="H43">
        <v>189</v>
      </c>
      <c r="I43" t="s">
        <v>21</v>
      </c>
      <c r="J43" t="s">
        <v>22</v>
      </c>
      <c r="K43">
        <v>1550037600</v>
      </c>
      <c r="L43">
        <v>1550556000</v>
      </c>
      <c r="M43" t="b">
        <v>0</v>
      </c>
      <c r="N43" t="b">
        <v>1</v>
      </c>
      <c r="O43" t="s">
        <v>17</v>
      </c>
      <c r="Q43" t="s">
        <v>2037</v>
      </c>
      <c r="R43" t="s">
        <v>2054</v>
      </c>
    </row>
    <row r="44" spans="1:18" x14ac:dyDescent="0.2">
      <c r="A44">
        <v>331</v>
      </c>
      <c r="B44" t="s">
        <v>714</v>
      </c>
      <c r="C44" t="s">
        <v>715</v>
      </c>
      <c r="D44">
        <v>3300</v>
      </c>
      <c r="E44">
        <v>14643</v>
      </c>
      <c r="F44">
        <v>443.72727272727275</v>
      </c>
      <c r="G44" t="s">
        <v>20</v>
      </c>
      <c r="H44">
        <v>190</v>
      </c>
      <c r="I44" t="s">
        <v>21</v>
      </c>
      <c r="J44" t="s">
        <v>22</v>
      </c>
      <c r="K44">
        <v>1324274400</v>
      </c>
      <c r="L44">
        <v>1324360800</v>
      </c>
      <c r="M44" t="b">
        <v>0</v>
      </c>
      <c r="N44" t="b">
        <v>0</v>
      </c>
      <c r="O44" t="s">
        <v>17</v>
      </c>
      <c r="Q44" t="s">
        <v>2037</v>
      </c>
      <c r="R44" t="s">
        <v>2054</v>
      </c>
    </row>
    <row r="45" spans="1:18" x14ac:dyDescent="0.2">
      <c r="A45">
        <v>42</v>
      </c>
      <c r="B45" t="s">
        <v>129</v>
      </c>
      <c r="C45" t="s">
        <v>130</v>
      </c>
      <c r="D45">
        <v>1800</v>
      </c>
      <c r="E45">
        <v>7991</v>
      </c>
      <c r="F45">
        <v>443.94444444444446</v>
      </c>
      <c r="G45" t="s">
        <v>20</v>
      </c>
      <c r="H45">
        <v>222</v>
      </c>
      <c r="I45" t="s">
        <v>21</v>
      </c>
      <c r="J45" t="s">
        <v>22</v>
      </c>
      <c r="K45">
        <v>1309755600</v>
      </c>
      <c r="L45">
        <v>1310533200</v>
      </c>
      <c r="M45" t="b">
        <v>0</v>
      </c>
      <c r="N45" t="b">
        <v>0</v>
      </c>
      <c r="O45" t="s">
        <v>17</v>
      </c>
      <c r="Q45" t="s">
        <v>2037</v>
      </c>
      <c r="R45" t="s">
        <v>2054</v>
      </c>
    </row>
    <row r="46" spans="1:18" x14ac:dyDescent="0.2">
      <c r="A46">
        <v>113</v>
      </c>
      <c r="B46" t="s">
        <v>276</v>
      </c>
      <c r="C46" t="s">
        <v>277</v>
      </c>
      <c r="D46">
        <v>3300</v>
      </c>
      <c r="E46">
        <v>12437</v>
      </c>
      <c r="F46">
        <v>376.87878787878788</v>
      </c>
      <c r="G46" t="s">
        <v>20</v>
      </c>
      <c r="H46">
        <v>131</v>
      </c>
      <c r="I46" t="s">
        <v>21</v>
      </c>
      <c r="J46" t="s">
        <v>22</v>
      </c>
      <c r="K46">
        <v>1505192400</v>
      </c>
      <c r="L46">
        <v>1505797200</v>
      </c>
      <c r="M46" t="b">
        <v>0</v>
      </c>
      <c r="N46" t="b">
        <v>0</v>
      </c>
      <c r="O46" t="s">
        <v>17</v>
      </c>
      <c r="Q46" t="s">
        <v>2037</v>
      </c>
      <c r="R46" t="s">
        <v>2054</v>
      </c>
    </row>
    <row r="47" spans="1:18" x14ac:dyDescent="0.2">
      <c r="A47">
        <v>97</v>
      </c>
      <c r="B47" t="s">
        <v>243</v>
      </c>
      <c r="C47" t="s">
        <v>244</v>
      </c>
      <c r="D47">
        <v>1300</v>
      </c>
      <c r="E47">
        <v>12047</v>
      </c>
      <c r="F47">
        <v>926.69230769230762</v>
      </c>
      <c r="G47" t="s">
        <v>20</v>
      </c>
      <c r="H47">
        <v>113</v>
      </c>
      <c r="I47" t="s">
        <v>21</v>
      </c>
      <c r="J47" t="s">
        <v>22</v>
      </c>
      <c r="K47">
        <v>1435208400</v>
      </c>
      <c r="L47">
        <v>1439874000</v>
      </c>
      <c r="M47" t="b">
        <v>0</v>
      </c>
      <c r="N47" t="b">
        <v>0</v>
      </c>
      <c r="O47" t="s">
        <v>17</v>
      </c>
      <c r="Q47" t="s">
        <v>2037</v>
      </c>
      <c r="R47" t="s">
        <v>2054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FC64-0F4C-CC40-B5B8-10096AA9DC65}">
  <dimension ref="A1:G31"/>
  <sheetViews>
    <sheetView workbookViewId="0">
      <selection activeCell="G12" sqref="G1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2046</v>
      </c>
    </row>
    <row r="2" spans="1:7" x14ac:dyDescent="0.2">
      <c r="A2" s="6" t="s">
        <v>2031</v>
      </c>
      <c r="B2" t="s">
        <v>2046</v>
      </c>
    </row>
    <row r="4" spans="1:7" x14ac:dyDescent="0.2">
      <c r="A4" s="6" t="s">
        <v>2047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2">
      <c r="A6" s="7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7" t="s">
        <v>2049</v>
      </c>
      <c r="E7">
        <v>4</v>
      </c>
      <c r="G7">
        <v>4</v>
      </c>
    </row>
    <row r="8" spans="1:7" x14ac:dyDescent="0.2">
      <c r="A8" s="7" t="s">
        <v>2050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7" t="s">
        <v>2051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7" t="s">
        <v>2052</v>
      </c>
      <c r="C10">
        <v>8</v>
      </c>
      <c r="E10">
        <v>10</v>
      </c>
      <c r="G10">
        <v>18</v>
      </c>
    </row>
    <row r="11" spans="1:7" x14ac:dyDescent="0.2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7" t="s">
        <v>2054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7" t="s">
        <v>2055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7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2057</v>
      </c>
      <c r="C15">
        <v>3</v>
      </c>
      <c r="E15">
        <v>4</v>
      </c>
      <c r="G15">
        <v>7</v>
      </c>
    </row>
    <row r="16" spans="1:7" x14ac:dyDescent="0.2">
      <c r="A16" s="7" t="s">
        <v>2058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7" t="s">
        <v>2062</v>
      </c>
      <c r="C20">
        <v>4</v>
      </c>
      <c r="E20">
        <v>4</v>
      </c>
      <c r="G20">
        <v>8</v>
      </c>
    </row>
    <row r="21" spans="1:7" x14ac:dyDescent="0.2">
      <c r="A21" s="7" t="s">
        <v>2063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7" t="s">
        <v>2064</v>
      </c>
      <c r="C22">
        <v>9</v>
      </c>
      <c r="E22">
        <v>5</v>
      </c>
      <c r="G22">
        <v>14</v>
      </c>
    </row>
    <row r="23" spans="1:7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7" t="s">
        <v>2066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7" t="s">
        <v>2067</v>
      </c>
      <c r="C25">
        <v>7</v>
      </c>
      <c r="E25">
        <v>14</v>
      </c>
      <c r="G25">
        <v>21</v>
      </c>
    </row>
    <row r="26" spans="1:7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7" t="s">
        <v>2069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7" t="s">
        <v>2071</v>
      </c>
      <c r="E29">
        <v>3</v>
      </c>
      <c r="G29">
        <v>3</v>
      </c>
    </row>
    <row r="30" spans="1:7" x14ac:dyDescent="0.2">
      <c r="A30" s="7" t="s">
        <v>2034</v>
      </c>
    </row>
    <row r="31" spans="1:7" x14ac:dyDescent="0.2">
      <c r="A31" s="7" t="s">
        <v>2035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604F-4B4A-594F-A50C-26B960F35EB3}">
  <dimension ref="A1:G19"/>
  <sheetViews>
    <sheetView workbookViewId="0">
      <selection activeCell="B24" sqref="B24"/>
    </sheetView>
  </sheetViews>
  <sheetFormatPr baseColWidth="10" defaultRowHeight="16" x14ac:dyDescent="0.2"/>
  <cols>
    <col min="1" max="1" width="25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2046</v>
      </c>
    </row>
    <row r="2" spans="1:7" x14ac:dyDescent="0.2">
      <c r="A2" s="6" t="s">
        <v>2087</v>
      </c>
      <c r="B2" t="s">
        <v>2046</v>
      </c>
    </row>
    <row r="4" spans="1:7" x14ac:dyDescent="0.2">
      <c r="A4" s="6" t="s">
        <v>2047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2">
      <c r="A6" s="7" t="s">
        <v>2074</v>
      </c>
    </row>
    <row r="7" spans="1:7" x14ac:dyDescent="0.2">
      <c r="A7" s="7" t="s">
        <v>2075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">
      <c r="A8" s="7" t="s">
        <v>2076</v>
      </c>
      <c r="B8">
        <v>7</v>
      </c>
      <c r="C8">
        <v>28</v>
      </c>
      <c r="E8">
        <v>44</v>
      </c>
      <c r="G8">
        <v>79</v>
      </c>
    </row>
    <row r="9" spans="1:7" x14ac:dyDescent="0.2">
      <c r="A9" s="7" t="s">
        <v>2077</v>
      </c>
      <c r="B9">
        <v>4</v>
      </c>
      <c r="C9">
        <v>33</v>
      </c>
      <c r="E9">
        <v>49</v>
      </c>
      <c r="G9">
        <v>86</v>
      </c>
    </row>
    <row r="10" spans="1:7" x14ac:dyDescent="0.2">
      <c r="A10" s="7" t="s">
        <v>2078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">
      <c r="A11" s="7" t="s">
        <v>2079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">
      <c r="A12" s="7" t="s">
        <v>2080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">
      <c r="A13" s="7" t="s">
        <v>2081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">
      <c r="A14" s="7" t="s">
        <v>2082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">
      <c r="A15" s="7" t="s">
        <v>2083</v>
      </c>
      <c r="B15">
        <v>5</v>
      </c>
      <c r="C15">
        <v>23</v>
      </c>
      <c r="E15">
        <v>45</v>
      </c>
      <c r="G15">
        <v>73</v>
      </c>
    </row>
    <row r="16" spans="1:7" x14ac:dyDescent="0.2">
      <c r="A16" s="7" t="s">
        <v>2084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">
      <c r="A17" s="7" t="s">
        <v>2085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">
      <c r="A18" s="7" t="s">
        <v>2086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">
      <c r="A19" s="7" t="s">
        <v>2035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0C01-3605-6449-996A-68E11AA39430}">
  <dimension ref="A1:H13"/>
  <sheetViews>
    <sheetView workbookViewId="0">
      <selection activeCell="B6" sqref="B6"/>
    </sheetView>
  </sheetViews>
  <sheetFormatPr baseColWidth="10" defaultRowHeight="16" x14ac:dyDescent="0.2"/>
  <cols>
    <col min="1" max="1" width="48.6640625" style="11" bestFit="1" customWidth="1"/>
    <col min="2" max="2" width="17" style="11" bestFit="1" customWidth="1"/>
    <col min="3" max="3" width="13.33203125" style="11" bestFit="1" customWidth="1"/>
    <col min="4" max="4" width="15.5" style="11" bestFit="1" customWidth="1"/>
    <col min="5" max="5" width="12.33203125" style="11" bestFit="1" customWidth="1"/>
    <col min="6" max="6" width="19.5" style="12" bestFit="1" customWidth="1"/>
    <col min="7" max="7" width="14.83203125" style="11" bestFit="1" customWidth="1"/>
    <col min="8" max="8" width="18.33203125" style="11" bestFit="1" customWidth="1"/>
    <col min="9" max="16384" width="10.83203125" style="11"/>
  </cols>
  <sheetData>
    <row r="1" spans="1:8" x14ac:dyDescent="0.2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2" t="s">
        <v>2093</v>
      </c>
      <c r="G1" s="11" t="s">
        <v>2107</v>
      </c>
      <c r="H1" s="11" t="s">
        <v>2094</v>
      </c>
    </row>
    <row r="2" spans="1:8" x14ac:dyDescent="0.2">
      <c r="A2" s="11" t="s">
        <v>2095</v>
      </c>
      <c r="B2" s="11">
        <f>COUNTIFS(Crowdfunding!D:D, "&lt;1000",Crowdfunding!G:G, "successful")</f>
        <v>30</v>
      </c>
      <c r="C2" s="11">
        <f>COUNTIFS(Crowdfunding!D:D, "&lt;1000",Crowdfunding!G:G, "failed")</f>
        <v>20</v>
      </c>
      <c r="D2" s="11">
        <f>COUNTIFS(Crowdfunding!D:D, "&lt;1000",Crowdfunding!G:G, "canceled")</f>
        <v>1</v>
      </c>
      <c r="E2" s="11">
        <f>B2+C2+D2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s="11" t="s">
        <v>2096</v>
      </c>
      <c r="B3" s="11">
        <f>COUNTIFS(Crowdfunding!D:D, "&gt;=1000",Crowdfunding!D:D, "&lt;5000",Crowdfunding!G:G, "successful")</f>
        <v>191</v>
      </c>
      <c r="C3" s="11">
        <f>COUNTIFS(Crowdfunding!D:D, "&gt;=1000",Crowdfunding!D:D, "&lt;5000",Crowdfunding!G:G, "failed")</f>
        <v>38</v>
      </c>
      <c r="D3" s="11">
        <f>COUNTIFS(Crowdfunding!D:D, "&gt;=1000",Crowdfunding!D:D, "&lt;5000",Crowdfunding!G:G, "canceled")</f>
        <v>2</v>
      </c>
      <c r="E3" s="11">
        <f t="shared" ref="E3:E13" si="0">B3+C3+D3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2" si="3">D3/E3</f>
        <v>8.658008658008658E-3</v>
      </c>
    </row>
    <row r="4" spans="1:8" x14ac:dyDescent="0.2">
      <c r="A4" s="11" t="s">
        <v>2097</v>
      </c>
      <c r="B4" s="11">
        <f>COUNTIFS(Crowdfunding!D:D, "&gt;=5000",Crowdfunding!D:D, "&lt;10000",Crowdfunding!G:G, "successful")</f>
        <v>164</v>
      </c>
      <c r="C4" s="11">
        <f>COUNTIFS(Crowdfunding!D:D, "&gt;=5000",Crowdfunding!D:D, "&lt;10000",Crowdfunding!G:G, "failed")</f>
        <v>126</v>
      </c>
      <c r="D4" s="11">
        <f>COUNTIFS(Crowdfunding!D:D, "&gt;=5000",Crowdfunding!D:D, "&lt;10000",Crowdfunding!G:G, "canceled")</f>
        <v>25</v>
      </c>
      <c r="E4" s="11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s="11" t="s">
        <v>2098</v>
      </c>
      <c r="B5" s="11">
        <f>COUNTIFS(Crowdfunding!D:D, "&gt;=10000",Crowdfunding!D:D, "&lt;15000",Crowdfunding!G:G, "successful")</f>
        <v>4</v>
      </c>
      <c r="C5" s="11">
        <f>COUNTIFS(Crowdfunding!D:D, "&gt;=10000",Crowdfunding!D:D, "&lt;15000",Crowdfunding!G:G, "failed")</f>
        <v>5</v>
      </c>
      <c r="D5" s="11">
        <f>COUNTIFS(Crowdfunding!D:D, "&gt;=10000",Crowdfunding!D:D, "&lt;15000",Crowdfunding!G:G, "canceled")</f>
        <v>0</v>
      </c>
      <c r="E5" s="11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s="11" t="s">
        <v>2099</v>
      </c>
      <c r="B6" s="11">
        <f>COUNTIFS(Crowdfunding!D:D, "&gt;=15000",Crowdfunding!D:D, "&lt;20000",Crowdfunding!G:G, "successful")</f>
        <v>10</v>
      </c>
      <c r="C6" s="11">
        <f>COUNTIFS(Crowdfunding!D:D, "&gt;=15000",Crowdfunding!D:D, "&lt;20000",Crowdfunding!G:G, "failed")</f>
        <v>0</v>
      </c>
      <c r="D6" s="11">
        <f>COUNTIFS(Crowdfunding!D:D, "&gt;=15000",Crowdfunding!D:D, "&lt;20000",Crowdfunding!G:G, "canceled")</f>
        <v>0</v>
      </c>
      <c r="E6" s="11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s="11" t="s">
        <v>2100</v>
      </c>
      <c r="B7" s="11">
        <f>COUNTIFS(Crowdfunding!D:D, "&gt;=20000",Crowdfunding!D:D, "&lt;25000",Crowdfunding!G:G, "successful")</f>
        <v>7</v>
      </c>
      <c r="C7" s="11">
        <f>COUNTIFS(Crowdfunding!D:D, "&gt;=20000",Crowdfunding!D:D, "&lt;25000",Crowdfunding!G:G, "failed")</f>
        <v>0</v>
      </c>
      <c r="D7" s="11">
        <f>COUNTIFS(Crowdfunding!D:D, "&gt;=20000",Crowdfunding!D:D, "&lt;25000",Crowdfunding!G:G, "canceled")</f>
        <v>0</v>
      </c>
      <c r="E7" s="11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s="11" t="s">
        <v>2101</v>
      </c>
      <c r="B8" s="11">
        <f>COUNTIFS(Crowdfunding!D:D, "&gt;=25000",Crowdfunding!D:D, "&lt;30000",Crowdfunding!G:G, "successful")</f>
        <v>11</v>
      </c>
      <c r="C8" s="11">
        <f>COUNTIFS(Crowdfunding!D:D, "&gt;=25000",Crowdfunding!D:D, "&lt;30000",Crowdfunding!G:G, "failed")</f>
        <v>3</v>
      </c>
      <c r="D8" s="11">
        <f>COUNTIFS(Crowdfunding!D:D, "&gt;=25000",Crowdfunding!D:D, "&lt;30000",Crowdfunding!G:G, "canceled")</f>
        <v>0</v>
      </c>
      <c r="E8" s="11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s="11" t="s">
        <v>2102</v>
      </c>
      <c r="B9" s="11">
        <f>COUNTIFS(Crowdfunding!D:D, "&gt;=30000",Crowdfunding!D:D, "&lt;35000",Crowdfunding!G:G, "successful")</f>
        <v>7</v>
      </c>
      <c r="C9" s="11">
        <f>COUNTIFS(Crowdfunding!D:D, "&gt;=30000",Crowdfunding!D:D, "&lt;35000",Crowdfunding!G:G, "failed")</f>
        <v>0</v>
      </c>
      <c r="D9" s="11">
        <f>COUNTIFS(Crowdfunding!D:D, "&gt;=30000",Crowdfunding!D:D, "&lt;35000",Crowdfunding!G:G, "canceled")</f>
        <v>0</v>
      </c>
      <c r="E9" s="11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s="11" t="s">
        <v>2103</v>
      </c>
      <c r="B10" s="11">
        <f>COUNTIFS(Crowdfunding!D:D, "&gt;=35000",Crowdfunding!D:D, "&lt;40000",Crowdfunding!G:G, "successful")</f>
        <v>8</v>
      </c>
      <c r="C10" s="11">
        <f>COUNTIFS(Crowdfunding!D:D, "&gt;=35000",Crowdfunding!D:D, "&lt;40000",Crowdfunding!G:G, "failed")</f>
        <v>3</v>
      </c>
      <c r="D10" s="11">
        <f>COUNTIFS(Crowdfunding!D:D, "&gt;=35000",Crowdfunding!D:D, "&lt;40000",Crowdfunding!G:G, "canceled")</f>
        <v>1</v>
      </c>
      <c r="E10" s="11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s="11" t="s">
        <v>2104</v>
      </c>
      <c r="B11" s="11">
        <f>COUNTIFS(Crowdfunding!D:D, "&gt;=40000",Crowdfunding!D:D, "&lt;45000",Crowdfunding!G:G, "successful")</f>
        <v>11</v>
      </c>
      <c r="C11" s="11">
        <f>COUNTIFS(Crowdfunding!D:D, "&gt;=40000",Crowdfunding!D:D, "&lt;45000",Crowdfunding!G:G, "failed")</f>
        <v>3</v>
      </c>
      <c r="D11" s="11">
        <f>COUNTIFS(Crowdfunding!D:D, "&gt;=40000",Crowdfunding!D:D, "&lt;45000",Crowdfunding!G:G, "canceled")</f>
        <v>0</v>
      </c>
      <c r="E11" s="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s="11" t="s">
        <v>2105</v>
      </c>
      <c r="B12" s="11">
        <f>COUNTIFS(Crowdfunding!D:D, "&gt;=45000",Crowdfunding!D:D, "&lt;50000",Crowdfunding!G:G, "successful")</f>
        <v>8</v>
      </c>
      <c r="C12" s="11">
        <f>COUNTIFS(Crowdfunding!D:D, "&gt;=45000",Crowdfunding!D:D, "&lt;50000",Crowdfunding!G:G, "failed")</f>
        <v>3</v>
      </c>
      <c r="D12" s="11">
        <f>COUNTIFS(Crowdfunding!D:D, "&gt;=45000",Crowdfunding!D:D, "&lt;50000",Crowdfunding!G:G, "canceled")</f>
        <v>0</v>
      </c>
      <c r="E12" s="11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s="11" t="s">
        <v>2106</v>
      </c>
      <c r="B13" s="11">
        <f>COUNTIFS(Crowdfunding!D:D, "&gt;=50000",Crowdfunding!G:G, "successful")</f>
        <v>114</v>
      </c>
      <c r="C13" s="11">
        <f>COUNTIFS(Crowdfunding!D:D, "&gt;=50000",Crowdfunding!G:G, "failed")</f>
        <v>163</v>
      </c>
      <c r="D13" s="11">
        <f>COUNTIFS(Crowdfunding!D:D, "&gt;=50000",Crowdfunding!G:G, "canceled")</f>
        <v>28</v>
      </c>
      <c r="E13" s="11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>D13/E13</f>
        <v>9.1803278688524587E-2</v>
      </c>
    </row>
  </sheetData>
  <pageMargins left="0.7" right="0.7" top="0.75" bottom="0.75" header="0.3" footer="0.3"/>
  <ignoredErrors>
    <ignoredError sqref="B4 C6 D4 G2:G1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6AA3-5F5F-9E46-ACB3-CDD29A37286F}">
  <dimension ref="A1:H566"/>
  <sheetViews>
    <sheetView topLeftCell="A73" workbookViewId="0">
      <selection activeCell="H19" sqref="H19"/>
    </sheetView>
  </sheetViews>
  <sheetFormatPr baseColWidth="10" defaultRowHeight="16" x14ac:dyDescent="0.2"/>
  <cols>
    <col min="2" max="2" width="13.1640625" bestFit="1" customWidth="1"/>
    <col min="7" max="7" width="46.1640625" bestFit="1" customWidth="1"/>
    <col min="8" max="8" width="23.83203125" style="5" customWidth="1"/>
    <col min="9" max="9" width="23.83203125" customWidth="1"/>
  </cols>
  <sheetData>
    <row r="1" spans="1:8" x14ac:dyDescent="0.2">
      <c r="A1" s="11" t="s">
        <v>2108</v>
      </c>
      <c r="B1" s="11" t="s">
        <v>2109</v>
      </c>
      <c r="D1" s="11" t="s">
        <v>2108</v>
      </c>
      <c r="E1" s="11" t="s">
        <v>2109</v>
      </c>
      <c r="F1" s="11"/>
    </row>
    <row r="2" spans="1:8" x14ac:dyDescent="0.2">
      <c r="A2" t="s">
        <v>20</v>
      </c>
      <c r="B2">
        <v>158</v>
      </c>
      <c r="D2" t="s">
        <v>14</v>
      </c>
      <c r="E2">
        <v>0</v>
      </c>
      <c r="G2" s="15" t="s">
        <v>2115</v>
      </c>
      <c r="H2" s="16"/>
    </row>
    <row r="3" spans="1:8" x14ac:dyDescent="0.2">
      <c r="A3" t="s">
        <v>20</v>
      </c>
      <c r="B3">
        <v>1425</v>
      </c>
      <c r="D3" t="s">
        <v>14</v>
      </c>
      <c r="E3">
        <v>24</v>
      </c>
      <c r="G3" s="13" t="s">
        <v>2110</v>
      </c>
      <c r="H3" s="14">
        <f>AVERAGE(B2:B566)</f>
        <v>851.14690265486729</v>
      </c>
    </row>
    <row r="4" spans="1:8" x14ac:dyDescent="0.2">
      <c r="A4" t="s">
        <v>20</v>
      </c>
      <c r="B4">
        <v>174</v>
      </c>
      <c r="D4" t="s">
        <v>14</v>
      </c>
      <c r="E4">
        <v>53</v>
      </c>
      <c r="G4" s="13" t="s">
        <v>2111</v>
      </c>
      <c r="H4" s="14">
        <f>MEDIAN((B2:B566))</f>
        <v>201</v>
      </c>
    </row>
    <row r="5" spans="1:8" x14ac:dyDescent="0.2">
      <c r="A5" t="s">
        <v>20</v>
      </c>
      <c r="B5">
        <v>227</v>
      </c>
      <c r="D5" t="s">
        <v>14</v>
      </c>
      <c r="E5">
        <v>18</v>
      </c>
      <c r="G5" s="13" t="s">
        <v>2112</v>
      </c>
      <c r="H5" s="14">
        <f>MIN(B2:B566)</f>
        <v>16</v>
      </c>
    </row>
    <row r="6" spans="1:8" x14ac:dyDescent="0.2">
      <c r="A6" t="s">
        <v>20</v>
      </c>
      <c r="B6">
        <v>220</v>
      </c>
      <c r="D6" t="s">
        <v>14</v>
      </c>
      <c r="E6">
        <v>44</v>
      </c>
      <c r="G6" s="13" t="s">
        <v>2117</v>
      </c>
      <c r="H6" s="14">
        <f>MAX(B2:B566)</f>
        <v>7295</v>
      </c>
    </row>
    <row r="7" spans="1:8" x14ac:dyDescent="0.2">
      <c r="A7" t="s">
        <v>20</v>
      </c>
      <c r="B7">
        <v>98</v>
      </c>
      <c r="D7" t="s">
        <v>14</v>
      </c>
      <c r="E7">
        <v>27</v>
      </c>
      <c r="G7" s="13" t="s">
        <v>2113</v>
      </c>
      <c r="H7" s="14">
        <f>VAR(B2:B566)</f>
        <v>1606216.5936295739</v>
      </c>
    </row>
    <row r="8" spans="1:8" x14ac:dyDescent="0.2">
      <c r="A8" t="s">
        <v>20</v>
      </c>
      <c r="B8">
        <v>100</v>
      </c>
      <c r="D8" t="s">
        <v>14</v>
      </c>
      <c r="E8">
        <v>55</v>
      </c>
      <c r="G8" s="13" t="s">
        <v>2114</v>
      </c>
      <c r="H8" s="14">
        <f>STDEV(B2:B566)</f>
        <v>1267.366006183523</v>
      </c>
    </row>
    <row r="9" spans="1:8" x14ac:dyDescent="0.2">
      <c r="A9" t="s">
        <v>20</v>
      </c>
      <c r="B9">
        <v>1249</v>
      </c>
      <c r="D9" t="s">
        <v>14</v>
      </c>
      <c r="E9">
        <v>200</v>
      </c>
    </row>
    <row r="10" spans="1:8" x14ac:dyDescent="0.2">
      <c r="A10" t="s">
        <v>20</v>
      </c>
      <c r="B10">
        <v>1396</v>
      </c>
      <c r="D10" t="s">
        <v>14</v>
      </c>
      <c r="E10">
        <v>452</v>
      </c>
    </row>
    <row r="11" spans="1:8" x14ac:dyDescent="0.2">
      <c r="A11" t="s">
        <v>20</v>
      </c>
      <c r="B11">
        <v>890</v>
      </c>
      <c r="D11" t="s">
        <v>14</v>
      </c>
      <c r="E11">
        <v>674</v>
      </c>
    </row>
    <row r="12" spans="1:8" x14ac:dyDescent="0.2">
      <c r="A12" t="s">
        <v>20</v>
      </c>
      <c r="B12">
        <v>142</v>
      </c>
      <c r="D12" t="s">
        <v>14</v>
      </c>
      <c r="E12">
        <v>558</v>
      </c>
      <c r="G12" s="15" t="s">
        <v>2116</v>
      </c>
      <c r="H12" s="16"/>
    </row>
    <row r="13" spans="1:8" x14ac:dyDescent="0.2">
      <c r="A13" t="s">
        <v>20</v>
      </c>
      <c r="B13">
        <v>2673</v>
      </c>
      <c r="D13" t="s">
        <v>14</v>
      </c>
      <c r="E13">
        <v>15</v>
      </c>
      <c r="G13" s="13" t="s">
        <v>2110</v>
      </c>
      <c r="H13" s="14">
        <f>AVERAGE(E2:E365)</f>
        <v>585.61538461538464</v>
      </c>
    </row>
    <row r="14" spans="1:8" x14ac:dyDescent="0.2">
      <c r="A14" t="s">
        <v>20</v>
      </c>
      <c r="B14">
        <v>163</v>
      </c>
      <c r="D14" t="s">
        <v>14</v>
      </c>
      <c r="E14">
        <v>2307</v>
      </c>
      <c r="G14" s="13" t="s">
        <v>2111</v>
      </c>
      <c r="H14" s="14">
        <f>MEDIAN(E2:E365)</f>
        <v>114.5</v>
      </c>
    </row>
    <row r="15" spans="1:8" x14ac:dyDescent="0.2">
      <c r="A15" t="s">
        <v>20</v>
      </c>
      <c r="B15">
        <v>2220</v>
      </c>
      <c r="D15" t="s">
        <v>14</v>
      </c>
      <c r="E15">
        <v>88</v>
      </c>
      <c r="G15" s="13" t="s">
        <v>2112</v>
      </c>
      <c r="H15" s="14">
        <f>MIN((E2:E365))</f>
        <v>0</v>
      </c>
    </row>
    <row r="16" spans="1:8" x14ac:dyDescent="0.2">
      <c r="A16" t="s">
        <v>20</v>
      </c>
      <c r="B16">
        <v>1606</v>
      </c>
      <c r="D16" t="s">
        <v>14</v>
      </c>
      <c r="E16">
        <v>48</v>
      </c>
      <c r="G16" s="13" t="s">
        <v>2117</v>
      </c>
      <c r="H16" s="14">
        <f>MAX((E2:E365))</f>
        <v>6080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  <c r="G17" s="13" t="s">
        <v>2113</v>
      </c>
      <c r="H17" s="14">
        <f>VAR(E2:E366)</f>
        <v>924113.45496927318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  <c r="G18" s="13" t="s">
        <v>2114</v>
      </c>
      <c r="H18" s="14">
        <f>STDEV(E2:E365)</f>
        <v>961.30819978260524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2:H2"/>
    <mergeCell ref="G12:H12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stopIfTrue="1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stopIfTrue="1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stopIfTrue="1" operator="containsText" text="successful">
      <formula>NOT(ISERROR(SEARCH("successful",D2)))</formula>
    </cfRule>
    <cfRule type="containsText" dxfId="1" priority="3" operator="containsText" text="canceled">
      <formula>NOT(ISERROR(SEARCH("canceled",D2)))</formula>
    </cfRule>
    <cfRule type="containsText" dxfId="0" priority="4" stopIfTrue="1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Pivot_category</vt:lpstr>
      <vt:lpstr>Sheet14</vt:lpstr>
      <vt:lpstr>pivot_subcategory</vt:lpstr>
      <vt:lpstr>pivot_data created</vt:lpstr>
      <vt:lpstr>Crowfunding_Goal_Analysis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duygu Ozsoy</cp:lastModifiedBy>
  <dcterms:created xsi:type="dcterms:W3CDTF">2021-09-29T18:52:28Z</dcterms:created>
  <dcterms:modified xsi:type="dcterms:W3CDTF">2024-05-06T18:29:43Z</dcterms:modified>
</cp:coreProperties>
</file>