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ta Science\"/>
    </mc:Choice>
  </mc:AlternateContent>
  <bookViews>
    <workbookView xWindow="-105" yWindow="-105" windowWidth="23250" windowHeight="12450" activeTab="1"/>
  </bookViews>
  <sheets>
    <sheet name="Worksheet" sheetId="1" r:id="rId1"/>
    <sheet name="Сводные таблицы" sheetId="3" r:id="rId2"/>
    <sheet name="Таблицы частот" sheetId="2" r:id="rId3"/>
    <sheet name="Подготовка для Матрицы" sheetId="18" r:id="rId4"/>
    <sheet name="Рег.Зав." sheetId="13" r:id="rId5"/>
    <sheet name="Фехнер1" sheetId="26" r:id="rId6"/>
    <sheet name="Фехнер2" sheetId="27" r:id="rId7"/>
    <sheet name="Корматр" sheetId="19" r:id="rId8"/>
    <sheet name="Спирмен2" sheetId="15" r:id="rId9"/>
    <sheet name="Спирмен3" sheetId="16" r:id="rId10"/>
    <sheet name="Спирмен 4" sheetId="23" r:id="rId11"/>
    <sheet name="Спирмен5" sheetId="24" r:id="rId12"/>
    <sheet name="Испытание1" sheetId="8" r:id="rId13"/>
    <sheet name="Испытание2" sheetId="9" r:id="rId14"/>
    <sheet name="Испытание3" sheetId="10" r:id="rId15"/>
    <sheet name="Испытание4" sheetId="11" r:id="rId16"/>
    <sheet name="Испытание5" sheetId="12" r:id="rId17"/>
    <sheet name="ДОЛЯ-ОднаВыборка" sheetId="4" r:id="rId18"/>
    <sheet name="ДОЛЯ-ДвеВыборки" sheetId="5" r:id="rId19"/>
    <sheet name="СРЕДНИЕ-ОднаВыборка" sheetId="6" r:id="rId20"/>
    <sheet name="СРЕДНИЕ-НезависимыеВыборки" sheetId="7" r:id="rId21"/>
  </sheets>
  <definedNames>
    <definedName name="_xlchart.v1.0" hidden="1">'Таблицы частот'!$B$1</definedName>
    <definedName name="_xlchart.v1.1" hidden="1">'Таблицы частот'!$B$2:$B$100</definedName>
    <definedName name="_xlchart.v1.2" hidden="1">'Таблицы частот'!$A$1</definedName>
    <definedName name="_xlchart.v1.3" hidden="1">'Таблицы частот'!$A$2:$A$100</definedName>
    <definedName name="_xlnm._FilterDatabase" localSheetId="0" hidden="1">Worksheet!$A$1:$K$100</definedName>
  </definedNames>
  <calcPr calcId="162913"/>
  <pivotCaches>
    <pivotCache cacheId="1" r:id="rId22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26" l="1"/>
  <c r="L26" i="27"/>
  <c r="H26" i="27"/>
  <c r="E25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" i="27"/>
  <c r="C25" i="27"/>
  <c r="C27" i="26"/>
  <c r="D13" i="26" s="1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" i="27"/>
  <c r="A25" i="27"/>
  <c r="A27" i="26"/>
  <c r="B12" i="26" s="1"/>
  <c r="D3" i="26"/>
  <c r="D4" i="26"/>
  <c r="D5" i="26"/>
  <c r="D6" i="26"/>
  <c r="D7" i="26"/>
  <c r="D8" i="26"/>
  <c r="D9" i="26"/>
  <c r="D10" i="26"/>
  <c r="D11" i="26"/>
  <c r="D12" i="26"/>
  <c r="D15" i="26"/>
  <c r="D16" i="26"/>
  <c r="D17" i="26"/>
  <c r="D18" i="26"/>
  <c r="D19" i="26"/>
  <c r="D20" i="26"/>
  <c r="D21" i="26"/>
  <c r="D22" i="26"/>
  <c r="D23" i="26"/>
  <c r="D24" i="26"/>
  <c r="D2" i="26"/>
  <c r="D26" i="26" l="1"/>
  <c r="D14" i="26"/>
  <c r="E12" i="26"/>
  <c r="D25" i="26"/>
  <c r="B19" i="26"/>
  <c r="E19" i="26" s="1"/>
  <c r="B7" i="26"/>
  <c r="E7" i="26" s="1"/>
  <c r="B18" i="26"/>
  <c r="E18" i="26" s="1"/>
  <c r="B6" i="26"/>
  <c r="E6" i="26" s="1"/>
  <c r="B17" i="26"/>
  <c r="E17" i="26" s="1"/>
  <c r="B5" i="26"/>
  <c r="E5" i="26" s="1"/>
  <c r="B23" i="26"/>
  <c r="E23" i="26" s="1"/>
  <c r="B22" i="26"/>
  <c r="E22" i="26" s="1"/>
  <c r="B21" i="26"/>
  <c r="E21" i="26" s="1"/>
  <c r="B8" i="26"/>
  <c r="E8" i="26" s="1"/>
  <c r="B16" i="26"/>
  <c r="E16" i="26" s="1"/>
  <c r="B3" i="26"/>
  <c r="E3" i="26" s="1"/>
  <c r="B14" i="26"/>
  <c r="E14" i="26" s="1"/>
  <c r="B25" i="26"/>
  <c r="B13" i="26"/>
  <c r="E13" i="26" s="1"/>
  <c r="B11" i="26"/>
  <c r="E11" i="26" s="1"/>
  <c r="B10" i="26"/>
  <c r="E10" i="26" s="1"/>
  <c r="B9" i="26"/>
  <c r="E9" i="26" s="1"/>
  <c r="B20" i="26"/>
  <c r="E20" i="26" s="1"/>
  <c r="B4" i="26"/>
  <c r="E4" i="26" s="1"/>
  <c r="B15" i="26"/>
  <c r="E15" i="26" s="1"/>
  <c r="B26" i="26"/>
  <c r="E26" i="26" s="1"/>
  <c r="B2" i="26"/>
  <c r="E2" i="26" s="1"/>
  <c r="B24" i="26"/>
  <c r="E24" i="26" s="1"/>
  <c r="Z27" i="18"/>
  <c r="X27" i="18"/>
  <c r="V28" i="18"/>
  <c r="AJ26" i="18"/>
  <c r="V27" i="18"/>
  <c r="T27" i="18"/>
  <c r="S27" i="18"/>
  <c r="T3" i="18"/>
  <c r="T4" i="18"/>
  <c r="T5" i="18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" i="18"/>
  <c r="AH2" i="18"/>
  <c r="S3" i="18"/>
  <c r="S4" i="18"/>
  <c r="S5" i="18"/>
  <c r="S6" i="18"/>
  <c r="S7" i="18"/>
  <c r="S8" i="18"/>
  <c r="S9" i="1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23" i="18"/>
  <c r="S24" i="18"/>
  <c r="S25" i="18"/>
  <c r="S26" i="18"/>
  <c r="S2" i="18"/>
  <c r="R3" i="18"/>
  <c r="R4" i="18"/>
  <c r="R5" i="18"/>
  <c r="R6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" i="18"/>
  <c r="P3" i="18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19" i="18"/>
  <c r="P20" i="18"/>
  <c r="P21" i="18"/>
  <c r="P22" i="18"/>
  <c r="P23" i="18"/>
  <c r="P24" i="18"/>
  <c r="P25" i="18"/>
  <c r="P26" i="18"/>
  <c r="P2" i="18"/>
  <c r="E25" i="26" l="1"/>
  <c r="E27" i="26" s="1"/>
  <c r="H29" i="26" l="1"/>
  <c r="H102" i="15" l="1"/>
  <c r="AF16" i="18"/>
  <c r="AF21" i="18"/>
  <c r="AD2" i="18"/>
  <c r="AD3" i="18"/>
  <c r="AD4" i="18"/>
  <c r="AD5" i="18"/>
  <c r="AD6" i="18"/>
  <c r="AD7" i="18"/>
  <c r="AD8" i="18"/>
  <c r="AD9" i="18"/>
  <c r="AD10" i="18"/>
  <c r="AD11" i="18"/>
  <c r="AD12" i="18"/>
  <c r="AD13" i="18"/>
  <c r="AD14" i="18"/>
  <c r="AD15" i="18"/>
  <c r="AD16" i="18"/>
  <c r="AD17" i="18"/>
  <c r="AD18" i="18"/>
  <c r="AD19" i="18"/>
  <c r="AD20" i="18"/>
  <c r="AD21" i="18"/>
  <c r="AD22" i="18"/>
  <c r="AD23" i="18"/>
  <c r="AD24" i="18"/>
  <c r="L23" i="24"/>
  <c r="J23" i="24"/>
  <c r="H24" i="24"/>
  <c r="H37" i="23"/>
  <c r="H23" i="24"/>
  <c r="F23" i="24"/>
  <c r="F3" i="24"/>
  <c r="F4" i="24"/>
  <c r="F5" i="24"/>
  <c r="F6" i="24"/>
  <c r="F7" i="24"/>
  <c r="F8" i="24"/>
  <c r="F9" i="24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" i="24"/>
  <c r="E23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" i="24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" i="24"/>
  <c r="D2" i="23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" i="24"/>
  <c r="B2" i="2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2" i="1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2" i="23"/>
  <c r="F2" i="23" s="1"/>
  <c r="F36" i="23" s="1"/>
  <c r="H36" i="23" s="1"/>
  <c r="J36" i="23" s="1"/>
  <c r="L36" i="23" s="1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2" i="16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2" i="16"/>
  <c r="AF22" i="18" l="1"/>
  <c r="AF10" i="18"/>
  <c r="AG10" i="18" s="1"/>
  <c r="AH10" i="18" s="1"/>
  <c r="AF9" i="18"/>
  <c r="AG9" i="18" s="1"/>
  <c r="AH9" i="18" s="1"/>
  <c r="AF20" i="18"/>
  <c r="AG20" i="18" s="1"/>
  <c r="AH20" i="18" s="1"/>
  <c r="AF8" i="18"/>
  <c r="AG8" i="18" s="1"/>
  <c r="AH8" i="18" s="1"/>
  <c r="AF19" i="18"/>
  <c r="AG19" i="18" s="1"/>
  <c r="AH19" i="18" s="1"/>
  <c r="AF7" i="18"/>
  <c r="AG7" i="18" s="1"/>
  <c r="AH7" i="18" s="1"/>
  <c r="AF6" i="18"/>
  <c r="AG6" i="18" s="1"/>
  <c r="AH6" i="18" s="1"/>
  <c r="AF18" i="18"/>
  <c r="AG18" i="18" s="1"/>
  <c r="AH18" i="18" s="1"/>
  <c r="AF17" i="18"/>
  <c r="AG17" i="18" s="1"/>
  <c r="AH17" i="18" s="1"/>
  <c r="AF5" i="18"/>
  <c r="AG5" i="18" s="1"/>
  <c r="AH5" i="18" s="1"/>
  <c r="AF4" i="18"/>
  <c r="AG4" i="18" s="1"/>
  <c r="AH4" i="18" s="1"/>
  <c r="AF15" i="18"/>
  <c r="AG15" i="18" s="1"/>
  <c r="AH15" i="18" s="1"/>
  <c r="AF3" i="18"/>
  <c r="AF14" i="18"/>
  <c r="AG14" i="18" s="1"/>
  <c r="AH14" i="18" s="1"/>
  <c r="AF24" i="18"/>
  <c r="AG24" i="18" s="1"/>
  <c r="AH24" i="18" s="1"/>
  <c r="AF13" i="18"/>
  <c r="AG13" i="18" s="1"/>
  <c r="AH13" i="18" s="1"/>
  <c r="AF23" i="18"/>
  <c r="AG23" i="18" s="1"/>
  <c r="AH23" i="18" s="1"/>
  <c r="AF12" i="18"/>
  <c r="AG12" i="18" s="1"/>
  <c r="AH12" i="18" s="1"/>
  <c r="AF2" i="18"/>
  <c r="AG2" i="18" s="1"/>
  <c r="AF11" i="18"/>
  <c r="AG11" i="18" s="1"/>
  <c r="AH11" i="18" s="1"/>
  <c r="AG3" i="18"/>
  <c r="AH3" i="18" s="1"/>
  <c r="AG16" i="18"/>
  <c r="AH16" i="18" s="1"/>
  <c r="AG21" i="18"/>
  <c r="AH21" i="18" s="1"/>
  <c r="AG22" i="18"/>
  <c r="AH22" i="18" s="1"/>
  <c r="E36" i="23"/>
  <c r="AG25" i="18" l="1"/>
  <c r="AH25" i="18"/>
  <c r="AJ25" i="18" s="1"/>
  <c r="AL25" i="18" s="1"/>
  <c r="AN25" i="18" s="1"/>
  <c r="F22" i="12"/>
  <c r="F24" i="12" s="1"/>
  <c r="F27" i="11"/>
  <c r="F26" i="11"/>
  <c r="J101" i="15"/>
  <c r="H10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2" i="16"/>
  <c r="E101" i="16" s="1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2" i="15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F17" i="12"/>
  <c r="D19" i="12"/>
  <c r="D18" i="12"/>
  <c r="C17" i="12"/>
  <c r="D17" i="12"/>
  <c r="C19" i="12"/>
  <c r="C18" i="12"/>
  <c r="B19" i="12"/>
  <c r="B18" i="12"/>
  <c r="B17" i="12"/>
  <c r="B16" i="11"/>
  <c r="E15" i="11" s="1"/>
  <c r="C18" i="11"/>
  <c r="C17" i="11"/>
  <c r="C16" i="11"/>
  <c r="B18" i="11"/>
  <c r="B17" i="11"/>
  <c r="B17" i="10"/>
  <c r="E4" i="4"/>
  <c r="E2" i="4"/>
  <c r="G17" i="10"/>
  <c r="D18" i="10"/>
  <c r="D17" i="10"/>
  <c r="C18" i="10"/>
  <c r="C17" i="10"/>
  <c r="B18" i="10"/>
  <c r="B16" i="9"/>
  <c r="F14" i="9" s="1"/>
  <c r="C18" i="9"/>
  <c r="C17" i="9"/>
  <c r="C16" i="9"/>
  <c r="B18" i="9"/>
  <c r="B17" i="9"/>
  <c r="B16" i="8"/>
  <c r="F14" i="8" s="1"/>
  <c r="B15" i="8"/>
  <c r="C17" i="8"/>
  <c r="C16" i="8"/>
  <c r="C15" i="8"/>
  <c r="B17" i="8"/>
  <c r="B6" i="7"/>
  <c r="D6" i="7" s="1"/>
  <c r="E6" i="7" s="1"/>
  <c r="F6" i="7" s="1"/>
  <c r="B4" i="7" s="1"/>
  <c r="B3" i="7"/>
  <c r="D3" i="7" s="1"/>
  <c r="E3" i="7" s="1"/>
  <c r="F3" i="7" s="1"/>
  <c r="B1" i="7" s="1"/>
  <c r="H1" i="6"/>
  <c r="H5" i="6"/>
  <c r="H4" i="6"/>
  <c r="E5" i="6"/>
  <c r="B22" i="6"/>
  <c r="B23" i="6"/>
  <c r="B24" i="6"/>
  <c r="B25" i="6"/>
  <c r="B26" i="6"/>
  <c r="B27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E4" i="6"/>
  <c r="B5" i="5"/>
  <c r="E4" i="5" s="1"/>
  <c r="B4" i="5"/>
  <c r="B2" i="5"/>
  <c r="E3" i="5" s="1"/>
  <c r="G4" i="4"/>
  <c r="H4" i="4" s="1"/>
  <c r="I4" i="4" s="1"/>
  <c r="J4" i="4" s="1"/>
  <c r="G2" i="2"/>
  <c r="G2" i="2" a="1"/>
  <c r="L2" i="2"/>
  <c r="L2" i="2" a="1"/>
  <c r="G3" i="2"/>
  <c r="L3" i="2"/>
  <c r="G4" i="2"/>
  <c r="L4" i="2"/>
  <c r="G5" i="2"/>
  <c r="L5" i="2"/>
  <c r="G6" i="2"/>
  <c r="L6" i="2"/>
  <c r="L7" i="2"/>
  <c r="L8" i="2"/>
  <c r="L9" i="2"/>
  <c r="L10" i="2"/>
  <c r="L11" i="2"/>
  <c r="L12" i="2"/>
  <c r="L13" i="2"/>
  <c r="F2" i="16" l="1"/>
  <c r="F101" i="16" s="1"/>
  <c r="H101" i="16" s="1"/>
  <c r="J101" i="16" s="1"/>
  <c r="L101" i="16" s="1"/>
  <c r="E2" i="15"/>
  <c r="E101" i="15" s="1"/>
  <c r="G2" i="4"/>
  <c r="L2" i="4" s="1"/>
  <c r="D8" i="7"/>
  <c r="B7" i="7" s="1"/>
  <c r="I4" i="7" s="1"/>
  <c r="I3" i="7"/>
  <c r="I1" i="7" s="1"/>
  <c r="F4" i="5"/>
  <c r="G4" i="5" s="1"/>
  <c r="H4" i="5" s="1"/>
  <c r="E1" i="5" s="1"/>
  <c r="F2" i="15" l="1"/>
  <c r="F101" i="15" s="1"/>
  <c r="H101" i="15" s="1"/>
  <c r="L101" i="15" s="1"/>
</calcChain>
</file>

<file path=xl/sharedStrings.xml><?xml version="1.0" encoding="utf-8"?>
<sst xmlns="http://schemas.openxmlformats.org/spreadsheetml/2006/main" count="1101" uniqueCount="159">
  <si>
    <t xml:space="preserve">Age </t>
  </si>
  <si>
    <t>Gender</t>
  </si>
  <si>
    <t>AcademicPerformance</t>
  </si>
  <si>
    <t>TakingNoteInClass</t>
  </si>
  <si>
    <t>DepressionStatus</t>
  </si>
  <si>
    <t>FaceChallangesToCompleteAcademicTask</t>
  </si>
  <si>
    <t>LikePresentation</t>
  </si>
  <si>
    <t>SleepPerDayHours</t>
  </si>
  <si>
    <t>NumberOfFriend</t>
  </si>
  <si>
    <t>LikeNewThings</t>
  </si>
  <si>
    <t>Male</t>
  </si>
  <si>
    <t>Average</t>
  </si>
  <si>
    <t>No</t>
  </si>
  <si>
    <t>Sometimes</t>
  </si>
  <si>
    <t>Yes</t>
  </si>
  <si>
    <t>Excellent</t>
  </si>
  <si>
    <t>Female</t>
  </si>
  <si>
    <t>Good</t>
  </si>
  <si>
    <t>Below average</t>
  </si>
  <si>
    <t xml:space="preserve"> </t>
  </si>
  <si>
    <t>Общий итог</t>
  </si>
  <si>
    <t>Количество по полю Gender</t>
  </si>
  <si>
    <t>Количество по полю AcademicPerformance</t>
  </si>
  <si>
    <t>часы</t>
  </si>
  <si>
    <t>Количество по полю FaceChallangesToCompleteAcademicTask</t>
  </si>
  <si>
    <t>Количество по полю LikePresentation</t>
  </si>
  <si>
    <t>лев гр.</t>
  </si>
  <si>
    <t>прав гр</t>
  </si>
  <si>
    <t>друзья</t>
  </si>
  <si>
    <t>лев.гр</t>
  </si>
  <si>
    <t>прав.гр</t>
  </si>
  <si>
    <t>диаграмма показывает количество мужчин и женщин, находящихся в некотором состоянии деперссии</t>
  </si>
  <si>
    <t>диаграмма показывает количество мужчин и женщин, учащихся на неудовлетворительно, удовлетворительно, хорошо и отлично</t>
  </si>
  <si>
    <t>диаграмма показывает количество людей в некоторой степени адаптивных к разным изменениям, находящихся в некотором состояниии деперссии</t>
  </si>
  <si>
    <t>диаграмма показывает количество учащихся на неудовлетворительно, удовлетворительно, хорошо и отлично, которые пребывают в некотором состоянии депрессии</t>
  </si>
  <si>
    <t>диаграмма показывает количество любящих и не любящих самопрезентацию людей, которые пребывают в некотором состоянии депрессии</t>
  </si>
  <si>
    <t>частота кол. Друзей</t>
  </si>
  <si>
    <t>частота кол. часов</t>
  </si>
  <si>
    <t>диаграмма и график показывают, что наименьшее число опрошенных, которые спят, находится в интервале 1-3 и 10-12</t>
  </si>
  <si>
    <t>диаграмма и график показывают, что наибольшее число опрошенных, которые спят, находится в интервале 4-6 и 7-9</t>
  </si>
  <si>
    <t>диаграмма и график показывают, что наибольшее число опрошенных, у которых есть друзья, ноходится в интервале 0-19</t>
  </si>
  <si>
    <t>диаграмма и график показывают, что наибольшее число опрошенных, у которых есть друзья, ноходится в интервале 20-109</t>
  </si>
  <si>
    <t>диаграмма рассеивания показывет, что взаимосвязи между количеством часов сна и количеством друзей нет</t>
  </si>
  <si>
    <t>m</t>
  </si>
  <si>
    <t>p(Depression:sometimes)</t>
  </si>
  <si>
    <t>p^</t>
  </si>
  <si>
    <t>n</t>
  </si>
  <si>
    <t>p1^</t>
  </si>
  <si>
    <t>n1</t>
  </si>
  <si>
    <t>n2</t>
  </si>
  <si>
    <t>p2^</t>
  </si>
  <si>
    <t>не p</t>
  </si>
  <si>
    <t>z</t>
  </si>
  <si>
    <t>N</t>
  </si>
  <si>
    <t>не x</t>
  </si>
  <si>
    <t>s</t>
  </si>
  <si>
    <t>(x-не x)2</t>
  </si>
  <si>
    <t>t</t>
  </si>
  <si>
    <t>Так как абсолютное значение проверочной статистики меньше критического значения, |-1,17582|&lt;|1,993| то нулевая гипотеза H0 отвергается</t>
  </si>
  <si>
    <t>s1</t>
  </si>
  <si>
    <t>s2</t>
  </si>
  <si>
    <t>x1</t>
  </si>
  <si>
    <t>x2</t>
  </si>
  <si>
    <t>sp2</t>
  </si>
  <si>
    <t>Значение проверочной статистики больше, чем критическое значение. |-2,13415|&gt;|1,987|. Поэтому, нулевая гипотеза отклоняется.</t>
  </si>
  <si>
    <t>Жещины</t>
  </si>
  <si>
    <t>Мужчины</t>
  </si>
  <si>
    <t>Оценки</t>
  </si>
  <si>
    <t>Удовлетворительно</t>
  </si>
  <si>
    <t>хорошо</t>
  </si>
  <si>
    <t>всего</t>
  </si>
  <si>
    <t>Н1: существует связь между полом студентов и их оценками</t>
  </si>
  <si>
    <t>Н0: не существует никакой связи между полом студентов и их оценками</t>
  </si>
  <si>
    <t>уровень значимости 5%</t>
  </si>
  <si>
    <t>DF</t>
  </si>
  <si>
    <t>ниже удовлетворительного и отлично</t>
  </si>
  <si>
    <t>1,043791&lt;7,8 из этого следует, что на уровне значимости 5% Н0 принимается</t>
  </si>
  <si>
    <t>Н1: существует связь между качеством смопрезентации и депрессией</t>
  </si>
  <si>
    <t>Н0: не существует никакой связи между качеством самопрезентации и депрессией</t>
  </si>
  <si>
    <t>таблица сопряжённости</t>
  </si>
  <si>
    <t>депрессия</t>
  </si>
  <si>
    <t>нет</t>
  </si>
  <si>
    <t>да</t>
  </si>
  <si>
    <t>иногда</t>
  </si>
  <si>
    <t>самопрезентация</t>
  </si>
  <si>
    <t>0,375786&lt;6 из этого следует, что на уровне значимости 5% Н0 принимается</t>
  </si>
  <si>
    <t>1,043791 &lt; 7,8 , можно сказать, что на уровне значимости 5% имеются очевидные свидетельства, чтобы предполагать отсутствие связи между полом студентов и их оценками</t>
  </si>
  <si>
    <t>0,375786 &lt; 6, можно сказать, что на уровне значимости 5% имеются очевидные свидетельства, чтобы предполагать отсутствие связи между качеством самопрезентации и депрессией</t>
  </si>
  <si>
    <t>Н0: не существует связи между состоянием депрессии и оценками</t>
  </si>
  <si>
    <t>Н1: существует связь между состоянием депрессии и оценками</t>
  </si>
  <si>
    <t>оценки</t>
  </si>
  <si>
    <t>ниже удовлетворительно и удовлетворительно</t>
  </si>
  <si>
    <t>хорошо и отлично</t>
  </si>
  <si>
    <t>0,979719&lt;6 из этого следует, что на уровне значимости 5% Н0 принимается</t>
  </si>
  <si>
    <t>0,979719 &lt; 6, можно сказать, что на уровне значимости 5% имеются очевидные свидетельства, чтобы предполагать отсутствие связи между оценкам и депрессией</t>
  </si>
  <si>
    <t>Н0: не существует связи между полом студентов и их состоянием депрессии</t>
  </si>
  <si>
    <t>Н1: существует связь между полом студентов и их состоянием депрессии</t>
  </si>
  <si>
    <t>пол</t>
  </si>
  <si>
    <t>женщины</t>
  </si>
  <si>
    <t>мужчины</t>
  </si>
  <si>
    <t>Н0: не существует связи между желанием испытать себя (адаптация) и состоянием депрессии</t>
  </si>
  <si>
    <t>Н1:существует связь между желанием испытать себя (адаптация) и состоянием депрессии</t>
  </si>
  <si>
    <t>адаптация</t>
  </si>
  <si>
    <t>11,82382&gt;9,5 из этого следует, что на уровне значимости 5% Н0 не принимается</t>
  </si>
  <si>
    <t>11,82382&gt;9,5, можно сказать, что на уровне значимости 5% имеются очевидные свидетельства, чтобы предполагать существование связи между полом адаптацией и состоянием депрессией</t>
  </si>
  <si>
    <t>Поскольку абсолютное значение проверочной статистики больше критического значения |-2,1063| &gt;|1,645| то нулевая гипотеза отвергается. Существуют убедительные доказательства, что доля женщин не находящихся в депрессии не равна доле людей,  не находящихся в депрессии</t>
  </si>
  <si>
    <t>ранг</t>
  </si>
  <si>
    <t>D</t>
  </si>
  <si>
    <t>D2</t>
  </si>
  <si>
    <t>СУММА</t>
  </si>
  <si>
    <t>Р</t>
  </si>
  <si>
    <t>сумм</t>
  </si>
  <si>
    <t>поделить мальчики и девочки и по отдельности посчитать характеристики</t>
  </si>
  <si>
    <t>номинальные значения</t>
  </si>
  <si>
    <t>количество друзей и рангова корреляция по оценкам</t>
  </si>
  <si>
    <t>сон и учёба</t>
  </si>
  <si>
    <t>корреляционная матрица</t>
  </si>
  <si>
    <t>учитывать размер и положение переменных и в каких пропроциях</t>
  </si>
  <si>
    <t>имеют направление к росту обе</t>
  </si>
  <si>
    <t>На графике видно, что линейной взаимосвязи между количеством часов сна и возрастом нет</t>
  </si>
  <si>
    <t>На графике видно, что линейной взаимосвязи между количеством друзей и возрастом нет</t>
  </si>
  <si>
    <t>На графике видно, что линейной взаимосвязи между количеством друзей и количеством часов сна нет</t>
  </si>
  <si>
    <t>по Крамеру</t>
  </si>
  <si>
    <t>20,45827&gt;6 из этого следует, что на уровне значимости 5% Н0 не принимается</t>
  </si>
  <si>
    <t>20,45827&gt;6, можно сказать, что на уровне значимости 5% имеются очевидные свидетельства, чтобы предполагать существование связи между полом студентов и их состоянием депрессией</t>
  </si>
  <si>
    <t>зависимости по отдельным группам</t>
  </si>
  <si>
    <t>20-30 человек иначе корреляция не значимая</t>
  </si>
  <si>
    <t>есть связь по дисперсии есть связь что не линейные</t>
  </si>
  <si>
    <t>Таким образом, на уровне значимости 5% имеются убедительные свидетельства того, что количество учащихся на хорошо, находящихся всегда в депресси не равно количеству учащихся на удовлетворительно, находящихся иногда в депрессии.</t>
  </si>
  <si>
    <t>d</t>
  </si>
  <si>
    <t>d2</t>
  </si>
  <si>
    <t>р</t>
  </si>
  <si>
    <t>№</t>
  </si>
  <si>
    <t>Поскольку абсолютное значение проверочной статистики меньше критического значения |0,307198|&lt;|1,645| то результат не существенен на 5%-ном уровне. Факты согласуются с H0 на данном уровне значимости. У нас нет причин предполагать, что доля мужчин, учащихся на хорошо и отлично не равна доле женщин, учащихся на хорошо и отлично</t>
  </si>
  <si>
    <t>Можно утверждать, что, основываясь на выборочных данных, при уровне значимости 5% есть основания полагать, что среднее значение числа друзей у людей, находящихся в депрессии не равно среднему значению числа друзей у людей во всей генеральной совокупности.</t>
  </si>
  <si>
    <t>женщины всегда в депрессии</t>
  </si>
  <si>
    <t>мужчины, учащиеся хорошо</t>
  </si>
  <si>
    <t>На графике видно, что есть полиномиальная зависимость между</t>
  </si>
  <si>
    <t>количеством часов сна и количеством друзей у женщин, находящихся</t>
  </si>
  <si>
    <t>всегда в депрессии</t>
  </si>
  <si>
    <t>Корреляционная матрица показывает, что есть слабая положительная связь между переменными количество друзей и возраст, количество друзей и количество часов сна</t>
  </si>
  <si>
    <t>что есть слабая отрицательная связь между переменными количество часов сна и возрастом</t>
  </si>
  <si>
    <t>количеством часов сна и количеством друзей у мужчин, учащихся на хорошо</t>
  </si>
  <si>
    <t xml:space="preserve">С помощью этого графика можно предсказать кол-во друзей у женщин </t>
  </si>
  <si>
    <t>всегда в депрессии, используя кол-во часов сна</t>
  </si>
  <si>
    <t>С помощью этого графика можно предсказать кол-во друзей у мужчин</t>
  </si>
  <si>
    <t>учащихся хорошо, используя кол-во часов сна</t>
  </si>
  <si>
    <t>Связь прямая и заметная</t>
  </si>
  <si>
    <t>Связь прямая и умеренная</t>
  </si>
  <si>
    <t>Связь прямая и очень слабая</t>
  </si>
  <si>
    <t>женщины, учащиеся плохо</t>
  </si>
  <si>
    <t>Связь средняя</t>
  </si>
  <si>
    <t>Ранг х</t>
  </si>
  <si>
    <t>Ранг у</t>
  </si>
  <si>
    <t>Совпадения</t>
  </si>
  <si>
    <t>K</t>
  </si>
  <si>
    <t>Существует слабая прямая связь</t>
  </si>
  <si>
    <t>Существует умеренная прямая связь</t>
  </si>
  <si>
    <t>Связь прямая и слабая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</si>
</sst>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</font>
    <font>
      <sz val="11"/>
      <color theme="0"/>
      <name val="Calibri"/>
      <family val="2"/>
      <charset val="204"/>
      <scheme val="minor"/>
    </font>
    <font>
      <i/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 applyFill="0" applyProtection="0"/>
    <xf numFmtId="0" fontId="4" fillId="2" borderId="0" applyNumberFormat="0" applyBorder="0" applyAlignment="0" applyProtection="0"/>
    <xf numFmtId="0" fontId="3" fillId="0" borderId="0"/>
  </cellStyleXfs>
  <cellXfs count="21">
    <xf numFmtId="0" fontId="0" fillId="0" borderId="0" xfId="0" applyFill="1" applyProtection="1"/>
    <xf numFmtId="0" fontId="2" fillId="0" borderId="0" xfId="0" applyFont="1" applyFill="1" applyProtection="1"/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1" xfId="0" pivotButton="1" applyFill="1" applyBorder="1" applyProtection="1"/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7" xfId="0" applyFill="1" applyBorder="1" applyProtection="1"/>
    <xf numFmtId="0" fontId="0" fillId="0" borderId="8" xfId="0" applyFill="1" applyBorder="1" applyProtection="1"/>
    <xf numFmtId="0" fontId="0" fillId="0" borderId="9" xfId="0" applyFill="1" applyBorder="1" applyProtection="1"/>
    <xf numFmtId="0" fontId="0" fillId="0" borderId="10" xfId="0" applyFill="1" applyBorder="1" applyProtection="1"/>
    <xf numFmtId="0" fontId="0" fillId="0" borderId="11" xfId="0" applyFill="1" applyBorder="1" applyProtection="1"/>
    <xf numFmtId="0" fontId="1" fillId="0" borderId="0" xfId="0" applyFont="1" applyFill="1" applyProtection="1"/>
    <xf numFmtId="0" fontId="0" fillId="0" borderId="12" xfId="0" applyFill="1" applyBorder="1" applyProtection="1"/>
    <xf numFmtId="0" fontId="5" fillId="0" borderId="13" xfId="0" applyFont="1" applyFill="1" applyBorder="1" applyAlignment="1" applyProtection="1">
      <alignment horizontal="center"/>
    </xf>
    <xf numFmtId="0" fontId="4" fillId="2" borderId="0" xfId="1" applyBorder="1" applyAlignment="1" applyProtection="1"/>
    <xf numFmtId="0" fontId="4" fillId="2" borderId="12" xfId="1" applyBorder="1" applyAlignment="1" applyProtection="1"/>
    <xf numFmtId="0" fontId="0" fillId="3" borderId="0" xfId="0" applyFill="1" applyProtection="1"/>
    <xf numFmtId="0" fontId="0" fillId="4" borderId="12" xfId="0" applyFill="1" applyBorder="1" applyProtection="1"/>
  </cellXfs>
  <cellStyles count="3">
    <cellStyle name="Акцент1" xfId="1" builtinId="29"/>
    <cellStyle name="Обычный" xfId="0" builtinId="0"/>
    <cellStyle name="Стиль 1" xfId="2"/>
  </cellStyles>
  <dxfs count="0"/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[CSE_student_performances.xlsx]Сводные таблицы!Сводная таблица1</c:name>
    <c:fmtId val="0"/>
  </c:pivotSource>
  <c:chart>
    <c:autoTitleDeleted val="0"/>
    <c:pivotFmts>
      <c:pivotFmt>
        <c:idx val="0"/>
        <c:spPr>
          <a:solidFill>
            <a:srgbClr val="5B9BD5"/>
          </a:solidFill>
          <a:ln w="25400">
            <a:noFill/>
          </a:ln>
        </c:spPr>
        <c:marker>
          <c:symbol val="none"/>
        </c:marker>
      </c:pivotFmt>
      <c:pivotFmt>
        <c:idx val="1"/>
        <c:spPr>
          <a:solidFill>
            <a:srgbClr val="ED7D31"/>
          </a:solidFill>
          <a:ln w="25400">
            <a:noFill/>
          </a:ln>
        </c:spPr>
        <c:marker>
          <c:symbol val="none"/>
        </c:marker>
      </c:pivotFmt>
      <c:pivotFmt>
        <c:idx val="2"/>
        <c:spPr>
          <a:solidFill>
            <a:srgbClr val="A5A5A5"/>
          </a:solidFill>
          <a:ln w="25400">
            <a:noFill/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'Сводные таблицы'!$B$3:$B$4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'Сводные таблицы'!$A$5:$A$7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'Сводные таблицы'!$B$5:$B$7</c:f>
              <c:numCache>
                <c:formatCode>General</c:formatCode>
                <c:ptCount val="2"/>
                <c:pt idx="0">
                  <c:v>8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A-47A5-B48E-7042BEEDF4F5}"/>
            </c:ext>
          </c:extLst>
        </c:ser>
        <c:ser>
          <c:idx val="1"/>
          <c:order val="1"/>
          <c:tx>
            <c:strRef>
              <c:f>'Сводные таблицы'!$C$3:$C$4</c:f>
              <c:strCache>
                <c:ptCount val="1"/>
                <c:pt idx="0">
                  <c:v>Sometimes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'Сводные таблицы'!$A$5:$A$7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'Сводные таблицы'!$C$5:$C$7</c:f>
              <c:numCache>
                <c:formatCode>General</c:formatCode>
                <c:ptCount val="2"/>
                <c:pt idx="0">
                  <c:v>10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4A-47A5-B48E-7042BEEDF4F5}"/>
            </c:ext>
          </c:extLst>
        </c:ser>
        <c:ser>
          <c:idx val="2"/>
          <c:order val="2"/>
          <c:tx>
            <c:strRef>
              <c:f>'Сводные таблицы'!$D$3:$D$4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'Сводные таблицы'!$A$5:$A$7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'Сводные таблицы'!$D$5:$D$7</c:f>
              <c:numCache>
                <c:formatCode>General</c:formatCode>
                <c:ptCount val="2"/>
                <c:pt idx="0">
                  <c:v>25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4A-47A5-B48E-7042BEEDF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314376"/>
        <c:axId val="1"/>
      </c:barChart>
      <c:catAx>
        <c:axId val="10031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3143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[CSE_student_performances.xlsx]Сводные таблицы!Сводная таблица2</c:name>
    <c:fmtId val="0"/>
  </c:pivotSource>
  <c:chart>
    <c:autoTitleDeleted val="0"/>
    <c:pivotFmts>
      <c:pivotFmt>
        <c:idx val="0"/>
        <c:spPr>
          <a:solidFill>
            <a:srgbClr val="5B9BD5"/>
          </a:solidFill>
          <a:ln w="25400">
            <a:noFill/>
          </a:ln>
        </c:spPr>
        <c:marker>
          <c:symbol val="none"/>
        </c:marker>
      </c:pivotFmt>
      <c:pivotFmt>
        <c:idx val="1"/>
        <c:spPr>
          <a:solidFill>
            <a:srgbClr val="ED7D31"/>
          </a:solidFill>
          <a:ln w="25400">
            <a:noFill/>
          </a:ln>
        </c:spPr>
        <c:marker>
          <c:symbol val="none"/>
        </c:marker>
      </c:pivotFmt>
      <c:pivotFmt>
        <c:idx val="2"/>
        <c:spPr>
          <a:solidFill>
            <a:srgbClr val="A5A5A5"/>
          </a:solidFill>
          <a:ln w="25400">
            <a:noFill/>
          </a:ln>
        </c:spPr>
        <c:marker>
          <c:symbol val="none"/>
        </c:marker>
      </c:pivotFmt>
      <c:pivotFmt>
        <c:idx val="3"/>
        <c:spPr>
          <a:solidFill>
            <a:srgbClr val="FFC000"/>
          </a:solidFill>
          <a:ln w="25400">
            <a:noFill/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'Сводные таблицы'!$B$13:$B$14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'Сводные таблицы'!$A$15:$A$17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'Сводные таблицы'!$B$15:$B$17</c:f>
              <c:numCache>
                <c:formatCode>General</c:formatCode>
                <c:ptCount val="2"/>
                <c:pt idx="0">
                  <c:v>21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D-4A7E-AB96-2CD6A0F02DDF}"/>
            </c:ext>
          </c:extLst>
        </c:ser>
        <c:ser>
          <c:idx val="1"/>
          <c:order val="1"/>
          <c:tx>
            <c:strRef>
              <c:f>'Сводные таблицы'!$C$13:$C$14</c:f>
              <c:strCache>
                <c:ptCount val="1"/>
                <c:pt idx="0">
                  <c:v>Below average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'Сводные таблицы'!$A$15:$A$17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'Сводные таблицы'!$C$15:$C$17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BD-4A7E-AB96-2CD6A0F02DDF}"/>
            </c:ext>
          </c:extLst>
        </c:ser>
        <c:ser>
          <c:idx val="2"/>
          <c:order val="2"/>
          <c:tx>
            <c:strRef>
              <c:f>'Сводные таблицы'!$D$13:$D$14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'Сводные таблицы'!$A$15:$A$17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'Сводные таблицы'!$D$15:$D$17</c:f>
              <c:numCache>
                <c:formatCode>General</c:formatCode>
                <c:ptCount val="2"/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BD-4A7E-AB96-2CD6A0F02DDF}"/>
            </c:ext>
          </c:extLst>
        </c:ser>
        <c:ser>
          <c:idx val="3"/>
          <c:order val="3"/>
          <c:tx>
            <c:strRef>
              <c:f>'Сводные таблицы'!$E$13:$E$14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'Сводные таблицы'!$A$15:$A$17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'Сводные таблицы'!$E$15:$E$17</c:f>
              <c:numCache>
                <c:formatCode>General</c:formatCode>
                <c:ptCount val="2"/>
                <c:pt idx="0">
                  <c:v>18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BD-4A7E-AB96-2CD6A0F02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584136"/>
        <c:axId val="1"/>
      </c:barChart>
      <c:catAx>
        <c:axId val="496584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5841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[CSE_student_performances.xlsx]Сводные таблицы!Сводная таблица3</c:name>
    <c:fmtId val="0"/>
  </c:pivotSource>
  <c:chart>
    <c:autoTitleDeleted val="0"/>
    <c:pivotFmts>
      <c:pivotFmt>
        <c:idx val="0"/>
        <c:spPr>
          <a:solidFill>
            <a:srgbClr val="5B9BD5"/>
          </a:solidFill>
          <a:ln w="25400">
            <a:noFill/>
          </a:ln>
        </c:spPr>
        <c:marker>
          <c:symbol val="none"/>
        </c:marker>
      </c:pivotFmt>
      <c:pivotFmt>
        <c:idx val="1"/>
        <c:spPr>
          <a:solidFill>
            <a:srgbClr val="ED7D31"/>
          </a:solidFill>
          <a:ln w="25400">
            <a:noFill/>
          </a:ln>
        </c:spPr>
        <c:marker>
          <c:symbol val="none"/>
        </c:marker>
      </c:pivotFmt>
      <c:pivotFmt>
        <c:idx val="2"/>
        <c:spPr>
          <a:solidFill>
            <a:srgbClr val="A5A5A5"/>
          </a:solidFill>
          <a:ln w="25400">
            <a:noFill/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'Сводные таблицы'!$B$22:$B$23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'Сводные таблицы'!$A$24:$A$27</c:f>
              <c:strCache>
                <c:ptCount val="3"/>
                <c:pt idx="0">
                  <c:v>No</c:v>
                </c:pt>
                <c:pt idx="1">
                  <c:v>Sometimes</c:v>
                </c:pt>
                <c:pt idx="2">
                  <c:v>Yes</c:v>
                </c:pt>
              </c:strCache>
            </c:strRef>
          </c:cat>
          <c:val>
            <c:numRef>
              <c:f>'Сводные таблицы'!$B$24:$B$27</c:f>
              <c:numCache>
                <c:formatCode>General</c:formatCode>
                <c:ptCount val="3"/>
                <c:pt idx="0">
                  <c:v>13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9-4419-A671-C4DCC15E8052}"/>
            </c:ext>
          </c:extLst>
        </c:ser>
        <c:ser>
          <c:idx val="1"/>
          <c:order val="1"/>
          <c:tx>
            <c:strRef>
              <c:f>'Сводные таблицы'!$C$22:$C$23</c:f>
              <c:strCache>
                <c:ptCount val="1"/>
                <c:pt idx="0">
                  <c:v>Sometimes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'Сводные таблицы'!$A$24:$A$27</c:f>
              <c:strCache>
                <c:ptCount val="3"/>
                <c:pt idx="0">
                  <c:v>No</c:v>
                </c:pt>
                <c:pt idx="1">
                  <c:v>Sometimes</c:v>
                </c:pt>
                <c:pt idx="2">
                  <c:v>Yes</c:v>
                </c:pt>
              </c:strCache>
            </c:strRef>
          </c:cat>
          <c:val>
            <c:numRef>
              <c:f>'Сводные таблицы'!$C$24:$C$27</c:f>
              <c:numCache>
                <c:formatCode>General</c:formatCode>
                <c:ptCount val="3"/>
                <c:pt idx="0">
                  <c:v>11</c:v>
                </c:pt>
                <c:pt idx="1">
                  <c:v>15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9-4419-A671-C4DCC15E8052}"/>
            </c:ext>
          </c:extLst>
        </c:ser>
        <c:ser>
          <c:idx val="2"/>
          <c:order val="2"/>
          <c:tx>
            <c:strRef>
              <c:f>'Сводные таблицы'!$D$22:$D$23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'Сводные таблицы'!$A$24:$A$27</c:f>
              <c:strCache>
                <c:ptCount val="3"/>
                <c:pt idx="0">
                  <c:v>No</c:v>
                </c:pt>
                <c:pt idx="1">
                  <c:v>Sometimes</c:v>
                </c:pt>
                <c:pt idx="2">
                  <c:v>Yes</c:v>
                </c:pt>
              </c:strCache>
            </c:strRef>
          </c:cat>
          <c:val>
            <c:numRef>
              <c:f>'Сводные таблицы'!$D$24:$D$27</c:f>
              <c:numCache>
                <c:formatCode>General</c:formatCode>
                <c:ptCount val="3"/>
                <c:pt idx="0">
                  <c:v>7</c:v>
                </c:pt>
                <c:pt idx="1">
                  <c:v>12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29-4419-A671-C4DCC15E8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583416"/>
        <c:axId val="1"/>
      </c:barChart>
      <c:catAx>
        <c:axId val="49658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5834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[CSE_student_performances.xlsx]Сводные таблицы!Сводная таблица4</c:name>
    <c:fmtId val="0"/>
  </c:pivotSource>
  <c:chart>
    <c:autoTitleDeleted val="0"/>
    <c:pivotFmts>
      <c:pivotFmt>
        <c:idx val="0"/>
        <c:spPr>
          <a:solidFill>
            <a:srgbClr val="5B9BD5"/>
          </a:solidFill>
          <a:ln w="25400">
            <a:noFill/>
          </a:ln>
        </c:spPr>
        <c:marker>
          <c:symbol val="none"/>
        </c:marker>
      </c:pivotFmt>
      <c:pivotFmt>
        <c:idx val="1"/>
        <c:spPr>
          <a:solidFill>
            <a:srgbClr val="ED7D31"/>
          </a:solidFill>
          <a:ln w="25400">
            <a:noFill/>
          </a:ln>
        </c:spPr>
        <c:marker>
          <c:symbol val="none"/>
        </c:marker>
      </c:pivotFmt>
      <c:pivotFmt>
        <c:idx val="2"/>
        <c:spPr>
          <a:solidFill>
            <a:srgbClr val="A5A5A5"/>
          </a:solidFill>
          <a:ln w="25400">
            <a:noFill/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'Сводные таблицы'!$B$31:$B$32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'Сводные таблицы'!$A$33:$A$37</c:f>
              <c:strCache>
                <c:ptCount val="4"/>
                <c:pt idx="0">
                  <c:v>Average</c:v>
                </c:pt>
                <c:pt idx="1">
                  <c:v>Below average</c:v>
                </c:pt>
                <c:pt idx="2">
                  <c:v>Excellent</c:v>
                </c:pt>
                <c:pt idx="3">
                  <c:v>Good</c:v>
                </c:pt>
              </c:strCache>
            </c:strRef>
          </c:cat>
          <c:val>
            <c:numRef>
              <c:f>'Сводные таблицы'!$B$33:$B$37</c:f>
              <c:numCache>
                <c:formatCode>General</c:formatCode>
                <c:ptCount val="4"/>
                <c:pt idx="0">
                  <c:v>9</c:v>
                </c:pt>
                <c:pt idx="2">
                  <c:v>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A-4CD5-BC9B-E4F1B8E3F33A}"/>
            </c:ext>
          </c:extLst>
        </c:ser>
        <c:ser>
          <c:idx val="1"/>
          <c:order val="1"/>
          <c:tx>
            <c:strRef>
              <c:f>'Сводные таблицы'!$C$31:$C$32</c:f>
              <c:strCache>
                <c:ptCount val="1"/>
                <c:pt idx="0">
                  <c:v>Sometimes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'Сводные таблицы'!$A$33:$A$37</c:f>
              <c:strCache>
                <c:ptCount val="4"/>
                <c:pt idx="0">
                  <c:v>Average</c:v>
                </c:pt>
                <c:pt idx="1">
                  <c:v>Below average</c:v>
                </c:pt>
                <c:pt idx="2">
                  <c:v>Excellent</c:v>
                </c:pt>
                <c:pt idx="3">
                  <c:v>Good</c:v>
                </c:pt>
              </c:strCache>
            </c:strRef>
          </c:cat>
          <c:val>
            <c:numRef>
              <c:f>'Сводные таблицы'!$C$33:$C$37</c:f>
              <c:numCache>
                <c:formatCode>General</c:formatCode>
                <c:ptCount val="4"/>
                <c:pt idx="0">
                  <c:v>21</c:v>
                </c:pt>
                <c:pt idx="2">
                  <c:v>3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BA-4CD5-BC9B-E4F1B8E3F33A}"/>
            </c:ext>
          </c:extLst>
        </c:ser>
        <c:ser>
          <c:idx val="2"/>
          <c:order val="2"/>
          <c:tx>
            <c:strRef>
              <c:f>'Сводные таблицы'!$D$31:$D$32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'Сводные таблицы'!$A$33:$A$37</c:f>
              <c:strCache>
                <c:ptCount val="4"/>
                <c:pt idx="0">
                  <c:v>Average</c:v>
                </c:pt>
                <c:pt idx="1">
                  <c:v>Below average</c:v>
                </c:pt>
                <c:pt idx="2">
                  <c:v>Excellent</c:v>
                </c:pt>
                <c:pt idx="3">
                  <c:v>Good</c:v>
                </c:pt>
              </c:strCache>
            </c:strRef>
          </c:cat>
          <c:val>
            <c:numRef>
              <c:f>'Сводные таблицы'!$D$33:$D$37</c:f>
              <c:numCache>
                <c:formatCode>General</c:formatCode>
                <c:ptCount val="4"/>
                <c:pt idx="0">
                  <c:v>15</c:v>
                </c:pt>
                <c:pt idx="1">
                  <c:v>4</c:v>
                </c:pt>
                <c:pt idx="2">
                  <c:v>3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BA-4CD5-BC9B-E4F1B8E3F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571176"/>
        <c:axId val="1"/>
      </c:barChart>
      <c:catAx>
        <c:axId val="496571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5711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[CSE_student_performances.xlsx]Сводные таблицы!Сводная таблица5</c:name>
    <c:fmtId val="0"/>
  </c:pivotSource>
  <c:chart>
    <c:autoTitleDeleted val="0"/>
    <c:pivotFmts>
      <c:pivotFmt>
        <c:idx val="0"/>
        <c:spPr>
          <a:solidFill>
            <a:srgbClr val="5B9BD5"/>
          </a:solidFill>
          <a:ln w="25400">
            <a:noFill/>
          </a:ln>
        </c:spPr>
        <c:marker>
          <c:symbol val="none"/>
        </c:marker>
      </c:pivotFmt>
      <c:pivotFmt>
        <c:idx val="1"/>
        <c:spPr>
          <a:solidFill>
            <a:srgbClr val="ED7D31"/>
          </a:solidFill>
          <a:ln w="25400">
            <a:noFill/>
          </a:ln>
        </c:spPr>
        <c:marker>
          <c:symbol val="none"/>
        </c:marker>
      </c:pivotFmt>
      <c:pivotFmt>
        <c:idx val="2"/>
        <c:spPr>
          <a:solidFill>
            <a:srgbClr val="A5A5A5"/>
          </a:solidFill>
          <a:ln w="25400">
            <a:noFill/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'Сводные таблицы'!$B$41:$B$42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'Сводные таблицы'!$A$43:$A$45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'Сводные таблицы'!$B$43:$B$45</c:f>
              <c:numCache>
                <c:formatCode>General</c:formatCode>
                <c:ptCount val="2"/>
                <c:pt idx="0">
                  <c:v>7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4-4499-9407-9F72D7734684}"/>
            </c:ext>
          </c:extLst>
        </c:ser>
        <c:ser>
          <c:idx val="1"/>
          <c:order val="1"/>
          <c:tx>
            <c:strRef>
              <c:f>'Сводные таблицы'!$C$41:$C$42</c:f>
              <c:strCache>
                <c:ptCount val="1"/>
                <c:pt idx="0">
                  <c:v>Sometimes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'Сводные таблицы'!$A$43:$A$45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'Сводные таблицы'!$C$43:$C$45</c:f>
              <c:numCache>
                <c:formatCode>General</c:formatCode>
                <c:ptCount val="2"/>
                <c:pt idx="0">
                  <c:v>14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94-4499-9407-9F72D7734684}"/>
            </c:ext>
          </c:extLst>
        </c:ser>
        <c:ser>
          <c:idx val="2"/>
          <c:order val="2"/>
          <c:tx>
            <c:strRef>
              <c:f>'Сводные таблицы'!$D$41:$D$42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'Сводные таблицы'!$A$43:$A$45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'Сводные таблицы'!$D$43:$D$45</c:f>
              <c:numCache>
                <c:formatCode>General</c:formatCode>
                <c:ptCount val="2"/>
                <c:pt idx="0">
                  <c:v>9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94-4499-9407-9F72D7734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574776"/>
        <c:axId val="1"/>
      </c:barChart>
      <c:catAx>
        <c:axId val="49657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5747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200" b="0"/>
              <a:t>частота</a:t>
            </a:r>
            <a:r>
              <a:rPr lang="ru-RU" sz="1200" b="0" baseline="0"/>
              <a:t> кол. часов</a:t>
            </a:r>
            <a:endParaRPr lang="ru-RU" sz="12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'Таблицы частот'!$E$2:$F$5</c:f>
              <c:multiLvlStrCache>
                <c:ptCount val="4"/>
                <c:lvl>
                  <c:pt idx="0">
                    <c:v>3</c:v>
                  </c:pt>
                  <c:pt idx="1">
                    <c:v>6</c:v>
                  </c:pt>
                  <c:pt idx="2">
                    <c:v>9</c:v>
                  </c:pt>
                  <c:pt idx="3">
                    <c:v>12</c:v>
                  </c:pt>
                </c:lvl>
                <c:lvl>
                  <c:pt idx="0">
                    <c:v>1</c:v>
                  </c:pt>
                  <c:pt idx="1">
                    <c:v>4</c:v>
                  </c:pt>
                  <c:pt idx="2">
                    <c:v>7</c:v>
                  </c:pt>
                  <c:pt idx="3">
                    <c:v>10</c:v>
                  </c:pt>
                </c:lvl>
              </c:multiLvlStrCache>
            </c:multiLvlStrRef>
          </c:cat>
          <c:val>
            <c:numRef>
              <c:f>'Таблицы частот'!$G$2:$G$5</c:f>
              <c:numCache>
                <c:formatCode>General</c:formatCode>
                <c:ptCount val="4"/>
                <c:pt idx="0">
                  <c:v>0</c:v>
                </c:pt>
                <c:pt idx="1">
                  <c:v>39</c:v>
                </c:pt>
                <c:pt idx="2">
                  <c:v>54</c:v>
                </c:pt>
                <c:pt idx="3">
                  <c:v>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'Таблицы частот'!$G$1</c15:sqref>
                        </c15:formulaRef>
                      </c:ext>
                    </c:extLst>
                    <c:strCache>
                      <c:ptCount val="1"/>
                      <c:pt idx="0">
                        <c:v>частота кол. часов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148-4F67-92ED-75E7E6BF9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579456"/>
        <c:axId val="1"/>
      </c:lineChart>
      <c:catAx>
        <c:axId val="49657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5794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293478260869564"/>
          <c:y val="4.9019607843137254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'Таблицы частот'!$L$1</c:f>
              <c:strCache>
                <c:ptCount val="1"/>
                <c:pt idx="0">
                  <c:v>частота кол. Друзей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'Таблицы частот'!$J$2:$K$12</c:f>
              <c:multiLvlStrCache>
                <c:ptCount val="11"/>
                <c:lvl>
                  <c:pt idx="0">
                    <c:v>9</c:v>
                  </c:pt>
                  <c:pt idx="1">
                    <c:v>19</c:v>
                  </c:pt>
                  <c:pt idx="2">
                    <c:v>29</c:v>
                  </c:pt>
                  <c:pt idx="3">
                    <c:v>39</c:v>
                  </c:pt>
                  <c:pt idx="4">
                    <c:v>49</c:v>
                  </c:pt>
                  <c:pt idx="5">
                    <c:v>59</c:v>
                  </c:pt>
                  <c:pt idx="6">
                    <c:v>69</c:v>
                  </c:pt>
                  <c:pt idx="7">
                    <c:v>79</c:v>
                  </c:pt>
                  <c:pt idx="8">
                    <c:v>89</c:v>
                  </c:pt>
                  <c:pt idx="9">
                    <c:v>99</c:v>
                  </c:pt>
                  <c:pt idx="10">
                    <c:v>109</c:v>
                  </c:pt>
                </c:lvl>
                <c:lvl>
                  <c:pt idx="0">
                    <c:v>0</c:v>
                  </c:pt>
                  <c:pt idx="1">
                    <c:v>10</c:v>
                  </c:pt>
                  <c:pt idx="2">
                    <c:v>20</c:v>
                  </c:pt>
                  <c:pt idx="3">
                    <c:v>30</c:v>
                  </c:pt>
                  <c:pt idx="4">
                    <c:v>40</c:v>
                  </c:pt>
                  <c:pt idx="5">
                    <c:v>50</c:v>
                  </c:pt>
                  <c:pt idx="6">
                    <c:v>60</c:v>
                  </c:pt>
                  <c:pt idx="7">
                    <c:v>70</c:v>
                  </c:pt>
                  <c:pt idx="8">
                    <c:v>80</c:v>
                  </c:pt>
                  <c:pt idx="9">
                    <c:v>90</c:v>
                  </c:pt>
                  <c:pt idx="10">
                    <c:v>100</c:v>
                  </c:pt>
                </c:lvl>
              </c:multiLvlStrCache>
            </c:multiLvlStrRef>
          </c:cat>
          <c:val>
            <c:numRef>
              <c:f>'Таблицы частот'!$L$2:$L$12</c:f>
              <c:numCache>
                <c:formatCode>General</c:formatCode>
                <c:ptCount val="11"/>
                <c:pt idx="0">
                  <c:v>62</c:v>
                </c:pt>
                <c:pt idx="1">
                  <c:v>16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3-4572-9B9C-58549DCD1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571536"/>
        <c:axId val="1"/>
      </c:lineChart>
      <c:catAx>
        <c:axId val="4965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65715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hart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рассеяния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'Таблицы частот'!$B$1</c:f>
              <c:strCache>
                <c:ptCount val="1"/>
                <c:pt idx="0">
                  <c:v>NumberOfFriend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293639278989947"/>
                  <c:y val="-9.76456486246305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'Таблицы частот'!$A$2:$A$100</c:f>
              <c:numCache>
                <c:formatCode>General</c:formatCode>
                <c:ptCount val="99"/>
                <c:pt idx="0">
                  <c:v>12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4</c:v>
                </c:pt>
                <c:pt idx="20">
                  <c:v>6</c:v>
                </c:pt>
                <c:pt idx="21">
                  <c:v>6</c:v>
                </c:pt>
                <c:pt idx="22">
                  <c:v>4</c:v>
                </c:pt>
                <c:pt idx="23">
                  <c:v>10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12</c:v>
                </c:pt>
                <c:pt idx="33">
                  <c:v>8</c:v>
                </c:pt>
                <c:pt idx="34">
                  <c:v>8</c:v>
                </c:pt>
                <c:pt idx="35">
                  <c:v>5</c:v>
                </c:pt>
                <c:pt idx="36">
                  <c:v>5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4</c:v>
                </c:pt>
                <c:pt idx="43">
                  <c:v>7</c:v>
                </c:pt>
                <c:pt idx="44">
                  <c:v>7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4</c:v>
                </c:pt>
                <c:pt idx="52">
                  <c:v>6</c:v>
                </c:pt>
                <c:pt idx="53">
                  <c:v>6</c:v>
                </c:pt>
                <c:pt idx="54">
                  <c:v>4</c:v>
                </c:pt>
                <c:pt idx="55">
                  <c:v>10</c:v>
                </c:pt>
                <c:pt idx="56">
                  <c:v>7</c:v>
                </c:pt>
                <c:pt idx="57">
                  <c:v>7</c:v>
                </c:pt>
                <c:pt idx="58">
                  <c:v>5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5</c:v>
                </c:pt>
                <c:pt idx="67">
                  <c:v>5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4</c:v>
                </c:pt>
                <c:pt idx="74">
                  <c:v>7</c:v>
                </c:pt>
                <c:pt idx="75">
                  <c:v>7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4</c:v>
                </c:pt>
                <c:pt idx="83">
                  <c:v>6</c:v>
                </c:pt>
                <c:pt idx="84">
                  <c:v>6</c:v>
                </c:pt>
                <c:pt idx="85">
                  <c:v>4</c:v>
                </c:pt>
                <c:pt idx="86">
                  <c:v>10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4</c:v>
                </c:pt>
                <c:pt idx="94">
                  <c:v>6</c:v>
                </c:pt>
                <c:pt idx="95">
                  <c:v>6</c:v>
                </c:pt>
                <c:pt idx="96">
                  <c:v>4</c:v>
                </c:pt>
                <c:pt idx="97">
                  <c:v>10</c:v>
                </c:pt>
                <c:pt idx="98">
                  <c:v>7</c:v>
                </c:pt>
              </c:numCache>
            </c:numRef>
          </c:xVal>
          <c:yVal>
            <c:numRef>
              <c:f>'Таблицы частот'!$B$2:$B$100</c:f>
              <c:numCache>
                <c:formatCode>General</c:formatCode>
                <c:ptCount val="99"/>
                <c:pt idx="1">
                  <c:v>80</c:v>
                </c:pt>
                <c:pt idx="2">
                  <c:v>10</c:v>
                </c:pt>
                <c:pt idx="3">
                  <c:v>15</c:v>
                </c:pt>
                <c:pt idx="4">
                  <c:v>2</c:v>
                </c:pt>
                <c:pt idx="5">
                  <c:v>12</c:v>
                </c:pt>
                <c:pt idx="6">
                  <c:v>7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60</c:v>
                </c:pt>
                <c:pt idx="11">
                  <c:v>55</c:v>
                </c:pt>
                <c:pt idx="12">
                  <c:v>17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100</c:v>
                </c:pt>
                <c:pt idx="17">
                  <c:v>7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6</c:v>
                </c:pt>
                <c:pt idx="22">
                  <c:v>9</c:v>
                </c:pt>
                <c:pt idx="23">
                  <c:v>23</c:v>
                </c:pt>
                <c:pt idx="25">
                  <c:v>0</c:v>
                </c:pt>
                <c:pt idx="26">
                  <c:v>12</c:v>
                </c:pt>
                <c:pt idx="27">
                  <c:v>15</c:v>
                </c:pt>
                <c:pt idx="28">
                  <c:v>7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  <c:pt idx="33">
                  <c:v>80</c:v>
                </c:pt>
                <c:pt idx="34">
                  <c:v>10</c:v>
                </c:pt>
                <c:pt idx="35">
                  <c:v>15</c:v>
                </c:pt>
                <c:pt idx="36">
                  <c:v>2</c:v>
                </c:pt>
                <c:pt idx="37">
                  <c:v>12</c:v>
                </c:pt>
                <c:pt idx="38">
                  <c:v>7</c:v>
                </c:pt>
                <c:pt idx="39">
                  <c:v>6</c:v>
                </c:pt>
                <c:pt idx="40">
                  <c:v>3</c:v>
                </c:pt>
                <c:pt idx="41">
                  <c:v>4</c:v>
                </c:pt>
                <c:pt idx="42">
                  <c:v>60</c:v>
                </c:pt>
                <c:pt idx="43">
                  <c:v>55</c:v>
                </c:pt>
                <c:pt idx="44">
                  <c:v>17</c:v>
                </c:pt>
                <c:pt idx="45">
                  <c:v>3</c:v>
                </c:pt>
                <c:pt idx="46">
                  <c:v>1</c:v>
                </c:pt>
                <c:pt idx="47">
                  <c:v>3</c:v>
                </c:pt>
                <c:pt idx="48">
                  <c:v>100</c:v>
                </c:pt>
                <c:pt idx="49">
                  <c:v>7</c:v>
                </c:pt>
                <c:pt idx="50">
                  <c:v>3</c:v>
                </c:pt>
                <c:pt idx="51">
                  <c:v>2</c:v>
                </c:pt>
                <c:pt idx="52">
                  <c:v>4</c:v>
                </c:pt>
                <c:pt idx="53">
                  <c:v>6</c:v>
                </c:pt>
                <c:pt idx="54">
                  <c:v>9</c:v>
                </c:pt>
                <c:pt idx="55">
                  <c:v>23</c:v>
                </c:pt>
                <c:pt idx="57">
                  <c:v>0</c:v>
                </c:pt>
                <c:pt idx="58">
                  <c:v>12</c:v>
                </c:pt>
                <c:pt idx="59">
                  <c:v>15</c:v>
                </c:pt>
                <c:pt idx="60">
                  <c:v>7</c:v>
                </c:pt>
                <c:pt idx="61">
                  <c:v>3</c:v>
                </c:pt>
                <c:pt idx="62">
                  <c:v>0</c:v>
                </c:pt>
                <c:pt idx="63">
                  <c:v>2</c:v>
                </c:pt>
                <c:pt idx="64">
                  <c:v>80</c:v>
                </c:pt>
                <c:pt idx="65">
                  <c:v>10</c:v>
                </c:pt>
                <c:pt idx="66">
                  <c:v>15</c:v>
                </c:pt>
                <c:pt idx="67">
                  <c:v>2</c:v>
                </c:pt>
                <c:pt idx="68">
                  <c:v>12</c:v>
                </c:pt>
                <c:pt idx="69">
                  <c:v>7</c:v>
                </c:pt>
                <c:pt idx="70">
                  <c:v>6</c:v>
                </c:pt>
                <c:pt idx="71">
                  <c:v>3</c:v>
                </c:pt>
                <c:pt idx="72">
                  <c:v>4</c:v>
                </c:pt>
                <c:pt idx="73">
                  <c:v>60</c:v>
                </c:pt>
                <c:pt idx="74">
                  <c:v>55</c:v>
                </c:pt>
                <c:pt idx="75">
                  <c:v>17</c:v>
                </c:pt>
                <c:pt idx="76">
                  <c:v>3</c:v>
                </c:pt>
                <c:pt idx="77">
                  <c:v>1</c:v>
                </c:pt>
                <c:pt idx="78">
                  <c:v>3</c:v>
                </c:pt>
                <c:pt idx="79">
                  <c:v>100</c:v>
                </c:pt>
                <c:pt idx="80">
                  <c:v>7</c:v>
                </c:pt>
                <c:pt idx="81">
                  <c:v>3</c:v>
                </c:pt>
                <c:pt idx="82">
                  <c:v>2</c:v>
                </c:pt>
                <c:pt idx="83">
                  <c:v>4</c:v>
                </c:pt>
                <c:pt idx="84">
                  <c:v>6</c:v>
                </c:pt>
                <c:pt idx="85">
                  <c:v>9</c:v>
                </c:pt>
                <c:pt idx="86">
                  <c:v>23</c:v>
                </c:pt>
                <c:pt idx="87">
                  <c:v>3</c:v>
                </c:pt>
                <c:pt idx="88">
                  <c:v>1</c:v>
                </c:pt>
                <c:pt idx="89">
                  <c:v>3</c:v>
                </c:pt>
                <c:pt idx="90">
                  <c:v>100</c:v>
                </c:pt>
                <c:pt idx="91">
                  <c:v>7</c:v>
                </c:pt>
                <c:pt idx="92">
                  <c:v>3</c:v>
                </c:pt>
                <c:pt idx="93">
                  <c:v>2</c:v>
                </c:pt>
                <c:pt idx="94">
                  <c:v>4</c:v>
                </c:pt>
                <c:pt idx="95">
                  <c:v>6</c:v>
                </c:pt>
                <c:pt idx="96">
                  <c:v>9</c:v>
                </c:pt>
                <c:pt idx="97">
                  <c:v>23</c:v>
                </c:pt>
                <c:pt idx="9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B7-41B3-88F9-6B112CA57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494200"/>
        <c:axId val="707494920"/>
      </c:scatterChart>
      <c:valAx>
        <c:axId val="707494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7494920"/>
        <c:crosses val="autoZero"/>
        <c:crossBetween val="midCat"/>
      </c:valAx>
      <c:valAx>
        <c:axId val="70749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7494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76111111111111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'Подготовка для Матрицы'!$AE$1</c:f>
              <c:strCache>
                <c:ptCount val="1"/>
                <c:pt idx="0">
                  <c:v>NumberOfFriend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'Подготовка для Матрицы'!$AC$2:$AC$24</c:f>
              <c:numCache>
                <c:formatCode>General</c:formatCode>
                <c:ptCount val="23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7</c:v>
                </c:pt>
                <c:pt idx="15">
                  <c:v>6</c:v>
                </c:pt>
                <c:pt idx="16">
                  <c:v>4</c:v>
                </c:pt>
                <c:pt idx="17">
                  <c:v>10</c:v>
                </c:pt>
                <c:pt idx="18">
                  <c:v>8</c:v>
                </c:pt>
                <c:pt idx="19">
                  <c:v>10</c:v>
                </c:pt>
                <c:pt idx="20">
                  <c:v>8</c:v>
                </c:pt>
                <c:pt idx="21">
                  <c:v>10</c:v>
                </c:pt>
                <c:pt idx="22">
                  <c:v>10</c:v>
                </c:pt>
              </c:numCache>
            </c:numRef>
          </c:xVal>
          <c:yVal>
            <c:numRef>
              <c:f>'Подготовка для Матрицы'!$AE$2:$AE$24</c:f>
              <c:numCache>
                <c:formatCode>General</c:formatCode>
                <c:ptCount val="23"/>
                <c:pt idx="0">
                  <c:v>12</c:v>
                </c:pt>
                <c:pt idx="1">
                  <c:v>7</c:v>
                </c:pt>
                <c:pt idx="2">
                  <c:v>4</c:v>
                </c:pt>
                <c:pt idx="3">
                  <c:v>9</c:v>
                </c:pt>
                <c:pt idx="4">
                  <c:v>12</c:v>
                </c:pt>
                <c:pt idx="5">
                  <c:v>12</c:v>
                </c:pt>
                <c:pt idx="6">
                  <c:v>7</c:v>
                </c:pt>
                <c:pt idx="7">
                  <c:v>4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7</c:v>
                </c:pt>
                <c:pt idx="12">
                  <c:v>4</c:v>
                </c:pt>
                <c:pt idx="13">
                  <c:v>9</c:v>
                </c:pt>
                <c:pt idx="14">
                  <c:v>7</c:v>
                </c:pt>
                <c:pt idx="15">
                  <c:v>4</c:v>
                </c:pt>
                <c:pt idx="16">
                  <c:v>9</c:v>
                </c:pt>
                <c:pt idx="17">
                  <c:v>23</c:v>
                </c:pt>
                <c:pt idx="18">
                  <c:v>3</c:v>
                </c:pt>
                <c:pt idx="19">
                  <c:v>23</c:v>
                </c:pt>
                <c:pt idx="20">
                  <c:v>3</c:v>
                </c:pt>
                <c:pt idx="21">
                  <c:v>23</c:v>
                </c:pt>
                <c:pt idx="22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37-4E84-AF79-830B93222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464704"/>
        <c:axId val="679461104"/>
      </c:scatterChart>
      <c:valAx>
        <c:axId val="67946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часов сна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9461104"/>
        <c:crosses val="autoZero"/>
        <c:crossBetween val="midCat"/>
      </c:valAx>
      <c:valAx>
        <c:axId val="67946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</a:t>
                </a:r>
                <a:r>
                  <a:rPr lang="ru-RU" baseline="0"/>
                  <a:t> друзей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946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7962962962962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'Подготовка для Матрицы'!$Q$1</c:f>
              <c:strCache>
                <c:ptCount val="1"/>
                <c:pt idx="0">
                  <c:v>NumberOfFriend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096412948381455"/>
                  <c:y val="6.43649752114319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7659952831982959"/>
                  <c:y val="-0.371395086030912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'Подготовка для Матрицы'!$O$2:$O$26</c:f>
              <c:numCache>
                <c:formatCode>General</c:formatCode>
                <c:ptCount val="2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6</c:v>
                </c:pt>
                <c:pt idx="13">
                  <c:v>8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4</c:v>
                </c:pt>
                <c:pt idx="24">
                  <c:v>6</c:v>
                </c:pt>
              </c:numCache>
            </c:numRef>
          </c:xVal>
          <c:yVal>
            <c:numRef>
              <c:f>'Подготовка для Матрицы'!$Q$2:$Q$26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6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6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2</c:v>
                </c:pt>
                <c:pt idx="2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C9-4099-93A3-EE14DE2F2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330912"/>
        <c:axId val="740391632"/>
      </c:scatterChart>
      <c:valAx>
        <c:axId val="73833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</a:t>
                </a:r>
                <a:r>
                  <a:rPr lang="ru-RU" baseline="0"/>
                  <a:t> часов сна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0391632"/>
        <c:crosses val="autoZero"/>
        <c:crossBetween val="midCat"/>
      </c:valAx>
      <c:valAx>
        <c:axId val="7403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</a:t>
                </a:r>
                <a:r>
                  <a:rPr lang="ru-RU" baseline="0"/>
                  <a:t> друзей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833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Рег.Зав.!$B$1</c:f>
              <c:strCache>
                <c:ptCount val="1"/>
                <c:pt idx="0">
                  <c:v>SleepPerDayHours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333333333333333E-3"/>
                  <c:y val="-0.223583406240886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9.6806649168853891E-3"/>
                  <c:y val="0.12896143190434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Рег.Зав.!$A$2:$A$100</c:f>
              <c:numCache>
                <c:formatCode>General</c:formatCode>
                <c:ptCount val="99"/>
                <c:pt idx="0">
                  <c:v>23</c:v>
                </c:pt>
                <c:pt idx="1">
                  <c:v>23</c:v>
                </c:pt>
                <c:pt idx="2">
                  <c:v>24</c:v>
                </c:pt>
                <c:pt idx="3">
                  <c:v>20</c:v>
                </c:pt>
                <c:pt idx="4">
                  <c:v>24</c:v>
                </c:pt>
                <c:pt idx="5">
                  <c:v>23</c:v>
                </c:pt>
                <c:pt idx="6">
                  <c:v>21</c:v>
                </c:pt>
                <c:pt idx="7">
                  <c:v>21</c:v>
                </c:pt>
                <c:pt idx="8">
                  <c:v>24</c:v>
                </c:pt>
                <c:pt idx="9">
                  <c:v>23</c:v>
                </c:pt>
                <c:pt idx="10">
                  <c:v>22</c:v>
                </c:pt>
                <c:pt idx="11">
                  <c:v>22</c:v>
                </c:pt>
                <c:pt idx="12">
                  <c:v>24</c:v>
                </c:pt>
                <c:pt idx="13">
                  <c:v>24</c:v>
                </c:pt>
                <c:pt idx="14">
                  <c:v>21</c:v>
                </c:pt>
                <c:pt idx="15">
                  <c:v>25</c:v>
                </c:pt>
                <c:pt idx="16">
                  <c:v>24</c:v>
                </c:pt>
                <c:pt idx="17">
                  <c:v>20</c:v>
                </c:pt>
                <c:pt idx="18">
                  <c:v>22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25</c:v>
                </c:pt>
                <c:pt idx="23">
                  <c:v>21</c:v>
                </c:pt>
                <c:pt idx="24">
                  <c:v>21</c:v>
                </c:pt>
                <c:pt idx="25">
                  <c:v>25</c:v>
                </c:pt>
                <c:pt idx="26">
                  <c:v>23</c:v>
                </c:pt>
                <c:pt idx="27">
                  <c:v>25</c:v>
                </c:pt>
                <c:pt idx="28">
                  <c:v>21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24</c:v>
                </c:pt>
                <c:pt idx="35">
                  <c:v>20</c:v>
                </c:pt>
                <c:pt idx="36">
                  <c:v>24</c:v>
                </c:pt>
                <c:pt idx="37">
                  <c:v>23</c:v>
                </c:pt>
                <c:pt idx="38">
                  <c:v>21</c:v>
                </c:pt>
                <c:pt idx="39">
                  <c:v>21</c:v>
                </c:pt>
                <c:pt idx="40">
                  <c:v>24</c:v>
                </c:pt>
                <c:pt idx="41">
                  <c:v>23</c:v>
                </c:pt>
                <c:pt idx="42">
                  <c:v>22</c:v>
                </c:pt>
                <c:pt idx="43">
                  <c:v>22</c:v>
                </c:pt>
                <c:pt idx="44">
                  <c:v>24</c:v>
                </c:pt>
                <c:pt idx="45">
                  <c:v>24</c:v>
                </c:pt>
                <c:pt idx="46">
                  <c:v>21</c:v>
                </c:pt>
                <c:pt idx="47">
                  <c:v>25</c:v>
                </c:pt>
                <c:pt idx="48">
                  <c:v>24</c:v>
                </c:pt>
                <c:pt idx="49">
                  <c:v>20</c:v>
                </c:pt>
                <c:pt idx="50">
                  <c:v>22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25</c:v>
                </c:pt>
                <c:pt idx="55">
                  <c:v>21</c:v>
                </c:pt>
                <c:pt idx="56">
                  <c:v>21</c:v>
                </c:pt>
                <c:pt idx="57">
                  <c:v>25</c:v>
                </c:pt>
                <c:pt idx="58">
                  <c:v>23</c:v>
                </c:pt>
                <c:pt idx="59">
                  <c:v>25</c:v>
                </c:pt>
                <c:pt idx="60">
                  <c:v>21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24</c:v>
                </c:pt>
                <c:pt idx="66">
                  <c:v>20</c:v>
                </c:pt>
                <c:pt idx="67">
                  <c:v>24</c:v>
                </c:pt>
                <c:pt idx="68">
                  <c:v>23</c:v>
                </c:pt>
                <c:pt idx="69">
                  <c:v>21</c:v>
                </c:pt>
                <c:pt idx="70">
                  <c:v>21</c:v>
                </c:pt>
                <c:pt idx="71">
                  <c:v>24</c:v>
                </c:pt>
                <c:pt idx="72">
                  <c:v>23</c:v>
                </c:pt>
                <c:pt idx="73">
                  <c:v>22</c:v>
                </c:pt>
                <c:pt idx="74">
                  <c:v>22</c:v>
                </c:pt>
                <c:pt idx="75">
                  <c:v>24</c:v>
                </c:pt>
                <c:pt idx="76">
                  <c:v>24</c:v>
                </c:pt>
                <c:pt idx="77">
                  <c:v>21</c:v>
                </c:pt>
                <c:pt idx="78">
                  <c:v>25</c:v>
                </c:pt>
                <c:pt idx="79">
                  <c:v>24</c:v>
                </c:pt>
                <c:pt idx="80">
                  <c:v>20</c:v>
                </c:pt>
                <c:pt idx="81">
                  <c:v>22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25</c:v>
                </c:pt>
                <c:pt idx="86">
                  <c:v>21</c:v>
                </c:pt>
                <c:pt idx="87">
                  <c:v>24</c:v>
                </c:pt>
                <c:pt idx="88">
                  <c:v>21</c:v>
                </c:pt>
                <c:pt idx="89">
                  <c:v>25</c:v>
                </c:pt>
                <c:pt idx="90">
                  <c:v>24</c:v>
                </c:pt>
                <c:pt idx="91">
                  <c:v>20</c:v>
                </c:pt>
                <c:pt idx="92">
                  <c:v>22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25</c:v>
                </c:pt>
                <c:pt idx="97">
                  <c:v>21</c:v>
                </c:pt>
                <c:pt idx="98">
                  <c:v>22</c:v>
                </c:pt>
              </c:numCache>
            </c:numRef>
          </c:xVal>
          <c:yVal>
            <c:numRef>
              <c:f>Рег.Зав.!$B$2:$B$100</c:f>
              <c:numCache>
                <c:formatCode>General</c:formatCode>
                <c:ptCount val="99"/>
                <c:pt idx="0">
                  <c:v>12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4</c:v>
                </c:pt>
                <c:pt idx="20">
                  <c:v>6</c:v>
                </c:pt>
                <c:pt idx="21">
                  <c:v>6</c:v>
                </c:pt>
                <c:pt idx="22">
                  <c:v>4</c:v>
                </c:pt>
                <c:pt idx="23">
                  <c:v>10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12</c:v>
                </c:pt>
                <c:pt idx="33">
                  <c:v>8</c:v>
                </c:pt>
                <c:pt idx="34">
                  <c:v>8</c:v>
                </c:pt>
                <c:pt idx="35">
                  <c:v>5</c:v>
                </c:pt>
                <c:pt idx="36">
                  <c:v>5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4</c:v>
                </c:pt>
                <c:pt idx="43">
                  <c:v>7</c:v>
                </c:pt>
                <c:pt idx="44">
                  <c:v>7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4</c:v>
                </c:pt>
                <c:pt idx="52">
                  <c:v>6</c:v>
                </c:pt>
                <c:pt idx="53">
                  <c:v>6</c:v>
                </c:pt>
                <c:pt idx="54">
                  <c:v>4</c:v>
                </c:pt>
                <c:pt idx="55">
                  <c:v>10</c:v>
                </c:pt>
                <c:pt idx="56">
                  <c:v>7</c:v>
                </c:pt>
                <c:pt idx="57">
                  <c:v>7</c:v>
                </c:pt>
                <c:pt idx="58">
                  <c:v>5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5</c:v>
                </c:pt>
                <c:pt idx="67">
                  <c:v>5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4</c:v>
                </c:pt>
                <c:pt idx="74">
                  <c:v>7</c:v>
                </c:pt>
                <c:pt idx="75">
                  <c:v>7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4</c:v>
                </c:pt>
                <c:pt idx="83">
                  <c:v>6</c:v>
                </c:pt>
                <c:pt idx="84">
                  <c:v>6</c:v>
                </c:pt>
                <c:pt idx="85">
                  <c:v>4</c:v>
                </c:pt>
                <c:pt idx="86">
                  <c:v>10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4</c:v>
                </c:pt>
                <c:pt idx="94">
                  <c:v>6</c:v>
                </c:pt>
                <c:pt idx="95">
                  <c:v>6</c:v>
                </c:pt>
                <c:pt idx="96">
                  <c:v>4</c:v>
                </c:pt>
                <c:pt idx="97">
                  <c:v>10</c:v>
                </c:pt>
                <c:pt idx="9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94-4B40-B3A4-2DC4244B6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288344"/>
        <c:axId val="464288704"/>
      </c:scatterChart>
      <c:valAx>
        <c:axId val="464288344"/>
        <c:scaling>
          <c:orientation val="minMax"/>
          <c:max val="2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288704"/>
        <c:crosses val="autoZero"/>
        <c:crossBetween val="midCat"/>
      </c:valAx>
      <c:valAx>
        <c:axId val="46428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часов сна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288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Рег.Зав.!$C$1</c:f>
              <c:strCache>
                <c:ptCount val="1"/>
                <c:pt idx="0">
                  <c:v>NumberOfFriend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111111111111112E-2"/>
                  <c:y val="-0.290700277048702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2.8861111111111112E-2"/>
                  <c:y val="-0.179776538349372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Рег.Зав.!$A$2:$A$100</c:f>
              <c:numCache>
                <c:formatCode>General</c:formatCode>
                <c:ptCount val="99"/>
                <c:pt idx="0">
                  <c:v>23</c:v>
                </c:pt>
                <c:pt idx="1">
                  <c:v>23</c:v>
                </c:pt>
                <c:pt idx="2">
                  <c:v>24</c:v>
                </c:pt>
                <c:pt idx="3">
                  <c:v>20</c:v>
                </c:pt>
                <c:pt idx="4">
                  <c:v>24</c:v>
                </c:pt>
                <c:pt idx="5">
                  <c:v>23</c:v>
                </c:pt>
                <c:pt idx="6">
                  <c:v>21</c:v>
                </c:pt>
                <c:pt idx="7">
                  <c:v>21</c:v>
                </c:pt>
                <c:pt idx="8">
                  <c:v>24</c:v>
                </c:pt>
                <c:pt idx="9">
                  <c:v>23</c:v>
                </c:pt>
                <c:pt idx="10">
                  <c:v>22</c:v>
                </c:pt>
                <c:pt idx="11">
                  <c:v>22</c:v>
                </c:pt>
                <c:pt idx="12">
                  <c:v>24</c:v>
                </c:pt>
                <c:pt idx="13">
                  <c:v>24</c:v>
                </c:pt>
                <c:pt idx="14">
                  <c:v>21</c:v>
                </c:pt>
                <c:pt idx="15">
                  <c:v>25</c:v>
                </c:pt>
                <c:pt idx="16">
                  <c:v>24</c:v>
                </c:pt>
                <c:pt idx="17">
                  <c:v>20</c:v>
                </c:pt>
                <c:pt idx="18">
                  <c:v>22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25</c:v>
                </c:pt>
                <c:pt idx="23">
                  <c:v>21</c:v>
                </c:pt>
                <c:pt idx="24">
                  <c:v>21</c:v>
                </c:pt>
                <c:pt idx="25">
                  <c:v>25</c:v>
                </c:pt>
                <c:pt idx="26">
                  <c:v>23</c:v>
                </c:pt>
                <c:pt idx="27">
                  <c:v>25</c:v>
                </c:pt>
                <c:pt idx="28">
                  <c:v>21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24</c:v>
                </c:pt>
                <c:pt idx="35">
                  <c:v>20</c:v>
                </c:pt>
                <c:pt idx="36">
                  <c:v>24</c:v>
                </c:pt>
                <c:pt idx="37">
                  <c:v>23</c:v>
                </c:pt>
                <c:pt idx="38">
                  <c:v>21</c:v>
                </c:pt>
                <c:pt idx="39">
                  <c:v>21</c:v>
                </c:pt>
                <c:pt idx="40">
                  <c:v>24</c:v>
                </c:pt>
                <c:pt idx="41">
                  <c:v>23</c:v>
                </c:pt>
                <c:pt idx="42">
                  <c:v>22</c:v>
                </c:pt>
                <c:pt idx="43">
                  <c:v>22</c:v>
                </c:pt>
                <c:pt idx="44">
                  <c:v>24</c:v>
                </c:pt>
                <c:pt idx="45">
                  <c:v>24</c:v>
                </c:pt>
                <c:pt idx="46">
                  <c:v>21</c:v>
                </c:pt>
                <c:pt idx="47">
                  <c:v>25</c:v>
                </c:pt>
                <c:pt idx="48">
                  <c:v>24</c:v>
                </c:pt>
                <c:pt idx="49">
                  <c:v>20</c:v>
                </c:pt>
                <c:pt idx="50">
                  <c:v>22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25</c:v>
                </c:pt>
                <c:pt idx="55">
                  <c:v>21</c:v>
                </c:pt>
                <c:pt idx="56">
                  <c:v>21</c:v>
                </c:pt>
                <c:pt idx="57">
                  <c:v>25</c:v>
                </c:pt>
                <c:pt idx="58">
                  <c:v>23</c:v>
                </c:pt>
                <c:pt idx="59">
                  <c:v>25</c:v>
                </c:pt>
                <c:pt idx="60">
                  <c:v>21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23</c:v>
                </c:pt>
                <c:pt idx="65">
                  <c:v>24</c:v>
                </c:pt>
                <c:pt idx="66">
                  <c:v>20</c:v>
                </c:pt>
                <c:pt idx="67">
                  <c:v>24</c:v>
                </c:pt>
                <c:pt idx="68">
                  <c:v>23</c:v>
                </c:pt>
                <c:pt idx="69">
                  <c:v>21</c:v>
                </c:pt>
                <c:pt idx="70">
                  <c:v>21</c:v>
                </c:pt>
                <c:pt idx="71">
                  <c:v>24</c:v>
                </c:pt>
                <c:pt idx="72">
                  <c:v>23</c:v>
                </c:pt>
                <c:pt idx="73">
                  <c:v>22</c:v>
                </c:pt>
                <c:pt idx="74">
                  <c:v>22</c:v>
                </c:pt>
                <c:pt idx="75">
                  <c:v>24</c:v>
                </c:pt>
                <c:pt idx="76">
                  <c:v>24</c:v>
                </c:pt>
                <c:pt idx="77">
                  <c:v>21</c:v>
                </c:pt>
                <c:pt idx="78">
                  <c:v>25</c:v>
                </c:pt>
                <c:pt idx="79">
                  <c:v>24</c:v>
                </c:pt>
                <c:pt idx="80">
                  <c:v>20</c:v>
                </c:pt>
                <c:pt idx="81">
                  <c:v>22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25</c:v>
                </c:pt>
                <c:pt idx="86">
                  <c:v>21</c:v>
                </c:pt>
                <c:pt idx="87">
                  <c:v>24</c:v>
                </c:pt>
                <c:pt idx="88">
                  <c:v>21</c:v>
                </c:pt>
                <c:pt idx="89">
                  <c:v>25</c:v>
                </c:pt>
                <c:pt idx="90">
                  <c:v>24</c:v>
                </c:pt>
                <c:pt idx="91">
                  <c:v>20</c:v>
                </c:pt>
                <c:pt idx="92">
                  <c:v>22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25</c:v>
                </c:pt>
                <c:pt idx="97">
                  <c:v>21</c:v>
                </c:pt>
                <c:pt idx="98">
                  <c:v>22</c:v>
                </c:pt>
              </c:numCache>
            </c:numRef>
          </c:xVal>
          <c:yVal>
            <c:numRef>
              <c:f>Рег.Зав.!$C$2:$C$100</c:f>
              <c:numCache>
                <c:formatCode>General</c:formatCode>
                <c:ptCount val="99"/>
                <c:pt idx="1">
                  <c:v>80</c:v>
                </c:pt>
                <c:pt idx="2">
                  <c:v>10</c:v>
                </c:pt>
                <c:pt idx="3">
                  <c:v>15</c:v>
                </c:pt>
                <c:pt idx="4">
                  <c:v>2</c:v>
                </c:pt>
                <c:pt idx="5">
                  <c:v>12</c:v>
                </c:pt>
                <c:pt idx="6">
                  <c:v>7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60</c:v>
                </c:pt>
                <c:pt idx="11">
                  <c:v>55</c:v>
                </c:pt>
                <c:pt idx="12">
                  <c:v>17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100</c:v>
                </c:pt>
                <c:pt idx="17">
                  <c:v>7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6</c:v>
                </c:pt>
                <c:pt idx="22">
                  <c:v>9</c:v>
                </c:pt>
                <c:pt idx="23">
                  <c:v>23</c:v>
                </c:pt>
                <c:pt idx="25">
                  <c:v>0</c:v>
                </c:pt>
                <c:pt idx="26">
                  <c:v>12</c:v>
                </c:pt>
                <c:pt idx="27">
                  <c:v>15</c:v>
                </c:pt>
                <c:pt idx="28">
                  <c:v>7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  <c:pt idx="33">
                  <c:v>80</c:v>
                </c:pt>
                <c:pt idx="34">
                  <c:v>10</c:v>
                </c:pt>
                <c:pt idx="35">
                  <c:v>15</c:v>
                </c:pt>
                <c:pt idx="36">
                  <c:v>2</c:v>
                </c:pt>
                <c:pt idx="37">
                  <c:v>12</c:v>
                </c:pt>
                <c:pt idx="38">
                  <c:v>7</c:v>
                </c:pt>
                <c:pt idx="39">
                  <c:v>6</c:v>
                </c:pt>
                <c:pt idx="40">
                  <c:v>3</c:v>
                </c:pt>
                <c:pt idx="41">
                  <c:v>4</c:v>
                </c:pt>
                <c:pt idx="42">
                  <c:v>60</c:v>
                </c:pt>
                <c:pt idx="43">
                  <c:v>55</c:v>
                </c:pt>
                <c:pt idx="44">
                  <c:v>17</c:v>
                </c:pt>
                <c:pt idx="45">
                  <c:v>3</c:v>
                </c:pt>
                <c:pt idx="46">
                  <c:v>1</c:v>
                </c:pt>
                <c:pt idx="47">
                  <c:v>3</c:v>
                </c:pt>
                <c:pt idx="48">
                  <c:v>100</c:v>
                </c:pt>
                <c:pt idx="49">
                  <c:v>7</c:v>
                </c:pt>
                <c:pt idx="50">
                  <c:v>3</c:v>
                </c:pt>
                <c:pt idx="51">
                  <c:v>2</c:v>
                </c:pt>
                <c:pt idx="52">
                  <c:v>4</c:v>
                </c:pt>
                <c:pt idx="53">
                  <c:v>6</c:v>
                </c:pt>
                <c:pt idx="54">
                  <c:v>9</c:v>
                </c:pt>
                <c:pt idx="55">
                  <c:v>23</c:v>
                </c:pt>
                <c:pt idx="57">
                  <c:v>0</c:v>
                </c:pt>
                <c:pt idx="58">
                  <c:v>12</c:v>
                </c:pt>
                <c:pt idx="59">
                  <c:v>15</c:v>
                </c:pt>
                <c:pt idx="60">
                  <c:v>7</c:v>
                </c:pt>
                <c:pt idx="61">
                  <c:v>3</c:v>
                </c:pt>
                <c:pt idx="62">
                  <c:v>0</c:v>
                </c:pt>
                <c:pt idx="63">
                  <c:v>2</c:v>
                </c:pt>
                <c:pt idx="64">
                  <c:v>80</c:v>
                </c:pt>
                <c:pt idx="65">
                  <c:v>10</c:v>
                </c:pt>
                <c:pt idx="66">
                  <c:v>15</c:v>
                </c:pt>
                <c:pt idx="67">
                  <c:v>2</c:v>
                </c:pt>
                <c:pt idx="68">
                  <c:v>12</c:v>
                </c:pt>
                <c:pt idx="69">
                  <c:v>7</c:v>
                </c:pt>
                <c:pt idx="70">
                  <c:v>6</c:v>
                </c:pt>
                <c:pt idx="71">
                  <c:v>3</c:v>
                </c:pt>
                <c:pt idx="72">
                  <c:v>4</c:v>
                </c:pt>
                <c:pt idx="73">
                  <c:v>60</c:v>
                </c:pt>
                <c:pt idx="74">
                  <c:v>55</c:v>
                </c:pt>
                <c:pt idx="75">
                  <c:v>17</c:v>
                </c:pt>
                <c:pt idx="76">
                  <c:v>3</c:v>
                </c:pt>
                <c:pt idx="77">
                  <c:v>1</c:v>
                </c:pt>
                <c:pt idx="78">
                  <c:v>3</c:v>
                </c:pt>
                <c:pt idx="79">
                  <c:v>100</c:v>
                </c:pt>
                <c:pt idx="80">
                  <c:v>7</c:v>
                </c:pt>
                <c:pt idx="81">
                  <c:v>3</c:v>
                </c:pt>
                <c:pt idx="82">
                  <c:v>2</c:v>
                </c:pt>
                <c:pt idx="83">
                  <c:v>4</c:v>
                </c:pt>
                <c:pt idx="84">
                  <c:v>6</c:v>
                </c:pt>
                <c:pt idx="85">
                  <c:v>9</c:v>
                </c:pt>
                <c:pt idx="86">
                  <c:v>23</c:v>
                </c:pt>
                <c:pt idx="87">
                  <c:v>3</c:v>
                </c:pt>
                <c:pt idx="88">
                  <c:v>1</c:v>
                </c:pt>
                <c:pt idx="89">
                  <c:v>3</c:v>
                </c:pt>
                <c:pt idx="90">
                  <c:v>100</c:v>
                </c:pt>
                <c:pt idx="91">
                  <c:v>7</c:v>
                </c:pt>
                <c:pt idx="92">
                  <c:v>3</c:v>
                </c:pt>
                <c:pt idx="93">
                  <c:v>2</c:v>
                </c:pt>
                <c:pt idx="94">
                  <c:v>4</c:v>
                </c:pt>
                <c:pt idx="95">
                  <c:v>6</c:v>
                </c:pt>
                <c:pt idx="96">
                  <c:v>9</c:v>
                </c:pt>
                <c:pt idx="97">
                  <c:v>23</c:v>
                </c:pt>
                <c:pt idx="9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EA-48C5-84C0-76CC77D32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158560"/>
        <c:axId val="600159640"/>
      </c:scatterChart>
      <c:valAx>
        <c:axId val="600158560"/>
        <c:scaling>
          <c:orientation val="minMax"/>
          <c:max val="2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159640"/>
        <c:crosses val="autoZero"/>
        <c:crossBetween val="midCat"/>
      </c:valAx>
      <c:valAx>
        <c:axId val="60015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</a:t>
                </a:r>
                <a:r>
                  <a:rPr lang="ru-RU" baseline="0"/>
                  <a:t> друзей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15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Рег.Зав.!$C$1</c:f>
              <c:strCache>
                <c:ptCount val="1"/>
                <c:pt idx="0">
                  <c:v>NumberOfFriend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4541557305336834E-2"/>
                  <c:y val="-0.512832458442694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Рег.Зав.!$B$2:$B$100</c:f>
              <c:numCache>
                <c:formatCode>General</c:formatCode>
                <c:ptCount val="99"/>
                <c:pt idx="0">
                  <c:v>12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4</c:v>
                </c:pt>
                <c:pt idx="20">
                  <c:v>6</c:v>
                </c:pt>
                <c:pt idx="21">
                  <c:v>6</c:v>
                </c:pt>
                <c:pt idx="22">
                  <c:v>4</c:v>
                </c:pt>
                <c:pt idx="23">
                  <c:v>10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12</c:v>
                </c:pt>
                <c:pt idx="33">
                  <c:v>8</c:v>
                </c:pt>
                <c:pt idx="34">
                  <c:v>8</c:v>
                </c:pt>
                <c:pt idx="35">
                  <c:v>5</c:v>
                </c:pt>
                <c:pt idx="36">
                  <c:v>5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4</c:v>
                </c:pt>
                <c:pt idx="43">
                  <c:v>7</c:v>
                </c:pt>
                <c:pt idx="44">
                  <c:v>7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4</c:v>
                </c:pt>
                <c:pt idx="52">
                  <c:v>6</c:v>
                </c:pt>
                <c:pt idx="53">
                  <c:v>6</c:v>
                </c:pt>
                <c:pt idx="54">
                  <c:v>4</c:v>
                </c:pt>
                <c:pt idx="55">
                  <c:v>10</c:v>
                </c:pt>
                <c:pt idx="56">
                  <c:v>7</c:v>
                </c:pt>
                <c:pt idx="57">
                  <c:v>7</c:v>
                </c:pt>
                <c:pt idx="58">
                  <c:v>5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5</c:v>
                </c:pt>
                <c:pt idx="67">
                  <c:v>5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4</c:v>
                </c:pt>
                <c:pt idx="74">
                  <c:v>7</c:v>
                </c:pt>
                <c:pt idx="75">
                  <c:v>7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4</c:v>
                </c:pt>
                <c:pt idx="83">
                  <c:v>6</c:v>
                </c:pt>
                <c:pt idx="84">
                  <c:v>6</c:v>
                </c:pt>
                <c:pt idx="85">
                  <c:v>4</c:v>
                </c:pt>
                <c:pt idx="86">
                  <c:v>10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4</c:v>
                </c:pt>
                <c:pt idx="94">
                  <c:v>6</c:v>
                </c:pt>
                <c:pt idx="95">
                  <c:v>6</c:v>
                </c:pt>
                <c:pt idx="96">
                  <c:v>4</c:v>
                </c:pt>
                <c:pt idx="97">
                  <c:v>10</c:v>
                </c:pt>
                <c:pt idx="98">
                  <c:v>7</c:v>
                </c:pt>
              </c:numCache>
            </c:numRef>
          </c:xVal>
          <c:yVal>
            <c:numRef>
              <c:f>Рег.Зав.!$C$2:$C$100</c:f>
              <c:numCache>
                <c:formatCode>General</c:formatCode>
                <c:ptCount val="99"/>
                <c:pt idx="1">
                  <c:v>80</c:v>
                </c:pt>
                <c:pt idx="2">
                  <c:v>10</c:v>
                </c:pt>
                <c:pt idx="3">
                  <c:v>15</c:v>
                </c:pt>
                <c:pt idx="4">
                  <c:v>2</c:v>
                </c:pt>
                <c:pt idx="5">
                  <c:v>12</c:v>
                </c:pt>
                <c:pt idx="6">
                  <c:v>7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60</c:v>
                </c:pt>
                <c:pt idx="11">
                  <c:v>55</c:v>
                </c:pt>
                <c:pt idx="12">
                  <c:v>17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100</c:v>
                </c:pt>
                <c:pt idx="17">
                  <c:v>7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6</c:v>
                </c:pt>
                <c:pt idx="22">
                  <c:v>9</c:v>
                </c:pt>
                <c:pt idx="23">
                  <c:v>23</c:v>
                </c:pt>
                <c:pt idx="25">
                  <c:v>0</c:v>
                </c:pt>
                <c:pt idx="26">
                  <c:v>12</c:v>
                </c:pt>
                <c:pt idx="27">
                  <c:v>15</c:v>
                </c:pt>
                <c:pt idx="28">
                  <c:v>7</c:v>
                </c:pt>
                <c:pt idx="29">
                  <c:v>3</c:v>
                </c:pt>
                <c:pt idx="30">
                  <c:v>0</c:v>
                </c:pt>
                <c:pt idx="31">
                  <c:v>2</c:v>
                </c:pt>
                <c:pt idx="33">
                  <c:v>80</c:v>
                </c:pt>
                <c:pt idx="34">
                  <c:v>10</c:v>
                </c:pt>
                <c:pt idx="35">
                  <c:v>15</c:v>
                </c:pt>
                <c:pt idx="36">
                  <c:v>2</c:v>
                </c:pt>
                <c:pt idx="37">
                  <c:v>12</c:v>
                </c:pt>
                <c:pt idx="38">
                  <c:v>7</c:v>
                </c:pt>
                <c:pt idx="39">
                  <c:v>6</c:v>
                </c:pt>
                <c:pt idx="40">
                  <c:v>3</c:v>
                </c:pt>
                <c:pt idx="41">
                  <c:v>4</c:v>
                </c:pt>
                <c:pt idx="42">
                  <c:v>60</c:v>
                </c:pt>
                <c:pt idx="43">
                  <c:v>55</c:v>
                </c:pt>
                <c:pt idx="44">
                  <c:v>17</c:v>
                </c:pt>
                <c:pt idx="45">
                  <c:v>3</c:v>
                </c:pt>
                <c:pt idx="46">
                  <c:v>1</c:v>
                </c:pt>
                <c:pt idx="47">
                  <c:v>3</c:v>
                </c:pt>
                <c:pt idx="48">
                  <c:v>100</c:v>
                </c:pt>
                <c:pt idx="49">
                  <c:v>7</c:v>
                </c:pt>
                <c:pt idx="50">
                  <c:v>3</c:v>
                </c:pt>
                <c:pt idx="51">
                  <c:v>2</c:v>
                </c:pt>
                <c:pt idx="52">
                  <c:v>4</c:v>
                </c:pt>
                <c:pt idx="53">
                  <c:v>6</c:v>
                </c:pt>
                <c:pt idx="54">
                  <c:v>9</c:v>
                </c:pt>
                <c:pt idx="55">
                  <c:v>23</c:v>
                </c:pt>
                <c:pt idx="57">
                  <c:v>0</c:v>
                </c:pt>
                <c:pt idx="58">
                  <c:v>12</c:v>
                </c:pt>
                <c:pt idx="59">
                  <c:v>15</c:v>
                </c:pt>
                <c:pt idx="60">
                  <c:v>7</c:v>
                </c:pt>
                <c:pt idx="61">
                  <c:v>3</c:v>
                </c:pt>
                <c:pt idx="62">
                  <c:v>0</c:v>
                </c:pt>
                <c:pt idx="63">
                  <c:v>2</c:v>
                </c:pt>
                <c:pt idx="64">
                  <c:v>80</c:v>
                </c:pt>
                <c:pt idx="65">
                  <c:v>10</c:v>
                </c:pt>
                <c:pt idx="66">
                  <c:v>15</c:v>
                </c:pt>
                <c:pt idx="67">
                  <c:v>2</c:v>
                </c:pt>
                <c:pt idx="68">
                  <c:v>12</c:v>
                </c:pt>
                <c:pt idx="69">
                  <c:v>7</c:v>
                </c:pt>
                <c:pt idx="70">
                  <c:v>6</c:v>
                </c:pt>
                <c:pt idx="71">
                  <c:v>3</c:v>
                </c:pt>
                <c:pt idx="72">
                  <c:v>4</c:v>
                </c:pt>
                <c:pt idx="73">
                  <c:v>60</c:v>
                </c:pt>
                <c:pt idx="74">
                  <c:v>55</c:v>
                </c:pt>
                <c:pt idx="75">
                  <c:v>17</c:v>
                </c:pt>
                <c:pt idx="76">
                  <c:v>3</c:v>
                </c:pt>
                <c:pt idx="77">
                  <c:v>1</c:v>
                </c:pt>
                <c:pt idx="78">
                  <c:v>3</c:v>
                </c:pt>
                <c:pt idx="79">
                  <c:v>100</c:v>
                </c:pt>
                <c:pt idx="80">
                  <c:v>7</c:v>
                </c:pt>
                <c:pt idx="81">
                  <c:v>3</c:v>
                </c:pt>
                <c:pt idx="82">
                  <c:v>2</c:v>
                </c:pt>
                <c:pt idx="83">
                  <c:v>4</c:v>
                </c:pt>
                <c:pt idx="84">
                  <c:v>6</c:v>
                </c:pt>
                <c:pt idx="85">
                  <c:v>9</c:v>
                </c:pt>
                <c:pt idx="86">
                  <c:v>23</c:v>
                </c:pt>
                <c:pt idx="87">
                  <c:v>3</c:v>
                </c:pt>
                <c:pt idx="88">
                  <c:v>1</c:v>
                </c:pt>
                <c:pt idx="89">
                  <c:v>3</c:v>
                </c:pt>
                <c:pt idx="90">
                  <c:v>100</c:v>
                </c:pt>
                <c:pt idx="91">
                  <c:v>7</c:v>
                </c:pt>
                <c:pt idx="92">
                  <c:v>3</c:v>
                </c:pt>
                <c:pt idx="93">
                  <c:v>2</c:v>
                </c:pt>
                <c:pt idx="94">
                  <c:v>4</c:v>
                </c:pt>
                <c:pt idx="95">
                  <c:v>6</c:v>
                </c:pt>
                <c:pt idx="96">
                  <c:v>9</c:v>
                </c:pt>
                <c:pt idx="97">
                  <c:v>23</c:v>
                </c:pt>
                <c:pt idx="9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6-412E-BAA8-B281FD6C3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135720"/>
        <c:axId val="601135000"/>
      </c:scatterChart>
      <c:valAx>
        <c:axId val="601135720"/>
        <c:scaling>
          <c:orientation val="minMax"/>
          <c:max val="10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часов сна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135000"/>
        <c:crosses val="autoZero"/>
        <c:crossBetween val="midCat"/>
      </c:valAx>
      <c:valAx>
        <c:axId val="60113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друзей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135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'Спирмен 4'!$C$1</c:f>
              <c:strCache>
                <c:ptCount val="1"/>
                <c:pt idx="0">
                  <c:v>NumberOfFriend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77189413823272"/>
                  <c:y val="8.18310731991834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4.5239501312335957E-2"/>
                  <c:y val="-6.78474044911052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'Спирмен 4'!$A$2:$A$35</c:f>
              <c:numCache>
                <c:formatCode>General</c:formatCode>
                <c:ptCount val="34"/>
                <c:pt idx="0">
                  <c:v>8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5</c:v>
                </c:pt>
                <c:pt idx="12">
                  <c:v>8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6</c:v>
                </c:pt>
                <c:pt idx="19">
                  <c:v>8</c:v>
                </c:pt>
                <c:pt idx="20">
                  <c:v>8</c:v>
                </c:pt>
                <c:pt idx="21">
                  <c:v>5</c:v>
                </c:pt>
                <c:pt idx="22">
                  <c:v>8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4</c:v>
                </c:pt>
                <c:pt idx="28">
                  <c:v>6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6</c:v>
                </c:pt>
              </c:numCache>
            </c:numRef>
          </c:xVal>
          <c:yVal>
            <c:numRef>
              <c:f>'Спирмен 4'!$C$2:$C$35</c:f>
              <c:numCache>
                <c:formatCode>General</c:formatCode>
                <c:ptCount val="34"/>
                <c:pt idx="0">
                  <c:v>80</c:v>
                </c:pt>
                <c:pt idx="1">
                  <c:v>2</c:v>
                </c:pt>
                <c:pt idx="2">
                  <c:v>6</c:v>
                </c:pt>
                <c:pt idx="3">
                  <c:v>60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6</c:v>
                </c:pt>
                <c:pt idx="9">
                  <c:v>2</c:v>
                </c:pt>
                <c:pt idx="10">
                  <c:v>80</c:v>
                </c:pt>
                <c:pt idx="11">
                  <c:v>2</c:v>
                </c:pt>
                <c:pt idx="12">
                  <c:v>6</c:v>
                </c:pt>
                <c:pt idx="13">
                  <c:v>60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6</c:v>
                </c:pt>
                <c:pt idx="19">
                  <c:v>2</c:v>
                </c:pt>
                <c:pt idx="20">
                  <c:v>80</c:v>
                </c:pt>
                <c:pt idx="21">
                  <c:v>2</c:v>
                </c:pt>
                <c:pt idx="22">
                  <c:v>6</c:v>
                </c:pt>
                <c:pt idx="23">
                  <c:v>60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2</c:v>
                </c:pt>
                <c:pt idx="28">
                  <c:v>6</c:v>
                </c:pt>
                <c:pt idx="29">
                  <c:v>3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D4-4C1F-A256-39F6C3F87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645728"/>
        <c:axId val="793646088"/>
      </c:scatterChart>
      <c:valAx>
        <c:axId val="79364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3646088"/>
        <c:crosses val="autoZero"/>
        <c:crossBetween val="midCat"/>
      </c:valAx>
      <c:valAx>
        <c:axId val="79364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364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Спирмен5!$C$1</c:f>
              <c:strCache>
                <c:ptCount val="1"/>
                <c:pt idx="0">
                  <c:v>NumberOfFriend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981058617672791"/>
                  <c:y val="-0.15141768737241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7814523184601924E-2"/>
                  <c:y val="-0.198808690580344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Спирмен5!$A$2:$A$22</c:f>
              <c:numCache>
                <c:formatCode>General</c:formatCode>
                <c:ptCount val="21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10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10</c:v>
                </c:pt>
                <c:pt idx="17">
                  <c:v>7</c:v>
                </c:pt>
                <c:pt idx="18">
                  <c:v>7</c:v>
                </c:pt>
                <c:pt idx="19">
                  <c:v>10</c:v>
                </c:pt>
                <c:pt idx="20">
                  <c:v>7</c:v>
                </c:pt>
              </c:numCache>
            </c:numRef>
          </c:xVal>
          <c:yVal>
            <c:numRef>
              <c:f>Спирмен5!$C$2:$C$22</c:f>
              <c:numCache>
                <c:formatCode>General</c:formatCode>
                <c:ptCount val="21"/>
                <c:pt idx="0">
                  <c:v>7</c:v>
                </c:pt>
                <c:pt idx="1">
                  <c:v>3</c:v>
                </c:pt>
                <c:pt idx="2">
                  <c:v>100</c:v>
                </c:pt>
                <c:pt idx="3">
                  <c:v>3</c:v>
                </c:pt>
                <c:pt idx="4">
                  <c:v>23</c:v>
                </c:pt>
                <c:pt idx="5">
                  <c:v>3</c:v>
                </c:pt>
                <c:pt idx="6">
                  <c:v>7</c:v>
                </c:pt>
                <c:pt idx="7">
                  <c:v>3</c:v>
                </c:pt>
                <c:pt idx="8">
                  <c:v>100</c:v>
                </c:pt>
                <c:pt idx="9">
                  <c:v>3</c:v>
                </c:pt>
                <c:pt idx="10">
                  <c:v>23</c:v>
                </c:pt>
                <c:pt idx="11">
                  <c:v>3</c:v>
                </c:pt>
                <c:pt idx="12">
                  <c:v>7</c:v>
                </c:pt>
                <c:pt idx="13">
                  <c:v>3</c:v>
                </c:pt>
                <c:pt idx="14">
                  <c:v>100</c:v>
                </c:pt>
                <c:pt idx="15">
                  <c:v>3</c:v>
                </c:pt>
                <c:pt idx="16">
                  <c:v>23</c:v>
                </c:pt>
                <c:pt idx="17">
                  <c:v>100</c:v>
                </c:pt>
                <c:pt idx="18">
                  <c:v>3</c:v>
                </c:pt>
                <c:pt idx="19">
                  <c:v>23</c:v>
                </c:pt>
                <c:pt idx="2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6-4FB6-A431-46EF73083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538792"/>
        <c:axId val="796536632"/>
      </c:scatterChart>
      <c:valAx>
        <c:axId val="796538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часов сна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6536632"/>
        <c:crosses val="autoZero"/>
        <c:crossBetween val="midCat"/>
      </c:valAx>
      <c:valAx>
        <c:axId val="79653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друзей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6538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0</xdr:row>
      <xdr:rowOff>0</xdr:rowOff>
    </xdr:from>
    <xdr:to>
      <xdr:col>7</xdr:col>
      <xdr:colOff>121920</xdr:colOff>
      <xdr:row>9</xdr:row>
      <xdr:rowOff>167640</xdr:rowOff>
    </xdr:to>
    <xdr:graphicFrame macro="">
      <xdr:nvGraphicFramePr>
        <xdr:cNvPr id="2111" name="Диаграмма 1">
          <a:extLst>
            <a:ext uri="{FF2B5EF4-FFF2-40B4-BE49-F238E27FC236}">
              <a16:creationId xmlns:a16="http://schemas.microsoft.com/office/drawing/2014/main" id="{09E31858-4916-32B7-18B5-8799D07D2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68580</xdr:colOff>
      <xdr:row>9</xdr:row>
      <xdr:rowOff>175260</xdr:rowOff>
    </xdr:from>
    <xdr:to>
      <xdr:col>7</xdr:col>
      <xdr:colOff>129540</xdr:colOff>
      <xdr:row>20</xdr:row>
      <xdr:rowOff>53340</xdr:rowOff>
    </xdr:to>
    <xdr:graphicFrame macro="">
      <xdr:nvGraphicFramePr>
        <xdr:cNvPr id="2112" name="Диаграмма 2">
          <a:extLst>
            <a:ext uri="{FF2B5EF4-FFF2-40B4-BE49-F238E27FC236}">
              <a16:creationId xmlns:a16="http://schemas.microsoft.com/office/drawing/2014/main" id="{66E8B550-CE43-417E-818C-3BD141A24C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76200</xdr:colOff>
      <xdr:row>20</xdr:row>
      <xdr:rowOff>53340</xdr:rowOff>
    </xdr:from>
    <xdr:to>
      <xdr:col>7</xdr:col>
      <xdr:colOff>236220</xdr:colOff>
      <xdr:row>30</xdr:row>
      <xdr:rowOff>106680</xdr:rowOff>
    </xdr:to>
    <xdr:graphicFrame macro="">
      <xdr:nvGraphicFramePr>
        <xdr:cNvPr id="2113" name="Диаграмма 3">
          <a:extLst>
            <a:ext uri="{FF2B5EF4-FFF2-40B4-BE49-F238E27FC236}">
              <a16:creationId xmlns:a16="http://schemas.microsoft.com/office/drawing/2014/main" id="{ADC53C59-1DFD-455E-CD9C-AC4D77A41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76200</xdr:colOff>
      <xdr:row>30</xdr:row>
      <xdr:rowOff>114300</xdr:rowOff>
    </xdr:from>
    <xdr:to>
      <xdr:col>7</xdr:col>
      <xdr:colOff>259080</xdr:colOff>
      <xdr:row>40</xdr:row>
      <xdr:rowOff>83820</xdr:rowOff>
    </xdr:to>
    <xdr:graphicFrame macro="">
      <xdr:nvGraphicFramePr>
        <xdr:cNvPr id="2114" name="Диаграмма 5">
          <a:extLst>
            <a:ext uri="{FF2B5EF4-FFF2-40B4-BE49-F238E27FC236}">
              <a16:creationId xmlns:a16="http://schemas.microsoft.com/office/drawing/2014/main" id="{252F979B-8547-4C47-C0A7-8F1F20236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68580</xdr:colOff>
      <xdr:row>40</xdr:row>
      <xdr:rowOff>91440</xdr:rowOff>
    </xdr:from>
    <xdr:to>
      <xdr:col>7</xdr:col>
      <xdr:colOff>320040</xdr:colOff>
      <xdr:row>50</xdr:row>
      <xdr:rowOff>7620</xdr:rowOff>
    </xdr:to>
    <xdr:graphicFrame macro="">
      <xdr:nvGraphicFramePr>
        <xdr:cNvPr id="2115" name="Диаграмма 6">
          <a:extLst>
            <a:ext uri="{FF2B5EF4-FFF2-40B4-BE49-F238E27FC236}">
              <a16:creationId xmlns:a16="http://schemas.microsoft.com/office/drawing/2014/main" id="{8CACCEBB-9695-7336-5A1F-1FAAB5F30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6</xdr:row>
      <xdr:rowOff>30480</xdr:rowOff>
    </xdr:from>
    <xdr:to>
      <xdr:col>8</xdr:col>
      <xdr:colOff>533400</xdr:colOff>
      <xdr:row>15</xdr:row>
      <xdr:rowOff>53340</xdr:rowOff>
    </xdr:to>
    <xdr:graphicFrame macro="">
      <xdr:nvGraphicFramePr>
        <xdr:cNvPr id="3091" name="Диаграмма 7">
          <a:extLst>
            <a:ext uri="{FF2B5EF4-FFF2-40B4-BE49-F238E27FC236}">
              <a16:creationId xmlns:a16="http://schemas.microsoft.com/office/drawing/2014/main" id="{F89B2B82-F1D6-549B-8A86-ED867F219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510540</xdr:colOff>
      <xdr:row>0</xdr:row>
      <xdr:rowOff>0</xdr:rowOff>
    </xdr:from>
    <xdr:to>
      <xdr:col>20</xdr:col>
      <xdr:colOff>358140</xdr:colOff>
      <xdr:row>9</xdr:row>
      <xdr:rowOff>167640</xdr:rowOff>
    </xdr:to>
    <xdr:graphicFrame macro="">
      <xdr:nvGraphicFramePr>
        <xdr:cNvPr id="3092" name="Диаграмма 8">
          <a:extLst>
            <a:ext uri="{FF2B5EF4-FFF2-40B4-BE49-F238E27FC236}">
              <a16:creationId xmlns:a16="http://schemas.microsoft.com/office/drawing/2014/main" id="{CF642CDF-5AB7-36A0-5851-4E0D6B6E1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510540</xdr:colOff>
      <xdr:row>9</xdr:row>
      <xdr:rowOff>167640</xdr:rowOff>
    </xdr:from>
    <xdr:to>
      <xdr:col>21</xdr:col>
      <xdr:colOff>297180</xdr:colOff>
      <xdr:row>24</xdr:row>
      <xdr:rowOff>99060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DC9AA380-F9ED-EE64-1EDB-B7620A69AB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</xdr:col>
      <xdr:colOff>106680</xdr:colOff>
      <xdr:row>15</xdr:row>
      <xdr:rowOff>83820</xdr:rowOff>
    </xdr:from>
    <xdr:to>
      <xdr:col>9</xdr:col>
      <xdr:colOff>358140</xdr:colOff>
      <xdr:row>28</xdr:row>
      <xdr:rowOff>64770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0" name="Диаграмма 9">
              <a:extLst>
                <a:ext uri="{FF2B5EF4-FFF2-40B4-BE49-F238E27FC236}">
                  <a16:creationId xmlns:a16="http://schemas.microsoft.com/office/drawing/2014/main" id="{9945BB65-338E-B5BE-46DA-4BC86EB067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</xdr:col>
      <xdr:colOff>541020</xdr:colOff>
      <xdr:row>31</xdr:row>
      <xdr:rowOff>3810</xdr:rowOff>
    </xdr:from>
    <xdr:to>
      <xdr:col>9</xdr:col>
      <xdr:colOff>297180</xdr:colOff>
      <xdr:row>43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264A787-BDED-D64C-6762-C6F8769E1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1</xdr:row>
      <xdr:rowOff>49530</xdr:rowOff>
    </xdr:from>
    <xdr:to>
      <xdr:col>41</xdr:col>
      <xdr:colOff>502920</xdr:colOff>
      <xdr:row>16</xdr:row>
      <xdr:rowOff>49530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EE0D368-F6A9-399D-CDF9-E7BC19A51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83820</xdr:colOff>
      <xdr:row>1</xdr:row>
      <xdr:rowOff>118110</xdr:rowOff>
    </xdr:from>
    <xdr:to>
      <xdr:col>27</xdr:col>
      <xdr:colOff>22860</xdr:colOff>
      <xdr:row>16</xdr:row>
      <xdr:rowOff>118110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DC38B16-9687-DFAD-5472-E7CD6D22E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0</xdr:row>
      <xdr:rowOff>118110</xdr:rowOff>
    </xdr:from>
    <xdr:to>
      <xdr:col>15</xdr:col>
      <xdr:colOff>266700</xdr:colOff>
      <xdr:row>15</xdr:row>
      <xdr:rowOff>118110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34A4027-AAE8-1DCA-5B72-375F8F215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579120</xdr:colOff>
      <xdr:row>18</xdr:row>
      <xdr:rowOff>140970</xdr:rowOff>
    </xdr:from>
    <xdr:to>
      <xdr:col>15</xdr:col>
      <xdr:colOff>274320</xdr:colOff>
      <xdr:row>33</xdr:row>
      <xdr:rowOff>140970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9AB817A-E42C-D77F-FFB0-1391C9A26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594360</xdr:colOff>
      <xdr:row>36</xdr:row>
      <xdr:rowOff>125730</xdr:rowOff>
    </xdr:from>
    <xdr:to>
      <xdr:col>15</xdr:col>
      <xdr:colOff>289560</xdr:colOff>
      <xdr:row>51</xdr:row>
      <xdr:rowOff>125730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348C7A2-29AB-789C-3D78-E8898E399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274320</xdr:colOff>
      <xdr:row>4</xdr:row>
      <xdr:rowOff>156210</xdr:rowOff>
    </xdr:from>
    <xdr:to>
      <xdr:col>16</xdr:col>
      <xdr:colOff>579120</xdr:colOff>
      <xdr:row>19</xdr:row>
      <xdr:rowOff>156210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2198630-90BC-CDD3-DAD3-21C960CAC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E0B6103-8E37-DECD-1427-244258B75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sel Safiullin" refreshedDate="45355.903071527777" createdVersion="1" refreshedVersion="4" recordCount="99" upgradeOnRefresh="1">
  <cacheSource type="worksheet">
    <worksheetSource ref="A1:J100" sheet="Worksheet"/>
  </cacheSource>
  <cacheFields count="10">
    <cacheField name="Age " numFmtId="0">
      <sharedItems containsSemiMixedTypes="0" containsString="0" containsNumber="1" containsInteger="1" minValue="20" maxValue="25" count="6">
        <n v="23"/>
        <n v="24"/>
        <n v="20"/>
        <n v="21"/>
        <n v="22"/>
        <n v="25"/>
      </sharedItems>
    </cacheField>
    <cacheField name="Gender" numFmtId="0">
      <sharedItems count="2">
        <s v="Male"/>
        <s v="Female"/>
      </sharedItems>
    </cacheField>
    <cacheField name="AcademicPerformance" numFmtId="0">
      <sharedItems count="4">
        <s v="Average"/>
        <s v="Excellent"/>
        <s v="Good"/>
        <s v="Below average"/>
      </sharedItems>
    </cacheField>
    <cacheField name="TakingNoteInClass" numFmtId="0">
      <sharedItems/>
    </cacheField>
    <cacheField name="DepressionStatus" numFmtId="0">
      <sharedItems count="3">
        <s v="Sometimes"/>
        <s v="Yes"/>
        <s v="No"/>
      </sharedItems>
    </cacheField>
    <cacheField name="FaceChallangesToCompleteAcademicTask" numFmtId="0">
      <sharedItems count="3">
        <s v="Yes"/>
        <s v="No"/>
        <s v="Sometimes"/>
      </sharedItems>
    </cacheField>
    <cacheField name="LikePresentation" numFmtId="0">
      <sharedItems count="2">
        <s v="Yes"/>
        <s v="No"/>
      </sharedItems>
    </cacheField>
    <cacheField name="SleepPerDayHours" numFmtId="0">
      <sharedItems containsSemiMixedTypes="0" containsString="0" containsNumber="1" containsInteger="1" minValue="4" maxValue="12"/>
    </cacheField>
    <cacheField name="NumberOfFriend" numFmtId="0">
      <sharedItems containsString="0" containsBlank="1" containsNumber="1" containsInteger="1" minValue="0" maxValue="100"/>
    </cacheField>
    <cacheField name="LikeNewThing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">
  <r>
    <x v="0"/>
    <x v="0"/>
    <x v="0"/>
    <s v="No"/>
    <x v="0"/>
    <x v="0"/>
    <x v="0"/>
    <n v="12"/>
    <m/>
    <s v="Yes"/>
  </r>
  <r>
    <x v="0"/>
    <x v="0"/>
    <x v="1"/>
    <s v="Sometimes"/>
    <x v="1"/>
    <x v="1"/>
    <x v="0"/>
    <n v="8"/>
    <n v="80"/>
    <s v="Yes"/>
  </r>
  <r>
    <x v="1"/>
    <x v="0"/>
    <x v="0"/>
    <s v="No"/>
    <x v="0"/>
    <x v="2"/>
    <x v="1"/>
    <n v="8"/>
    <n v="10"/>
    <s v="Yes"/>
  </r>
  <r>
    <x v="2"/>
    <x v="1"/>
    <x v="2"/>
    <s v="Yes"/>
    <x v="0"/>
    <x v="0"/>
    <x v="1"/>
    <n v="5"/>
    <n v="15"/>
    <s v="Yes"/>
  </r>
  <r>
    <x v="1"/>
    <x v="1"/>
    <x v="0"/>
    <s v="Yes"/>
    <x v="1"/>
    <x v="0"/>
    <x v="0"/>
    <n v="5"/>
    <n v="2"/>
    <s v="Yes"/>
  </r>
  <r>
    <x v="0"/>
    <x v="0"/>
    <x v="2"/>
    <s v="Sometimes"/>
    <x v="0"/>
    <x v="1"/>
    <x v="0"/>
    <n v="8"/>
    <n v="12"/>
    <s v="Yes"/>
  </r>
  <r>
    <x v="3"/>
    <x v="1"/>
    <x v="2"/>
    <s v="Yes"/>
    <x v="2"/>
    <x v="1"/>
    <x v="1"/>
    <n v="8"/>
    <n v="7"/>
    <s v="Yes"/>
  </r>
  <r>
    <x v="3"/>
    <x v="0"/>
    <x v="0"/>
    <s v="Sometimes"/>
    <x v="1"/>
    <x v="2"/>
    <x v="1"/>
    <n v="8"/>
    <n v="6"/>
    <s v="Yes"/>
  </r>
  <r>
    <x v="1"/>
    <x v="0"/>
    <x v="1"/>
    <s v="No"/>
    <x v="2"/>
    <x v="1"/>
    <x v="0"/>
    <n v="8"/>
    <n v="3"/>
    <s v="Yes"/>
  </r>
  <r>
    <x v="0"/>
    <x v="1"/>
    <x v="0"/>
    <s v="Yes"/>
    <x v="0"/>
    <x v="2"/>
    <x v="0"/>
    <n v="8"/>
    <n v="4"/>
    <s v="Yes"/>
  </r>
  <r>
    <x v="4"/>
    <x v="0"/>
    <x v="0"/>
    <s v="Yes"/>
    <x v="1"/>
    <x v="2"/>
    <x v="0"/>
    <n v="4"/>
    <n v="60"/>
    <s v="Yes"/>
  </r>
  <r>
    <x v="4"/>
    <x v="0"/>
    <x v="1"/>
    <s v="Sometimes"/>
    <x v="0"/>
    <x v="0"/>
    <x v="0"/>
    <n v="7"/>
    <n v="55"/>
    <s v="Yes"/>
  </r>
  <r>
    <x v="1"/>
    <x v="0"/>
    <x v="0"/>
    <s v="Yes"/>
    <x v="0"/>
    <x v="2"/>
    <x v="0"/>
    <n v="7"/>
    <n v="17"/>
    <s v="Yes"/>
  </r>
  <r>
    <x v="1"/>
    <x v="1"/>
    <x v="2"/>
    <s v="Yes"/>
    <x v="1"/>
    <x v="0"/>
    <x v="0"/>
    <n v="5"/>
    <n v="3"/>
    <s v="Yes"/>
  </r>
  <r>
    <x v="3"/>
    <x v="1"/>
    <x v="3"/>
    <s v="Yes"/>
    <x v="1"/>
    <x v="0"/>
    <x v="1"/>
    <n v="5"/>
    <n v="1"/>
    <s v="Yes"/>
  </r>
  <r>
    <x v="5"/>
    <x v="1"/>
    <x v="0"/>
    <s v="Yes"/>
    <x v="1"/>
    <x v="0"/>
    <x v="0"/>
    <n v="5"/>
    <n v="3"/>
    <s v="Yes"/>
  </r>
  <r>
    <x v="1"/>
    <x v="0"/>
    <x v="0"/>
    <s v="Sometimes"/>
    <x v="2"/>
    <x v="0"/>
    <x v="0"/>
    <n v="7"/>
    <n v="100"/>
    <s v="Yes"/>
  </r>
  <r>
    <x v="2"/>
    <x v="0"/>
    <x v="2"/>
    <s v="No"/>
    <x v="0"/>
    <x v="1"/>
    <x v="0"/>
    <n v="7"/>
    <n v="7"/>
    <s v="Yes"/>
  </r>
  <r>
    <x v="4"/>
    <x v="1"/>
    <x v="0"/>
    <s v="Yes"/>
    <x v="2"/>
    <x v="1"/>
    <x v="0"/>
    <n v="7"/>
    <n v="3"/>
    <s v="Yes"/>
  </r>
  <r>
    <x v="3"/>
    <x v="1"/>
    <x v="2"/>
    <s v="Yes"/>
    <x v="1"/>
    <x v="2"/>
    <x v="0"/>
    <n v="4"/>
    <n v="2"/>
    <s v="Yes"/>
  </r>
  <r>
    <x v="3"/>
    <x v="0"/>
    <x v="2"/>
    <s v="Yes"/>
    <x v="0"/>
    <x v="0"/>
    <x v="0"/>
    <n v="6"/>
    <n v="4"/>
    <s v="Yes"/>
  </r>
  <r>
    <x v="3"/>
    <x v="1"/>
    <x v="2"/>
    <s v="Yes"/>
    <x v="1"/>
    <x v="1"/>
    <x v="0"/>
    <n v="6"/>
    <n v="6"/>
    <s v="Yes"/>
  </r>
  <r>
    <x v="5"/>
    <x v="0"/>
    <x v="2"/>
    <s v="Yes"/>
    <x v="0"/>
    <x v="1"/>
    <x v="0"/>
    <n v="4"/>
    <n v="9"/>
    <s v="No"/>
  </r>
  <r>
    <x v="3"/>
    <x v="0"/>
    <x v="2"/>
    <s v="Yes"/>
    <x v="2"/>
    <x v="2"/>
    <x v="1"/>
    <n v="10"/>
    <n v="23"/>
    <s v="Yes"/>
  </r>
  <r>
    <x v="3"/>
    <x v="1"/>
    <x v="0"/>
    <s v="Yes"/>
    <x v="0"/>
    <x v="2"/>
    <x v="0"/>
    <n v="7"/>
    <m/>
    <s v="Yes"/>
  </r>
  <r>
    <x v="5"/>
    <x v="0"/>
    <x v="0"/>
    <s v="Sometimes"/>
    <x v="0"/>
    <x v="2"/>
    <x v="1"/>
    <n v="7"/>
    <n v="0"/>
    <s v="No"/>
  </r>
  <r>
    <x v="0"/>
    <x v="0"/>
    <x v="2"/>
    <s v="Sometimes"/>
    <x v="0"/>
    <x v="2"/>
    <x v="1"/>
    <n v="5"/>
    <n v="12"/>
    <s v="No"/>
  </r>
  <r>
    <x v="5"/>
    <x v="0"/>
    <x v="0"/>
    <s v="Sometimes"/>
    <x v="0"/>
    <x v="0"/>
    <x v="1"/>
    <n v="8"/>
    <n v="15"/>
    <s v="Yes"/>
  </r>
  <r>
    <x v="3"/>
    <x v="0"/>
    <x v="0"/>
    <s v="Yes"/>
    <x v="0"/>
    <x v="0"/>
    <x v="0"/>
    <n v="8"/>
    <n v="7"/>
    <s v="Yes"/>
  </r>
  <r>
    <x v="0"/>
    <x v="0"/>
    <x v="2"/>
    <s v="Yes"/>
    <x v="2"/>
    <x v="1"/>
    <x v="0"/>
    <n v="8"/>
    <n v="3"/>
    <s v="Yes"/>
  </r>
  <r>
    <x v="0"/>
    <x v="1"/>
    <x v="0"/>
    <s v="Sometimes"/>
    <x v="0"/>
    <x v="0"/>
    <x v="1"/>
    <n v="8"/>
    <n v="0"/>
    <s v="Yes"/>
  </r>
  <r>
    <x v="0"/>
    <x v="1"/>
    <x v="0"/>
    <s v="Sometimes"/>
    <x v="1"/>
    <x v="2"/>
    <x v="1"/>
    <n v="8"/>
    <n v="2"/>
    <s v="No"/>
  </r>
  <r>
    <x v="0"/>
    <x v="0"/>
    <x v="0"/>
    <s v="No"/>
    <x v="0"/>
    <x v="0"/>
    <x v="0"/>
    <n v="12"/>
    <m/>
    <s v="Yes"/>
  </r>
  <r>
    <x v="0"/>
    <x v="0"/>
    <x v="1"/>
    <s v="Sometimes"/>
    <x v="1"/>
    <x v="1"/>
    <x v="0"/>
    <n v="8"/>
    <n v="80"/>
    <s v="Yes"/>
  </r>
  <r>
    <x v="1"/>
    <x v="0"/>
    <x v="0"/>
    <s v="No"/>
    <x v="0"/>
    <x v="2"/>
    <x v="1"/>
    <n v="8"/>
    <n v="10"/>
    <s v="Yes"/>
  </r>
  <r>
    <x v="2"/>
    <x v="1"/>
    <x v="2"/>
    <s v="Yes"/>
    <x v="0"/>
    <x v="0"/>
    <x v="1"/>
    <n v="5"/>
    <n v="15"/>
    <s v="Yes"/>
  </r>
  <r>
    <x v="1"/>
    <x v="1"/>
    <x v="0"/>
    <s v="Yes"/>
    <x v="1"/>
    <x v="0"/>
    <x v="0"/>
    <n v="5"/>
    <n v="2"/>
    <s v="Yes"/>
  </r>
  <r>
    <x v="0"/>
    <x v="0"/>
    <x v="2"/>
    <s v="Sometimes"/>
    <x v="0"/>
    <x v="1"/>
    <x v="0"/>
    <n v="8"/>
    <n v="12"/>
    <s v="Yes"/>
  </r>
  <r>
    <x v="3"/>
    <x v="1"/>
    <x v="2"/>
    <s v="Yes"/>
    <x v="2"/>
    <x v="1"/>
    <x v="1"/>
    <n v="8"/>
    <n v="7"/>
    <s v="Yes"/>
  </r>
  <r>
    <x v="3"/>
    <x v="0"/>
    <x v="0"/>
    <s v="Sometimes"/>
    <x v="1"/>
    <x v="2"/>
    <x v="1"/>
    <n v="8"/>
    <n v="6"/>
    <s v="Yes"/>
  </r>
  <r>
    <x v="1"/>
    <x v="0"/>
    <x v="1"/>
    <s v="No"/>
    <x v="2"/>
    <x v="1"/>
    <x v="0"/>
    <n v="8"/>
    <n v="3"/>
    <s v="Yes"/>
  </r>
  <r>
    <x v="0"/>
    <x v="1"/>
    <x v="0"/>
    <s v="Yes"/>
    <x v="0"/>
    <x v="2"/>
    <x v="0"/>
    <n v="8"/>
    <n v="4"/>
    <s v="Yes"/>
  </r>
  <r>
    <x v="4"/>
    <x v="0"/>
    <x v="0"/>
    <s v="Yes"/>
    <x v="1"/>
    <x v="2"/>
    <x v="0"/>
    <n v="4"/>
    <n v="60"/>
    <s v="Yes"/>
  </r>
  <r>
    <x v="4"/>
    <x v="0"/>
    <x v="1"/>
    <s v="Sometimes"/>
    <x v="0"/>
    <x v="0"/>
    <x v="0"/>
    <n v="7"/>
    <n v="55"/>
    <s v="Yes"/>
  </r>
  <r>
    <x v="1"/>
    <x v="0"/>
    <x v="0"/>
    <s v="Yes"/>
    <x v="0"/>
    <x v="2"/>
    <x v="0"/>
    <n v="7"/>
    <n v="17"/>
    <s v="Yes"/>
  </r>
  <r>
    <x v="1"/>
    <x v="1"/>
    <x v="2"/>
    <s v="Yes"/>
    <x v="1"/>
    <x v="0"/>
    <x v="0"/>
    <n v="5"/>
    <n v="3"/>
    <s v="Yes"/>
  </r>
  <r>
    <x v="3"/>
    <x v="1"/>
    <x v="3"/>
    <s v="Yes"/>
    <x v="1"/>
    <x v="0"/>
    <x v="1"/>
    <n v="5"/>
    <n v="1"/>
    <s v="Yes"/>
  </r>
  <r>
    <x v="5"/>
    <x v="1"/>
    <x v="0"/>
    <s v="Yes"/>
    <x v="1"/>
    <x v="0"/>
    <x v="0"/>
    <n v="5"/>
    <n v="3"/>
    <s v="Yes"/>
  </r>
  <r>
    <x v="1"/>
    <x v="0"/>
    <x v="0"/>
    <s v="Sometimes"/>
    <x v="2"/>
    <x v="0"/>
    <x v="0"/>
    <n v="7"/>
    <n v="100"/>
    <s v="Yes"/>
  </r>
  <r>
    <x v="2"/>
    <x v="0"/>
    <x v="2"/>
    <s v="No"/>
    <x v="0"/>
    <x v="1"/>
    <x v="0"/>
    <n v="7"/>
    <n v="7"/>
    <s v="Yes"/>
  </r>
  <r>
    <x v="4"/>
    <x v="1"/>
    <x v="0"/>
    <s v="Yes"/>
    <x v="2"/>
    <x v="1"/>
    <x v="0"/>
    <n v="7"/>
    <n v="3"/>
    <s v="Yes"/>
  </r>
  <r>
    <x v="3"/>
    <x v="1"/>
    <x v="2"/>
    <s v="Yes"/>
    <x v="1"/>
    <x v="2"/>
    <x v="0"/>
    <n v="4"/>
    <n v="2"/>
    <s v="Yes"/>
  </r>
  <r>
    <x v="3"/>
    <x v="0"/>
    <x v="2"/>
    <s v="Yes"/>
    <x v="0"/>
    <x v="0"/>
    <x v="0"/>
    <n v="6"/>
    <n v="4"/>
    <s v="Yes"/>
  </r>
  <r>
    <x v="3"/>
    <x v="1"/>
    <x v="2"/>
    <s v="Yes"/>
    <x v="1"/>
    <x v="1"/>
    <x v="0"/>
    <n v="6"/>
    <n v="6"/>
    <s v="Yes"/>
  </r>
  <r>
    <x v="5"/>
    <x v="0"/>
    <x v="2"/>
    <s v="Yes"/>
    <x v="0"/>
    <x v="1"/>
    <x v="0"/>
    <n v="4"/>
    <n v="9"/>
    <s v="No"/>
  </r>
  <r>
    <x v="3"/>
    <x v="0"/>
    <x v="2"/>
    <s v="Yes"/>
    <x v="2"/>
    <x v="2"/>
    <x v="1"/>
    <n v="10"/>
    <n v="23"/>
    <s v="Yes"/>
  </r>
  <r>
    <x v="3"/>
    <x v="1"/>
    <x v="0"/>
    <s v="Yes"/>
    <x v="0"/>
    <x v="2"/>
    <x v="0"/>
    <n v="7"/>
    <m/>
    <s v="Yes"/>
  </r>
  <r>
    <x v="5"/>
    <x v="0"/>
    <x v="0"/>
    <s v="Sometimes"/>
    <x v="0"/>
    <x v="2"/>
    <x v="1"/>
    <n v="7"/>
    <n v="0"/>
    <s v="No"/>
  </r>
  <r>
    <x v="0"/>
    <x v="0"/>
    <x v="2"/>
    <s v="Sometimes"/>
    <x v="0"/>
    <x v="2"/>
    <x v="1"/>
    <n v="5"/>
    <n v="12"/>
    <s v="No"/>
  </r>
  <r>
    <x v="5"/>
    <x v="0"/>
    <x v="0"/>
    <s v="Sometimes"/>
    <x v="0"/>
    <x v="0"/>
    <x v="1"/>
    <n v="8"/>
    <n v="15"/>
    <s v="Yes"/>
  </r>
  <r>
    <x v="3"/>
    <x v="0"/>
    <x v="0"/>
    <s v="Yes"/>
    <x v="0"/>
    <x v="0"/>
    <x v="0"/>
    <n v="8"/>
    <n v="7"/>
    <s v="Yes"/>
  </r>
  <r>
    <x v="0"/>
    <x v="0"/>
    <x v="2"/>
    <s v="Yes"/>
    <x v="2"/>
    <x v="1"/>
    <x v="0"/>
    <n v="8"/>
    <n v="3"/>
    <s v="Yes"/>
  </r>
  <r>
    <x v="0"/>
    <x v="1"/>
    <x v="0"/>
    <s v="Sometimes"/>
    <x v="0"/>
    <x v="0"/>
    <x v="1"/>
    <n v="8"/>
    <n v="0"/>
    <s v="Yes"/>
  </r>
  <r>
    <x v="0"/>
    <x v="1"/>
    <x v="0"/>
    <s v="Sometimes"/>
    <x v="1"/>
    <x v="2"/>
    <x v="1"/>
    <n v="8"/>
    <n v="2"/>
    <s v="No"/>
  </r>
  <r>
    <x v="0"/>
    <x v="0"/>
    <x v="1"/>
    <s v="Sometimes"/>
    <x v="1"/>
    <x v="1"/>
    <x v="0"/>
    <n v="8"/>
    <n v="80"/>
    <s v="Yes"/>
  </r>
  <r>
    <x v="1"/>
    <x v="0"/>
    <x v="0"/>
    <s v="No"/>
    <x v="0"/>
    <x v="2"/>
    <x v="1"/>
    <n v="8"/>
    <n v="10"/>
    <s v="Yes"/>
  </r>
  <r>
    <x v="2"/>
    <x v="1"/>
    <x v="2"/>
    <s v="Yes"/>
    <x v="0"/>
    <x v="0"/>
    <x v="1"/>
    <n v="5"/>
    <n v="15"/>
    <s v="Yes"/>
  </r>
  <r>
    <x v="1"/>
    <x v="1"/>
    <x v="0"/>
    <s v="Yes"/>
    <x v="1"/>
    <x v="0"/>
    <x v="0"/>
    <n v="5"/>
    <n v="2"/>
    <s v="Yes"/>
  </r>
  <r>
    <x v="0"/>
    <x v="0"/>
    <x v="2"/>
    <s v="Sometimes"/>
    <x v="0"/>
    <x v="1"/>
    <x v="0"/>
    <n v="8"/>
    <n v="12"/>
    <s v="Yes"/>
  </r>
  <r>
    <x v="3"/>
    <x v="1"/>
    <x v="2"/>
    <s v="Yes"/>
    <x v="2"/>
    <x v="1"/>
    <x v="1"/>
    <n v="8"/>
    <n v="7"/>
    <s v="Yes"/>
  </r>
  <r>
    <x v="3"/>
    <x v="0"/>
    <x v="0"/>
    <s v="Sometimes"/>
    <x v="1"/>
    <x v="2"/>
    <x v="1"/>
    <n v="8"/>
    <n v="6"/>
    <s v="Yes"/>
  </r>
  <r>
    <x v="1"/>
    <x v="0"/>
    <x v="1"/>
    <s v="No"/>
    <x v="2"/>
    <x v="1"/>
    <x v="0"/>
    <n v="8"/>
    <n v="3"/>
    <s v="Yes"/>
  </r>
  <r>
    <x v="0"/>
    <x v="1"/>
    <x v="0"/>
    <s v="Yes"/>
    <x v="0"/>
    <x v="2"/>
    <x v="0"/>
    <n v="8"/>
    <n v="4"/>
    <s v="Yes"/>
  </r>
  <r>
    <x v="4"/>
    <x v="0"/>
    <x v="0"/>
    <s v="Yes"/>
    <x v="1"/>
    <x v="2"/>
    <x v="0"/>
    <n v="4"/>
    <n v="60"/>
    <s v="Yes"/>
  </r>
  <r>
    <x v="4"/>
    <x v="0"/>
    <x v="1"/>
    <s v="Sometimes"/>
    <x v="0"/>
    <x v="0"/>
    <x v="0"/>
    <n v="7"/>
    <n v="55"/>
    <s v="Yes"/>
  </r>
  <r>
    <x v="1"/>
    <x v="0"/>
    <x v="0"/>
    <s v="Yes"/>
    <x v="0"/>
    <x v="2"/>
    <x v="0"/>
    <n v="7"/>
    <n v="17"/>
    <s v="Yes"/>
  </r>
  <r>
    <x v="1"/>
    <x v="1"/>
    <x v="2"/>
    <s v="Yes"/>
    <x v="1"/>
    <x v="0"/>
    <x v="0"/>
    <n v="5"/>
    <n v="3"/>
    <s v="Yes"/>
  </r>
  <r>
    <x v="3"/>
    <x v="1"/>
    <x v="3"/>
    <s v="Yes"/>
    <x v="1"/>
    <x v="0"/>
    <x v="1"/>
    <n v="5"/>
    <n v="1"/>
    <s v="Yes"/>
  </r>
  <r>
    <x v="5"/>
    <x v="1"/>
    <x v="0"/>
    <s v="Yes"/>
    <x v="1"/>
    <x v="0"/>
    <x v="0"/>
    <n v="5"/>
    <n v="3"/>
    <s v="Yes"/>
  </r>
  <r>
    <x v="1"/>
    <x v="0"/>
    <x v="0"/>
    <s v="Sometimes"/>
    <x v="2"/>
    <x v="0"/>
    <x v="0"/>
    <n v="7"/>
    <n v="100"/>
    <s v="Yes"/>
  </r>
  <r>
    <x v="2"/>
    <x v="0"/>
    <x v="2"/>
    <s v="No"/>
    <x v="0"/>
    <x v="1"/>
    <x v="0"/>
    <n v="7"/>
    <n v="7"/>
    <s v="Yes"/>
  </r>
  <r>
    <x v="4"/>
    <x v="1"/>
    <x v="0"/>
    <s v="Yes"/>
    <x v="2"/>
    <x v="1"/>
    <x v="0"/>
    <n v="7"/>
    <n v="3"/>
    <s v="Yes"/>
  </r>
  <r>
    <x v="3"/>
    <x v="1"/>
    <x v="2"/>
    <s v="Yes"/>
    <x v="1"/>
    <x v="2"/>
    <x v="0"/>
    <n v="4"/>
    <n v="2"/>
    <s v="Yes"/>
  </r>
  <r>
    <x v="3"/>
    <x v="0"/>
    <x v="2"/>
    <s v="Yes"/>
    <x v="0"/>
    <x v="0"/>
    <x v="0"/>
    <n v="6"/>
    <n v="4"/>
    <s v="Yes"/>
  </r>
  <r>
    <x v="3"/>
    <x v="1"/>
    <x v="2"/>
    <s v="Yes"/>
    <x v="1"/>
    <x v="1"/>
    <x v="0"/>
    <n v="6"/>
    <n v="6"/>
    <s v="Yes"/>
  </r>
  <r>
    <x v="5"/>
    <x v="0"/>
    <x v="2"/>
    <s v="Yes"/>
    <x v="0"/>
    <x v="1"/>
    <x v="0"/>
    <n v="4"/>
    <n v="9"/>
    <s v="No"/>
  </r>
  <r>
    <x v="3"/>
    <x v="0"/>
    <x v="2"/>
    <s v="Yes"/>
    <x v="2"/>
    <x v="2"/>
    <x v="1"/>
    <n v="10"/>
    <n v="23"/>
    <s v="Yes"/>
  </r>
  <r>
    <x v="1"/>
    <x v="1"/>
    <x v="2"/>
    <s v="Yes"/>
    <x v="1"/>
    <x v="0"/>
    <x v="0"/>
    <n v="5"/>
    <n v="3"/>
    <s v="Yes"/>
  </r>
  <r>
    <x v="3"/>
    <x v="1"/>
    <x v="3"/>
    <s v="Yes"/>
    <x v="1"/>
    <x v="0"/>
    <x v="1"/>
    <n v="5"/>
    <n v="1"/>
    <s v="Yes"/>
  </r>
  <r>
    <x v="5"/>
    <x v="1"/>
    <x v="0"/>
    <s v="Yes"/>
    <x v="1"/>
    <x v="0"/>
    <x v="0"/>
    <n v="5"/>
    <n v="3"/>
    <s v="Yes"/>
  </r>
  <r>
    <x v="1"/>
    <x v="0"/>
    <x v="0"/>
    <s v="Sometimes"/>
    <x v="2"/>
    <x v="0"/>
    <x v="0"/>
    <n v="7"/>
    <n v="100"/>
    <s v="Yes"/>
  </r>
  <r>
    <x v="2"/>
    <x v="0"/>
    <x v="2"/>
    <s v="No"/>
    <x v="0"/>
    <x v="1"/>
    <x v="0"/>
    <n v="7"/>
    <n v="7"/>
    <s v="Yes"/>
  </r>
  <r>
    <x v="4"/>
    <x v="1"/>
    <x v="0"/>
    <s v="Yes"/>
    <x v="2"/>
    <x v="1"/>
    <x v="0"/>
    <n v="7"/>
    <n v="3"/>
    <s v="Yes"/>
  </r>
  <r>
    <x v="3"/>
    <x v="1"/>
    <x v="2"/>
    <s v="Yes"/>
    <x v="1"/>
    <x v="2"/>
    <x v="0"/>
    <n v="4"/>
    <n v="2"/>
    <s v="Yes"/>
  </r>
  <r>
    <x v="3"/>
    <x v="0"/>
    <x v="2"/>
    <s v="Yes"/>
    <x v="0"/>
    <x v="0"/>
    <x v="0"/>
    <n v="6"/>
    <n v="4"/>
    <s v="Yes"/>
  </r>
  <r>
    <x v="3"/>
    <x v="1"/>
    <x v="2"/>
    <s v="Yes"/>
    <x v="1"/>
    <x v="1"/>
    <x v="0"/>
    <n v="6"/>
    <n v="6"/>
    <s v="Yes"/>
  </r>
  <r>
    <x v="5"/>
    <x v="0"/>
    <x v="2"/>
    <s v="Yes"/>
    <x v="0"/>
    <x v="1"/>
    <x v="0"/>
    <n v="4"/>
    <n v="9"/>
    <s v="No"/>
  </r>
  <r>
    <x v="3"/>
    <x v="0"/>
    <x v="2"/>
    <s v="Yes"/>
    <x v="2"/>
    <x v="2"/>
    <x v="1"/>
    <n v="10"/>
    <n v="23"/>
    <s v="Yes"/>
  </r>
  <r>
    <x v="4"/>
    <x v="1"/>
    <x v="0"/>
    <s v="Yes"/>
    <x v="2"/>
    <x v="1"/>
    <x v="0"/>
    <n v="7"/>
    <n v="3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1" dataOnRows="1" applyNumberFormats="0" applyBorderFormats="0" applyFontFormats="0" applyPatternFormats="0" applyAlignmentFormats="0" applyWidthHeightFormats="1" dataCaption="Данные" updatedVersion="8" showMemberPropertyTips="0" useAutoFormatting="1" itemPrintTitles="1" createdVersion="1" indent="0" compact="0" compactData="0" gridDropZones="1" chartFormat="1">
  <location ref="A3:E7" firstHeaderRow="1" firstDataRow="2" firstDataCol="1"/>
  <pivotFields count="10">
    <pivotField compact="0" outline="0" subtotalTop="0" showAll="0" includeNewItemsInFilter="1"/>
    <pivotField axis="axisRow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2"/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1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Количество по полю Gender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Сводная таблица4" cacheId="1" dataOnRows="1" applyNumberFormats="0" applyBorderFormats="0" applyFontFormats="0" applyPatternFormats="0" applyAlignmentFormats="0" applyWidthHeightFormats="1" dataCaption="Данные" updatedVersion="8" showMemberPropertyTips="0" useAutoFormatting="1" itemPrintTitles="1" createdVersion="1" indent="0" compact="0" compactData="0" gridDropZones="1" chartFormat="1">
  <location ref="A31:E37" firstHeaderRow="1" firstDataRow="2" firstDataCol="1"/>
  <pivotFields count="10">
    <pivotField compact="0" outline="0" subtotalTop="0" showAll="0" includeNewItemsInFilter="1"/>
    <pivotField compact="0" outline="0" subtotalTop="0" showAll="0" includeNewItemsInFilter="1"/>
    <pivotField axis="axisRow" dataField="1" compact="0" outline="0" subtotalTop="0" showAll="0" includeNewItemsInFilter="1">
      <items count="5">
        <item x="0"/>
        <item x="3"/>
        <item x="1"/>
        <item x="2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4">
        <item x="2"/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Количество по полю AcademicPerformance" fld="2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Сводная таблица5" cacheId="1" applyNumberFormats="0" applyBorderFormats="0" applyFontFormats="0" applyPatternFormats="0" applyAlignmentFormats="0" applyWidthHeightFormats="1" dataCaption="Данные" updatedVersion="8" showMemberPropertyTips="0" useAutoFormatting="1" itemPrintTitles="1" createdVersion="1" indent="0" compact="0" compactData="0" gridDropZones="1" chartFormat="1">
  <location ref="A41:E45" firstHeaderRow="1" firstDataRow="2" firstDataCol="1"/>
  <pivotFields count="10">
    <pivotField compact="0" outline="0" subtotalTop="0" showAll="0" includeNewItemsInFilter="1">
      <items count="7">
        <item x="2"/>
        <item x="3"/>
        <item x="4"/>
        <item x="0"/>
        <item x="1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2"/>
        <item x="0"/>
        <item x="1"/>
        <item t="default"/>
      </items>
    </pivotField>
    <pivotField compact="0" outline="0" subtotalTop="0" showAll="0" includeNewItemsInFilter="1"/>
    <pivotField axis="axisRow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Количество по полю LikePresentation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Сводная таблица3" cacheId="1" dataOnRows="1" applyNumberFormats="0" applyBorderFormats="0" applyFontFormats="0" applyPatternFormats="0" applyAlignmentFormats="0" applyWidthHeightFormats="1" dataCaption="Данные" updatedVersion="8" showMemberPropertyTips="0" useAutoFormatting="1" itemPrintTitles="1" createdVersion="1" indent="0" compact="0" compactData="0" gridDropZones="1" chartFormat="1">
  <location ref="A22:E27" firstHeaderRow="1" firstDataRow="2" firstDataCol="1"/>
  <pivotFields count="10">
    <pivotField compact="0" outline="0" subtotalTop="0" showAll="0" includeNewItemsInFilter="1"/>
    <pivotField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2"/>
        <item x="0"/>
        <item x="1"/>
        <item t="default"/>
      </items>
    </pivotField>
    <pivotField axis="axisRow" dataField="1" compact="0" outline="0" subtotalTop="0" showAll="0" includeNewItemsInFilter="1">
      <items count="4">
        <item x="1"/>
        <item x="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Количество по полю FaceChallangesToCompleteAcademicTask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Сводная таблица2" cacheId="1" dataOnRows="1" applyNumberFormats="0" applyBorderFormats="0" applyFontFormats="0" applyPatternFormats="0" applyAlignmentFormats="0" applyWidthHeightFormats="1" dataCaption="Данные" updatedVersion="8" showMemberPropertyTips="0" useAutoFormatting="1" itemPrintTitles="1" createdVersion="1" indent="0" compact="0" compactData="0" gridDropZones="1" chartFormat="1">
  <location ref="A13:F17" firstHeaderRow="1" firstDataRow="2" firstDataCol="1"/>
  <pivotFields count="10"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  <pivotField axis="axisCol" dataField="1" compact="0" outline="0" subtotalTop="0" showAll="0" includeNewItemsInFilter="1">
      <items count="5">
        <item x="0"/>
        <item x="3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Количество по полю AcademicPerformance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name="Сводная таблица1" cacheId="1" dataOnRows="1" applyNumberFormats="0" applyBorderFormats="0" applyFontFormats="0" applyPatternFormats="0" applyAlignmentFormats="0" applyWidthHeightFormats="1" dataCaption="Данные" updatedVersion="8" showMemberPropertyTips="0" useAutoFormatting="1" itemPrintTitles="1" createdVersion="1" indent="0" compact="0" compactData="0" gridDropZones="1" chartFormat="1">
  <location ref="A2:F6" firstHeaderRow="1" firstDataRow="2" firstDataCol="1"/>
  <pivotFields count="10"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  <pivotField axis="axisCol" dataField="1" compact="0" outline="0" subtotalTop="0" showAll="0" includeNewItemsInFilter="1">
      <items count="5">
        <item x="0"/>
        <item x="3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Количество по полю AcademicPerformance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name="Сводная таблица1" cacheId="1" applyNumberFormats="0" applyBorderFormats="0" applyFontFormats="0" applyPatternFormats="0" applyAlignmentFormats="0" applyWidthHeightFormats="1" dataCaption="Данные" updatedVersion="8" showMemberPropertyTips="0" useAutoFormatting="1" itemPrintTitles="1" createdVersion="1" indent="0" compact="0" compactData="0" gridDropZones="1" chartFormat="1">
  <location ref="A2:E6" firstHeaderRow="1" firstDataRow="2" firstDataCol="1"/>
  <pivotFields count="10">
    <pivotField compact="0" outline="0" subtotalTop="0" showAll="0" includeNewItemsInFilter="1">
      <items count="7">
        <item x="2"/>
        <item x="3"/>
        <item x="4"/>
        <item x="0"/>
        <item x="1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2"/>
        <item x="0"/>
        <item x="1"/>
        <item t="default"/>
      </items>
    </pivotField>
    <pivotField compact="0" outline="0" subtotalTop="0" showAll="0" includeNewItemsInFilter="1"/>
    <pivotField axis="axisRow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Количество по полю LikePresentation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name="Сводная таблица2" cacheId="1" dataOnRows="1" applyNumberFormats="0" applyBorderFormats="0" applyFontFormats="0" applyPatternFormats="0" applyAlignmentFormats="0" applyWidthHeightFormats="1" dataCaption="Данные" updatedVersion="8" showMemberPropertyTips="0" useAutoFormatting="1" itemPrintTitles="1" createdVersion="1" indent="0" compact="0" compactData="0" gridDropZones="1" chartFormat="1">
  <location ref="A2:E8" firstHeaderRow="1" firstDataRow="2" firstDataCol="1"/>
  <pivotFields count="10">
    <pivotField compact="0" outline="0" subtotalTop="0" showAll="0" includeNewItemsInFilter="1"/>
    <pivotField compact="0" outline="0" subtotalTop="0" showAll="0" includeNewItemsInFilter="1"/>
    <pivotField axis="axisRow" dataField="1" compact="0" outline="0" subtotalTop="0" showAll="0" includeNewItemsInFilter="1">
      <items count="5">
        <item x="0"/>
        <item x="3"/>
        <item x="1"/>
        <item x="2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4">
        <item x="2"/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Количество по полю AcademicPerformance" fld="2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name="Сводная таблица1" cacheId="1" dataOnRows="1" applyNumberFormats="0" applyBorderFormats="0" applyFontFormats="0" applyPatternFormats="0" applyAlignmentFormats="0" applyWidthHeightFormats="1" dataCaption="Данные" updatedVersion="8" showMemberPropertyTips="0" useAutoFormatting="1" itemPrintTitles="1" createdVersion="1" indent="0" compact="0" compactData="0" gridDropZones="1" chartFormat="1">
  <location ref="A2:E6" firstHeaderRow="1" firstDataRow="2" firstDataCol="1"/>
  <pivotFields count="10">
    <pivotField compact="0" outline="0" subtotalTop="0" showAll="0" includeNewItemsInFilter="1"/>
    <pivotField axis="axisRow" dataField="1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2"/>
        <item x="0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1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Количество по полю Gender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name="Сводная таблица2" cacheId="1" dataOnRows="1" applyNumberFormats="0" applyBorderFormats="0" applyFontFormats="0" applyPatternFormats="0" applyAlignmentFormats="0" applyWidthHeightFormats="1" dataCaption="Данные" updatedVersion="8" showMemberPropertyTips="0" useAutoFormatting="1" itemPrintTitles="1" createdVersion="1" indent="0" compact="0" compactData="0" gridDropZones="1" chartFormat="1">
  <location ref="A2:E7" firstHeaderRow="1" firstDataRow="2" firstDataCol="1"/>
  <pivotFields count="10">
    <pivotField compact="0" outline="0" subtotalTop="0" showAll="0" includeNewItemsInFilter="1"/>
    <pivotField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2"/>
        <item x="0"/>
        <item x="1"/>
        <item t="default"/>
      </items>
    </pivotField>
    <pivotField axis="axisRow" dataField="1" compact="0" outline="0" subtotalTop="0" showAll="0" includeNewItemsInFilter="1">
      <items count="4">
        <item x="1"/>
        <item x="2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Количество по полю FaceChallangesToCompleteAcademicTask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showRuler="0" zoomScaleNormal="100" workbookViewId="0">
      <selection activeCell="C99" sqref="C99"/>
    </sheetView>
  </sheetViews>
  <sheetFormatPr defaultRowHeight="15" x14ac:dyDescent="0.25"/>
  <cols>
    <col min="1" max="1" width="4" customWidth="1"/>
    <col min="2" max="2" width="7.140625" customWidth="1"/>
    <col min="3" max="3" width="9.140625" customWidth="1"/>
    <col min="4" max="4" width="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4" t="s">
        <v>132</v>
      </c>
    </row>
    <row r="2" spans="1:12" x14ac:dyDescent="0.25">
      <c r="A2">
        <v>23</v>
      </c>
      <c r="B2" t="s">
        <v>10</v>
      </c>
      <c r="C2" t="s">
        <v>15</v>
      </c>
      <c r="D2" t="s">
        <v>13</v>
      </c>
      <c r="E2" t="s">
        <v>14</v>
      </c>
      <c r="F2" t="s">
        <v>12</v>
      </c>
      <c r="G2" t="s">
        <v>14</v>
      </c>
      <c r="H2">
        <v>8</v>
      </c>
      <c r="I2">
        <v>80</v>
      </c>
      <c r="J2" t="s">
        <v>14</v>
      </c>
      <c r="L2">
        <f>1</f>
        <v>1</v>
      </c>
    </row>
    <row r="3" spans="1:12" x14ac:dyDescent="0.25">
      <c r="A3">
        <v>24</v>
      </c>
      <c r="B3" t="s">
        <v>16</v>
      </c>
      <c r="C3" t="s">
        <v>11</v>
      </c>
      <c r="D3" t="s">
        <v>14</v>
      </c>
      <c r="E3" t="s">
        <v>14</v>
      </c>
      <c r="F3" t="s">
        <v>14</v>
      </c>
      <c r="G3" t="s">
        <v>14</v>
      </c>
      <c r="H3">
        <v>5</v>
      </c>
      <c r="I3">
        <v>2</v>
      </c>
      <c r="J3" t="s">
        <v>14</v>
      </c>
      <c r="L3">
        <f>1+L2</f>
        <v>2</v>
      </c>
    </row>
    <row r="4" spans="1:12" x14ac:dyDescent="0.25">
      <c r="A4">
        <v>21</v>
      </c>
      <c r="B4" t="s">
        <v>10</v>
      </c>
      <c r="C4" t="s">
        <v>11</v>
      </c>
      <c r="D4" t="s">
        <v>13</v>
      </c>
      <c r="E4" t="s">
        <v>14</v>
      </c>
      <c r="F4" t="s">
        <v>13</v>
      </c>
      <c r="G4" t="s">
        <v>12</v>
      </c>
      <c r="H4">
        <v>8</v>
      </c>
      <c r="I4">
        <v>6</v>
      </c>
      <c r="J4" t="s">
        <v>14</v>
      </c>
      <c r="L4">
        <f t="shared" ref="L4:L67" si="0">1+L3</f>
        <v>3</v>
      </c>
    </row>
    <row r="5" spans="1:12" x14ac:dyDescent="0.25">
      <c r="A5">
        <v>22</v>
      </c>
      <c r="B5" t="s">
        <v>10</v>
      </c>
      <c r="C5" t="s">
        <v>11</v>
      </c>
      <c r="D5" t="s">
        <v>14</v>
      </c>
      <c r="E5" t="s">
        <v>14</v>
      </c>
      <c r="F5" t="s">
        <v>13</v>
      </c>
      <c r="G5" t="s">
        <v>14</v>
      </c>
      <c r="H5">
        <v>4</v>
      </c>
      <c r="I5">
        <v>60</v>
      </c>
      <c r="J5" t="s">
        <v>14</v>
      </c>
      <c r="L5">
        <f t="shared" si="0"/>
        <v>4</v>
      </c>
    </row>
    <row r="6" spans="1:12" x14ac:dyDescent="0.25">
      <c r="A6">
        <v>24</v>
      </c>
      <c r="B6" t="s">
        <v>16</v>
      </c>
      <c r="C6" t="s">
        <v>17</v>
      </c>
      <c r="D6" t="s">
        <v>14</v>
      </c>
      <c r="E6" t="s">
        <v>14</v>
      </c>
      <c r="F6" t="s">
        <v>14</v>
      </c>
      <c r="G6" t="s">
        <v>14</v>
      </c>
      <c r="H6">
        <v>5</v>
      </c>
      <c r="I6">
        <v>3</v>
      </c>
      <c r="J6" t="s">
        <v>14</v>
      </c>
      <c r="L6">
        <f t="shared" si="0"/>
        <v>5</v>
      </c>
    </row>
    <row r="7" spans="1:12" x14ac:dyDescent="0.25">
      <c r="A7">
        <v>21</v>
      </c>
      <c r="B7" t="s">
        <v>16</v>
      </c>
      <c r="C7" t="s">
        <v>18</v>
      </c>
      <c r="D7" t="s">
        <v>14</v>
      </c>
      <c r="E7" t="s">
        <v>14</v>
      </c>
      <c r="F7" t="s">
        <v>14</v>
      </c>
      <c r="G7" t="s">
        <v>12</v>
      </c>
      <c r="H7">
        <v>5</v>
      </c>
      <c r="I7">
        <v>1</v>
      </c>
      <c r="J7" t="s">
        <v>14</v>
      </c>
      <c r="L7">
        <f t="shared" si="0"/>
        <v>6</v>
      </c>
    </row>
    <row r="8" spans="1:12" x14ac:dyDescent="0.25">
      <c r="A8">
        <v>25</v>
      </c>
      <c r="B8" t="s">
        <v>16</v>
      </c>
      <c r="C8" t="s">
        <v>11</v>
      </c>
      <c r="D8" t="s">
        <v>14</v>
      </c>
      <c r="E8" t="s">
        <v>14</v>
      </c>
      <c r="F8" t="s">
        <v>14</v>
      </c>
      <c r="G8" t="s">
        <v>14</v>
      </c>
      <c r="H8">
        <v>5</v>
      </c>
      <c r="I8">
        <v>3</v>
      </c>
      <c r="J8" t="s">
        <v>14</v>
      </c>
      <c r="L8">
        <f t="shared" si="0"/>
        <v>7</v>
      </c>
    </row>
    <row r="9" spans="1:12" x14ac:dyDescent="0.25">
      <c r="A9">
        <v>21</v>
      </c>
      <c r="B9" t="s">
        <v>16</v>
      </c>
      <c r="C9" t="s">
        <v>17</v>
      </c>
      <c r="D9" t="s">
        <v>14</v>
      </c>
      <c r="E9" t="s">
        <v>14</v>
      </c>
      <c r="F9" t="s">
        <v>13</v>
      </c>
      <c r="G9" t="s">
        <v>14</v>
      </c>
      <c r="H9">
        <v>4</v>
      </c>
      <c r="I9">
        <v>2</v>
      </c>
      <c r="J9" t="s">
        <v>14</v>
      </c>
      <c r="L9">
        <f t="shared" si="0"/>
        <v>8</v>
      </c>
    </row>
    <row r="10" spans="1:12" x14ac:dyDescent="0.25">
      <c r="A10">
        <v>21</v>
      </c>
      <c r="B10" t="s">
        <v>16</v>
      </c>
      <c r="C10" t="s">
        <v>17</v>
      </c>
      <c r="D10" t="s">
        <v>14</v>
      </c>
      <c r="E10" t="s">
        <v>14</v>
      </c>
      <c r="F10" t="s">
        <v>12</v>
      </c>
      <c r="G10" t="s">
        <v>14</v>
      </c>
      <c r="H10">
        <v>6</v>
      </c>
      <c r="I10">
        <v>6</v>
      </c>
      <c r="J10" t="s">
        <v>14</v>
      </c>
      <c r="L10">
        <f t="shared" si="0"/>
        <v>9</v>
      </c>
    </row>
    <row r="11" spans="1:12" x14ac:dyDescent="0.25">
      <c r="A11">
        <v>23</v>
      </c>
      <c r="B11" t="s">
        <v>16</v>
      </c>
      <c r="C11" t="s">
        <v>11</v>
      </c>
      <c r="D11" t="s">
        <v>13</v>
      </c>
      <c r="E11" t="s">
        <v>14</v>
      </c>
      <c r="F11" t="s">
        <v>13</v>
      </c>
      <c r="G11" t="s">
        <v>12</v>
      </c>
      <c r="H11">
        <v>8</v>
      </c>
      <c r="I11">
        <v>2</v>
      </c>
      <c r="J11" t="s">
        <v>12</v>
      </c>
      <c r="L11">
        <f t="shared" si="0"/>
        <v>10</v>
      </c>
    </row>
    <row r="12" spans="1:12" x14ac:dyDescent="0.25">
      <c r="A12">
        <v>23</v>
      </c>
      <c r="B12" t="s">
        <v>10</v>
      </c>
      <c r="C12" t="s">
        <v>15</v>
      </c>
      <c r="D12" t="s">
        <v>13</v>
      </c>
      <c r="E12" t="s">
        <v>14</v>
      </c>
      <c r="F12" t="s">
        <v>12</v>
      </c>
      <c r="G12" t="s">
        <v>14</v>
      </c>
      <c r="H12">
        <v>8</v>
      </c>
      <c r="I12">
        <v>80</v>
      </c>
      <c r="J12" t="s">
        <v>14</v>
      </c>
      <c r="L12">
        <f t="shared" si="0"/>
        <v>11</v>
      </c>
    </row>
    <row r="13" spans="1:12" x14ac:dyDescent="0.25">
      <c r="A13">
        <v>24</v>
      </c>
      <c r="B13" t="s">
        <v>16</v>
      </c>
      <c r="C13" t="s">
        <v>11</v>
      </c>
      <c r="D13" t="s">
        <v>14</v>
      </c>
      <c r="E13" t="s">
        <v>14</v>
      </c>
      <c r="F13" t="s">
        <v>14</v>
      </c>
      <c r="G13" t="s">
        <v>14</v>
      </c>
      <c r="H13">
        <v>5</v>
      </c>
      <c r="I13">
        <v>2</v>
      </c>
      <c r="J13" t="s">
        <v>14</v>
      </c>
      <c r="L13">
        <f t="shared" si="0"/>
        <v>12</v>
      </c>
    </row>
    <row r="14" spans="1:12" x14ac:dyDescent="0.25">
      <c r="A14">
        <v>21</v>
      </c>
      <c r="B14" t="s">
        <v>10</v>
      </c>
      <c r="C14" t="s">
        <v>11</v>
      </c>
      <c r="D14" t="s">
        <v>13</v>
      </c>
      <c r="E14" t="s">
        <v>14</v>
      </c>
      <c r="F14" t="s">
        <v>13</v>
      </c>
      <c r="G14" t="s">
        <v>12</v>
      </c>
      <c r="H14">
        <v>8</v>
      </c>
      <c r="I14">
        <v>6</v>
      </c>
      <c r="J14" t="s">
        <v>14</v>
      </c>
      <c r="L14">
        <f t="shared" si="0"/>
        <v>13</v>
      </c>
    </row>
    <row r="15" spans="1:12" x14ac:dyDescent="0.25">
      <c r="A15">
        <v>22</v>
      </c>
      <c r="B15" t="s">
        <v>10</v>
      </c>
      <c r="C15" t="s">
        <v>11</v>
      </c>
      <c r="D15" t="s">
        <v>14</v>
      </c>
      <c r="E15" t="s">
        <v>14</v>
      </c>
      <c r="F15" t="s">
        <v>13</v>
      </c>
      <c r="G15" t="s">
        <v>14</v>
      </c>
      <c r="H15">
        <v>4</v>
      </c>
      <c r="I15">
        <v>60</v>
      </c>
      <c r="J15" t="s">
        <v>14</v>
      </c>
      <c r="L15">
        <f t="shared" si="0"/>
        <v>14</v>
      </c>
    </row>
    <row r="16" spans="1:12" x14ac:dyDescent="0.25">
      <c r="A16">
        <v>24</v>
      </c>
      <c r="B16" t="s">
        <v>16</v>
      </c>
      <c r="C16" t="s">
        <v>17</v>
      </c>
      <c r="D16" t="s">
        <v>14</v>
      </c>
      <c r="E16" t="s">
        <v>14</v>
      </c>
      <c r="F16" t="s">
        <v>14</v>
      </c>
      <c r="G16" t="s">
        <v>14</v>
      </c>
      <c r="H16">
        <v>5</v>
      </c>
      <c r="I16">
        <v>3</v>
      </c>
      <c r="J16" t="s">
        <v>14</v>
      </c>
      <c r="L16">
        <f t="shared" si="0"/>
        <v>15</v>
      </c>
    </row>
    <row r="17" spans="1:12" x14ac:dyDescent="0.25">
      <c r="A17">
        <v>21</v>
      </c>
      <c r="B17" t="s">
        <v>16</v>
      </c>
      <c r="C17" t="s">
        <v>18</v>
      </c>
      <c r="D17" t="s">
        <v>14</v>
      </c>
      <c r="E17" t="s">
        <v>14</v>
      </c>
      <c r="F17" t="s">
        <v>14</v>
      </c>
      <c r="G17" t="s">
        <v>12</v>
      </c>
      <c r="H17">
        <v>5</v>
      </c>
      <c r="I17">
        <v>1</v>
      </c>
      <c r="J17" t="s">
        <v>14</v>
      </c>
      <c r="L17">
        <f t="shared" si="0"/>
        <v>16</v>
      </c>
    </row>
    <row r="18" spans="1:12" x14ac:dyDescent="0.25">
      <c r="A18">
        <v>25</v>
      </c>
      <c r="B18" t="s">
        <v>16</v>
      </c>
      <c r="C18" t="s">
        <v>11</v>
      </c>
      <c r="D18" t="s">
        <v>14</v>
      </c>
      <c r="E18" t="s">
        <v>14</v>
      </c>
      <c r="F18" t="s">
        <v>14</v>
      </c>
      <c r="G18" t="s">
        <v>14</v>
      </c>
      <c r="H18">
        <v>5</v>
      </c>
      <c r="I18">
        <v>3</v>
      </c>
      <c r="J18" t="s">
        <v>14</v>
      </c>
      <c r="L18">
        <f t="shared" si="0"/>
        <v>17</v>
      </c>
    </row>
    <row r="19" spans="1:12" x14ac:dyDescent="0.25">
      <c r="A19">
        <v>21</v>
      </c>
      <c r="B19" t="s">
        <v>16</v>
      </c>
      <c r="C19" t="s">
        <v>17</v>
      </c>
      <c r="D19" t="s">
        <v>14</v>
      </c>
      <c r="E19" t="s">
        <v>14</v>
      </c>
      <c r="F19" t="s">
        <v>13</v>
      </c>
      <c r="G19" t="s">
        <v>14</v>
      </c>
      <c r="H19">
        <v>4</v>
      </c>
      <c r="I19">
        <v>2</v>
      </c>
      <c r="J19" t="s">
        <v>14</v>
      </c>
      <c r="L19">
        <f t="shared" si="0"/>
        <v>18</v>
      </c>
    </row>
    <row r="20" spans="1:12" x14ac:dyDescent="0.25">
      <c r="A20">
        <v>21</v>
      </c>
      <c r="B20" t="s">
        <v>16</v>
      </c>
      <c r="C20" t="s">
        <v>17</v>
      </c>
      <c r="D20" t="s">
        <v>14</v>
      </c>
      <c r="E20" t="s">
        <v>14</v>
      </c>
      <c r="F20" t="s">
        <v>12</v>
      </c>
      <c r="G20" t="s">
        <v>14</v>
      </c>
      <c r="H20">
        <v>6</v>
      </c>
      <c r="I20">
        <v>6</v>
      </c>
      <c r="J20" t="s">
        <v>14</v>
      </c>
      <c r="L20">
        <f t="shared" si="0"/>
        <v>19</v>
      </c>
    </row>
    <row r="21" spans="1:12" x14ac:dyDescent="0.25">
      <c r="A21">
        <v>23</v>
      </c>
      <c r="B21" t="s">
        <v>16</v>
      </c>
      <c r="C21" t="s">
        <v>11</v>
      </c>
      <c r="D21" t="s">
        <v>13</v>
      </c>
      <c r="E21" t="s">
        <v>14</v>
      </c>
      <c r="F21" t="s">
        <v>13</v>
      </c>
      <c r="G21" t="s">
        <v>12</v>
      </c>
      <c r="H21">
        <v>8</v>
      </c>
      <c r="I21">
        <v>2</v>
      </c>
      <c r="J21" t="s">
        <v>12</v>
      </c>
      <c r="L21">
        <f t="shared" si="0"/>
        <v>20</v>
      </c>
    </row>
    <row r="22" spans="1:12" x14ac:dyDescent="0.25">
      <c r="A22">
        <v>23</v>
      </c>
      <c r="B22" t="s">
        <v>10</v>
      </c>
      <c r="C22" t="s">
        <v>15</v>
      </c>
      <c r="D22" t="s">
        <v>13</v>
      </c>
      <c r="E22" t="s">
        <v>14</v>
      </c>
      <c r="F22" t="s">
        <v>12</v>
      </c>
      <c r="G22" t="s">
        <v>14</v>
      </c>
      <c r="H22">
        <v>8</v>
      </c>
      <c r="I22">
        <v>80</v>
      </c>
      <c r="J22" t="s">
        <v>14</v>
      </c>
      <c r="L22">
        <f t="shared" si="0"/>
        <v>21</v>
      </c>
    </row>
    <row r="23" spans="1:12" x14ac:dyDescent="0.25">
      <c r="A23">
        <v>24</v>
      </c>
      <c r="B23" t="s">
        <v>16</v>
      </c>
      <c r="C23" t="s">
        <v>11</v>
      </c>
      <c r="D23" t="s">
        <v>14</v>
      </c>
      <c r="E23" t="s">
        <v>14</v>
      </c>
      <c r="F23" t="s">
        <v>14</v>
      </c>
      <c r="G23" t="s">
        <v>14</v>
      </c>
      <c r="H23">
        <v>5</v>
      </c>
      <c r="I23">
        <v>2</v>
      </c>
      <c r="J23" t="s">
        <v>14</v>
      </c>
      <c r="L23">
        <f t="shared" si="0"/>
        <v>22</v>
      </c>
    </row>
    <row r="24" spans="1:12" x14ac:dyDescent="0.25">
      <c r="A24">
        <v>21</v>
      </c>
      <c r="B24" t="s">
        <v>10</v>
      </c>
      <c r="C24" t="s">
        <v>11</v>
      </c>
      <c r="D24" t="s">
        <v>13</v>
      </c>
      <c r="E24" t="s">
        <v>14</v>
      </c>
      <c r="F24" t="s">
        <v>13</v>
      </c>
      <c r="G24" t="s">
        <v>12</v>
      </c>
      <c r="H24">
        <v>8</v>
      </c>
      <c r="I24">
        <v>6</v>
      </c>
      <c r="J24" t="s">
        <v>14</v>
      </c>
      <c r="L24">
        <f t="shared" si="0"/>
        <v>23</v>
      </c>
    </row>
    <row r="25" spans="1:12" x14ac:dyDescent="0.25">
      <c r="A25">
        <v>22</v>
      </c>
      <c r="B25" t="s">
        <v>10</v>
      </c>
      <c r="C25" t="s">
        <v>11</v>
      </c>
      <c r="D25" t="s">
        <v>14</v>
      </c>
      <c r="E25" t="s">
        <v>14</v>
      </c>
      <c r="F25" t="s">
        <v>13</v>
      </c>
      <c r="G25" t="s">
        <v>14</v>
      </c>
      <c r="H25">
        <v>4</v>
      </c>
      <c r="I25">
        <v>60</v>
      </c>
      <c r="J25" t="s">
        <v>14</v>
      </c>
      <c r="L25">
        <f t="shared" si="0"/>
        <v>24</v>
      </c>
    </row>
    <row r="26" spans="1:12" x14ac:dyDescent="0.25">
      <c r="A26">
        <v>24</v>
      </c>
      <c r="B26" t="s">
        <v>16</v>
      </c>
      <c r="C26" t="s">
        <v>17</v>
      </c>
      <c r="D26" t="s">
        <v>14</v>
      </c>
      <c r="E26" t="s">
        <v>14</v>
      </c>
      <c r="F26" t="s">
        <v>14</v>
      </c>
      <c r="G26" t="s">
        <v>14</v>
      </c>
      <c r="H26">
        <v>5</v>
      </c>
      <c r="I26">
        <v>3</v>
      </c>
      <c r="J26" t="s">
        <v>14</v>
      </c>
      <c r="L26">
        <f t="shared" si="0"/>
        <v>25</v>
      </c>
    </row>
    <row r="27" spans="1:12" x14ac:dyDescent="0.25">
      <c r="A27">
        <v>21</v>
      </c>
      <c r="B27" t="s">
        <v>16</v>
      </c>
      <c r="C27" t="s">
        <v>18</v>
      </c>
      <c r="D27" t="s">
        <v>14</v>
      </c>
      <c r="E27" t="s">
        <v>14</v>
      </c>
      <c r="F27" t="s">
        <v>14</v>
      </c>
      <c r="G27" t="s">
        <v>12</v>
      </c>
      <c r="H27">
        <v>5</v>
      </c>
      <c r="I27">
        <v>1</v>
      </c>
      <c r="J27" t="s">
        <v>14</v>
      </c>
      <c r="L27">
        <f t="shared" si="0"/>
        <v>26</v>
      </c>
    </row>
    <row r="28" spans="1:12" x14ac:dyDescent="0.25">
      <c r="A28">
        <v>25</v>
      </c>
      <c r="B28" t="s">
        <v>16</v>
      </c>
      <c r="C28" t="s">
        <v>11</v>
      </c>
      <c r="D28" t="s">
        <v>14</v>
      </c>
      <c r="E28" t="s">
        <v>14</v>
      </c>
      <c r="F28" t="s">
        <v>14</v>
      </c>
      <c r="G28" t="s">
        <v>14</v>
      </c>
      <c r="H28">
        <v>5</v>
      </c>
      <c r="I28">
        <v>3</v>
      </c>
      <c r="J28" t="s">
        <v>14</v>
      </c>
      <c r="L28">
        <f t="shared" si="0"/>
        <v>27</v>
      </c>
    </row>
    <row r="29" spans="1:12" x14ac:dyDescent="0.25">
      <c r="A29">
        <v>21</v>
      </c>
      <c r="B29" t="s">
        <v>16</v>
      </c>
      <c r="C29" t="s">
        <v>17</v>
      </c>
      <c r="D29" t="s">
        <v>14</v>
      </c>
      <c r="E29" t="s">
        <v>14</v>
      </c>
      <c r="F29" t="s">
        <v>13</v>
      </c>
      <c r="G29" t="s">
        <v>14</v>
      </c>
      <c r="H29">
        <v>4</v>
      </c>
      <c r="I29">
        <v>2</v>
      </c>
      <c r="J29" t="s">
        <v>14</v>
      </c>
      <c r="L29">
        <f t="shared" si="0"/>
        <v>28</v>
      </c>
    </row>
    <row r="30" spans="1:12" x14ac:dyDescent="0.25">
      <c r="A30">
        <v>21</v>
      </c>
      <c r="B30" t="s">
        <v>16</v>
      </c>
      <c r="C30" t="s">
        <v>17</v>
      </c>
      <c r="D30" t="s">
        <v>14</v>
      </c>
      <c r="E30" t="s">
        <v>14</v>
      </c>
      <c r="F30" t="s">
        <v>12</v>
      </c>
      <c r="G30" t="s">
        <v>14</v>
      </c>
      <c r="H30">
        <v>6</v>
      </c>
      <c r="I30">
        <v>6</v>
      </c>
      <c r="J30" t="s">
        <v>14</v>
      </c>
      <c r="L30">
        <f t="shared" si="0"/>
        <v>29</v>
      </c>
    </row>
    <row r="31" spans="1:12" x14ac:dyDescent="0.25">
      <c r="A31">
        <v>24</v>
      </c>
      <c r="B31" t="s">
        <v>16</v>
      </c>
      <c r="C31" t="s">
        <v>17</v>
      </c>
      <c r="D31" t="s">
        <v>14</v>
      </c>
      <c r="E31" t="s">
        <v>14</v>
      </c>
      <c r="F31" t="s">
        <v>14</v>
      </c>
      <c r="G31" t="s">
        <v>14</v>
      </c>
      <c r="H31">
        <v>5</v>
      </c>
      <c r="I31">
        <v>3</v>
      </c>
      <c r="J31" t="s">
        <v>14</v>
      </c>
      <c r="L31">
        <f t="shared" si="0"/>
        <v>30</v>
      </c>
    </row>
    <row r="32" spans="1:12" x14ac:dyDescent="0.25">
      <c r="A32">
        <v>21</v>
      </c>
      <c r="B32" t="s">
        <v>16</v>
      </c>
      <c r="C32" t="s">
        <v>18</v>
      </c>
      <c r="D32" t="s">
        <v>14</v>
      </c>
      <c r="E32" t="s">
        <v>14</v>
      </c>
      <c r="F32" t="s">
        <v>14</v>
      </c>
      <c r="G32" t="s">
        <v>12</v>
      </c>
      <c r="H32">
        <v>5</v>
      </c>
      <c r="I32">
        <v>1</v>
      </c>
      <c r="J32" t="s">
        <v>14</v>
      </c>
      <c r="L32">
        <f t="shared" si="0"/>
        <v>31</v>
      </c>
    </row>
    <row r="33" spans="1:12" x14ac:dyDescent="0.25">
      <c r="A33">
        <v>25</v>
      </c>
      <c r="B33" t="s">
        <v>16</v>
      </c>
      <c r="C33" t="s">
        <v>11</v>
      </c>
      <c r="D33" t="s">
        <v>14</v>
      </c>
      <c r="E33" t="s">
        <v>14</v>
      </c>
      <c r="F33" t="s">
        <v>14</v>
      </c>
      <c r="G33" t="s">
        <v>14</v>
      </c>
      <c r="H33">
        <v>5</v>
      </c>
      <c r="I33">
        <v>3</v>
      </c>
      <c r="J33" t="s">
        <v>14</v>
      </c>
      <c r="L33">
        <f t="shared" si="0"/>
        <v>32</v>
      </c>
    </row>
    <row r="34" spans="1:12" x14ac:dyDescent="0.25">
      <c r="A34">
        <v>21</v>
      </c>
      <c r="B34" t="s">
        <v>16</v>
      </c>
      <c r="C34" t="s">
        <v>17</v>
      </c>
      <c r="D34" t="s">
        <v>14</v>
      </c>
      <c r="E34" t="s">
        <v>14</v>
      </c>
      <c r="F34" t="s">
        <v>13</v>
      </c>
      <c r="G34" t="s">
        <v>14</v>
      </c>
      <c r="H34">
        <v>4</v>
      </c>
      <c r="I34">
        <v>2</v>
      </c>
      <c r="J34" t="s">
        <v>14</v>
      </c>
      <c r="L34">
        <f t="shared" si="0"/>
        <v>33</v>
      </c>
    </row>
    <row r="35" spans="1:12" x14ac:dyDescent="0.25">
      <c r="A35">
        <v>21</v>
      </c>
      <c r="B35" t="s">
        <v>16</v>
      </c>
      <c r="C35" t="s">
        <v>17</v>
      </c>
      <c r="D35" t="s">
        <v>14</v>
      </c>
      <c r="E35" t="s">
        <v>14</v>
      </c>
      <c r="F35" t="s">
        <v>12</v>
      </c>
      <c r="G35" t="s">
        <v>14</v>
      </c>
      <c r="H35">
        <v>6</v>
      </c>
      <c r="I35">
        <v>6</v>
      </c>
      <c r="J35" t="s">
        <v>14</v>
      </c>
      <c r="L35">
        <f t="shared" si="0"/>
        <v>34</v>
      </c>
    </row>
    <row r="36" spans="1:12" x14ac:dyDescent="0.25">
      <c r="A36">
        <v>23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14</v>
      </c>
      <c r="H36">
        <v>12</v>
      </c>
      <c r="J36" t="s">
        <v>14</v>
      </c>
      <c r="L36">
        <f t="shared" si="0"/>
        <v>35</v>
      </c>
    </row>
    <row r="37" spans="1:12" x14ac:dyDescent="0.25">
      <c r="A37">
        <v>24</v>
      </c>
      <c r="B37" t="s">
        <v>10</v>
      </c>
      <c r="C37" t="s">
        <v>11</v>
      </c>
      <c r="D37" t="s">
        <v>12</v>
      </c>
      <c r="E37" t="s">
        <v>13</v>
      </c>
      <c r="F37" t="s">
        <v>13</v>
      </c>
      <c r="G37" t="s">
        <v>12</v>
      </c>
      <c r="H37">
        <v>8</v>
      </c>
      <c r="I37">
        <v>10</v>
      </c>
      <c r="J37" t="s">
        <v>14</v>
      </c>
      <c r="L37">
        <f t="shared" si="0"/>
        <v>36</v>
      </c>
    </row>
    <row r="38" spans="1:12" x14ac:dyDescent="0.25">
      <c r="A38">
        <v>20</v>
      </c>
      <c r="B38" t="s">
        <v>16</v>
      </c>
      <c r="C38" t="s">
        <v>17</v>
      </c>
      <c r="D38" t="s">
        <v>14</v>
      </c>
      <c r="E38" t="s">
        <v>13</v>
      </c>
      <c r="F38" t="s">
        <v>14</v>
      </c>
      <c r="G38" t="s">
        <v>12</v>
      </c>
      <c r="H38">
        <v>5</v>
      </c>
      <c r="I38">
        <v>15</v>
      </c>
      <c r="J38" t="s">
        <v>14</v>
      </c>
      <c r="L38">
        <f t="shared" si="0"/>
        <v>37</v>
      </c>
    </row>
    <row r="39" spans="1:12" x14ac:dyDescent="0.25">
      <c r="A39">
        <v>23</v>
      </c>
      <c r="B39" t="s">
        <v>10</v>
      </c>
      <c r="C39" t="s">
        <v>17</v>
      </c>
      <c r="D39" t="s">
        <v>13</v>
      </c>
      <c r="E39" t="s">
        <v>13</v>
      </c>
      <c r="F39" t="s">
        <v>12</v>
      </c>
      <c r="G39" t="s">
        <v>14</v>
      </c>
      <c r="H39">
        <v>8</v>
      </c>
      <c r="I39">
        <v>12</v>
      </c>
      <c r="J39" t="s">
        <v>14</v>
      </c>
      <c r="L39">
        <f t="shared" si="0"/>
        <v>38</v>
      </c>
    </row>
    <row r="40" spans="1:12" x14ac:dyDescent="0.25">
      <c r="A40">
        <v>23</v>
      </c>
      <c r="B40" t="s">
        <v>16</v>
      </c>
      <c r="C40" t="s">
        <v>11</v>
      </c>
      <c r="D40" t="s">
        <v>14</v>
      </c>
      <c r="E40" t="s">
        <v>13</v>
      </c>
      <c r="F40" t="s">
        <v>13</v>
      </c>
      <c r="G40" t="s">
        <v>14</v>
      </c>
      <c r="H40">
        <v>8</v>
      </c>
      <c r="I40">
        <v>4</v>
      </c>
      <c r="J40" t="s">
        <v>14</v>
      </c>
      <c r="L40">
        <f t="shared" si="0"/>
        <v>39</v>
      </c>
    </row>
    <row r="41" spans="1:12" x14ac:dyDescent="0.25">
      <c r="A41">
        <v>22</v>
      </c>
      <c r="B41" t="s">
        <v>10</v>
      </c>
      <c r="C41" t="s">
        <v>15</v>
      </c>
      <c r="D41" t="s">
        <v>13</v>
      </c>
      <c r="E41" t="s">
        <v>13</v>
      </c>
      <c r="F41" t="s">
        <v>14</v>
      </c>
      <c r="G41" t="s">
        <v>14</v>
      </c>
      <c r="H41">
        <v>7</v>
      </c>
      <c r="I41">
        <v>55</v>
      </c>
      <c r="J41" t="s">
        <v>14</v>
      </c>
      <c r="L41">
        <f t="shared" si="0"/>
        <v>40</v>
      </c>
    </row>
    <row r="42" spans="1:12" x14ac:dyDescent="0.25">
      <c r="A42">
        <v>24</v>
      </c>
      <c r="B42" t="s">
        <v>10</v>
      </c>
      <c r="C42" t="s">
        <v>11</v>
      </c>
      <c r="D42" t="s">
        <v>14</v>
      </c>
      <c r="E42" t="s">
        <v>13</v>
      </c>
      <c r="F42" t="s">
        <v>13</v>
      </c>
      <c r="G42" t="s">
        <v>14</v>
      </c>
      <c r="H42">
        <v>7</v>
      </c>
      <c r="I42">
        <v>17</v>
      </c>
      <c r="J42" t="s">
        <v>14</v>
      </c>
      <c r="L42">
        <f t="shared" si="0"/>
        <v>41</v>
      </c>
    </row>
    <row r="43" spans="1:12" x14ac:dyDescent="0.25">
      <c r="A43">
        <v>20</v>
      </c>
      <c r="B43" t="s">
        <v>10</v>
      </c>
      <c r="C43" t="s">
        <v>17</v>
      </c>
      <c r="D43" t="s">
        <v>12</v>
      </c>
      <c r="E43" t="s">
        <v>13</v>
      </c>
      <c r="F43" t="s">
        <v>12</v>
      </c>
      <c r="G43" t="s">
        <v>14</v>
      </c>
      <c r="H43">
        <v>7</v>
      </c>
      <c r="I43">
        <v>7</v>
      </c>
      <c r="J43" t="s">
        <v>14</v>
      </c>
      <c r="L43">
        <f t="shared" si="0"/>
        <v>42</v>
      </c>
    </row>
    <row r="44" spans="1:12" x14ac:dyDescent="0.25">
      <c r="A44">
        <v>21</v>
      </c>
      <c r="B44" t="s">
        <v>10</v>
      </c>
      <c r="C44" t="s">
        <v>17</v>
      </c>
      <c r="D44" t="s">
        <v>14</v>
      </c>
      <c r="E44" t="s">
        <v>13</v>
      </c>
      <c r="F44" t="s">
        <v>14</v>
      </c>
      <c r="G44" t="s">
        <v>14</v>
      </c>
      <c r="H44">
        <v>6</v>
      </c>
      <c r="I44">
        <v>4</v>
      </c>
      <c r="J44" t="s">
        <v>14</v>
      </c>
      <c r="L44">
        <f t="shared" si="0"/>
        <v>43</v>
      </c>
    </row>
    <row r="45" spans="1:12" x14ac:dyDescent="0.25">
      <c r="A45">
        <v>25</v>
      </c>
      <c r="B45" t="s">
        <v>10</v>
      </c>
      <c r="C45" t="s">
        <v>17</v>
      </c>
      <c r="D45" t="s">
        <v>14</v>
      </c>
      <c r="E45" t="s">
        <v>13</v>
      </c>
      <c r="F45" t="s">
        <v>12</v>
      </c>
      <c r="G45" t="s">
        <v>14</v>
      </c>
      <c r="H45">
        <v>4</v>
      </c>
      <c r="I45">
        <v>9</v>
      </c>
      <c r="J45" t="s">
        <v>12</v>
      </c>
      <c r="L45">
        <f t="shared" si="0"/>
        <v>44</v>
      </c>
    </row>
    <row r="46" spans="1:12" x14ac:dyDescent="0.25">
      <c r="A46">
        <v>21</v>
      </c>
      <c r="B46" t="s">
        <v>16</v>
      </c>
      <c r="C46" t="s">
        <v>11</v>
      </c>
      <c r="D46" t="s">
        <v>14</v>
      </c>
      <c r="E46" t="s">
        <v>13</v>
      </c>
      <c r="F46" t="s">
        <v>13</v>
      </c>
      <c r="G46" t="s">
        <v>14</v>
      </c>
      <c r="H46">
        <v>7</v>
      </c>
      <c r="J46" t="s">
        <v>14</v>
      </c>
      <c r="L46">
        <f t="shared" si="0"/>
        <v>45</v>
      </c>
    </row>
    <row r="47" spans="1:12" x14ac:dyDescent="0.25">
      <c r="A47">
        <v>25</v>
      </c>
      <c r="B47" t="s">
        <v>10</v>
      </c>
      <c r="C47" t="s">
        <v>11</v>
      </c>
      <c r="D47" t="s">
        <v>13</v>
      </c>
      <c r="E47" t="s">
        <v>13</v>
      </c>
      <c r="F47" t="s">
        <v>13</v>
      </c>
      <c r="G47" t="s">
        <v>12</v>
      </c>
      <c r="H47">
        <v>7</v>
      </c>
      <c r="I47">
        <v>0</v>
      </c>
      <c r="J47" t="s">
        <v>12</v>
      </c>
      <c r="L47">
        <f t="shared" si="0"/>
        <v>46</v>
      </c>
    </row>
    <row r="48" spans="1:12" x14ac:dyDescent="0.25">
      <c r="A48">
        <v>23</v>
      </c>
      <c r="B48" t="s">
        <v>10</v>
      </c>
      <c r="C48" t="s">
        <v>17</v>
      </c>
      <c r="D48" t="s">
        <v>13</v>
      </c>
      <c r="E48" t="s">
        <v>13</v>
      </c>
      <c r="F48" t="s">
        <v>13</v>
      </c>
      <c r="G48" t="s">
        <v>12</v>
      </c>
      <c r="H48">
        <v>5</v>
      </c>
      <c r="I48">
        <v>12</v>
      </c>
      <c r="J48" t="s">
        <v>12</v>
      </c>
      <c r="L48">
        <f t="shared" si="0"/>
        <v>47</v>
      </c>
    </row>
    <row r="49" spans="1:12" x14ac:dyDescent="0.25">
      <c r="A49">
        <v>25</v>
      </c>
      <c r="B49" t="s">
        <v>10</v>
      </c>
      <c r="C49" t="s">
        <v>11</v>
      </c>
      <c r="D49" t="s">
        <v>13</v>
      </c>
      <c r="E49" t="s">
        <v>13</v>
      </c>
      <c r="F49" t="s">
        <v>14</v>
      </c>
      <c r="G49" t="s">
        <v>12</v>
      </c>
      <c r="H49">
        <v>8</v>
      </c>
      <c r="I49">
        <v>15</v>
      </c>
      <c r="J49" t="s">
        <v>14</v>
      </c>
      <c r="L49">
        <f t="shared" si="0"/>
        <v>48</v>
      </c>
    </row>
    <row r="50" spans="1:12" x14ac:dyDescent="0.25">
      <c r="A50">
        <v>21</v>
      </c>
      <c r="B50" t="s">
        <v>10</v>
      </c>
      <c r="C50" t="s">
        <v>11</v>
      </c>
      <c r="D50" t="s">
        <v>14</v>
      </c>
      <c r="E50" t="s">
        <v>13</v>
      </c>
      <c r="F50" t="s">
        <v>14</v>
      </c>
      <c r="G50" t="s">
        <v>14</v>
      </c>
      <c r="H50">
        <v>8</v>
      </c>
      <c r="I50">
        <v>7</v>
      </c>
      <c r="J50" t="s">
        <v>14</v>
      </c>
      <c r="L50">
        <f t="shared" si="0"/>
        <v>49</v>
      </c>
    </row>
    <row r="51" spans="1:12" x14ac:dyDescent="0.25">
      <c r="A51">
        <v>23</v>
      </c>
      <c r="B51" t="s">
        <v>16</v>
      </c>
      <c r="C51" t="s">
        <v>11</v>
      </c>
      <c r="D51" t="s">
        <v>13</v>
      </c>
      <c r="E51" t="s">
        <v>13</v>
      </c>
      <c r="F51" t="s">
        <v>14</v>
      </c>
      <c r="G51" t="s">
        <v>12</v>
      </c>
      <c r="H51">
        <v>8</v>
      </c>
      <c r="I51">
        <v>0</v>
      </c>
      <c r="J51" t="s">
        <v>14</v>
      </c>
      <c r="L51">
        <f t="shared" si="0"/>
        <v>50</v>
      </c>
    </row>
    <row r="52" spans="1:12" x14ac:dyDescent="0.25">
      <c r="A52">
        <v>23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14</v>
      </c>
      <c r="H52">
        <v>12</v>
      </c>
      <c r="J52" t="s">
        <v>14</v>
      </c>
      <c r="L52">
        <f t="shared" si="0"/>
        <v>51</v>
      </c>
    </row>
    <row r="53" spans="1:12" x14ac:dyDescent="0.25">
      <c r="A53">
        <v>24</v>
      </c>
      <c r="B53" t="s">
        <v>10</v>
      </c>
      <c r="C53" t="s">
        <v>11</v>
      </c>
      <c r="D53" t="s">
        <v>12</v>
      </c>
      <c r="E53" t="s">
        <v>13</v>
      </c>
      <c r="F53" t="s">
        <v>13</v>
      </c>
      <c r="G53" t="s">
        <v>12</v>
      </c>
      <c r="H53">
        <v>8</v>
      </c>
      <c r="I53">
        <v>10</v>
      </c>
      <c r="J53" t="s">
        <v>14</v>
      </c>
      <c r="L53">
        <f t="shared" si="0"/>
        <v>52</v>
      </c>
    </row>
    <row r="54" spans="1:12" x14ac:dyDescent="0.25">
      <c r="A54">
        <v>20</v>
      </c>
      <c r="B54" t="s">
        <v>16</v>
      </c>
      <c r="C54" t="s">
        <v>17</v>
      </c>
      <c r="D54" t="s">
        <v>14</v>
      </c>
      <c r="E54" t="s">
        <v>13</v>
      </c>
      <c r="F54" t="s">
        <v>14</v>
      </c>
      <c r="G54" t="s">
        <v>12</v>
      </c>
      <c r="H54">
        <v>5</v>
      </c>
      <c r="I54">
        <v>15</v>
      </c>
      <c r="J54" t="s">
        <v>14</v>
      </c>
      <c r="L54">
        <f t="shared" si="0"/>
        <v>53</v>
      </c>
    </row>
    <row r="55" spans="1:12" x14ac:dyDescent="0.25">
      <c r="A55">
        <v>23</v>
      </c>
      <c r="B55" t="s">
        <v>10</v>
      </c>
      <c r="C55" t="s">
        <v>17</v>
      </c>
      <c r="D55" t="s">
        <v>13</v>
      </c>
      <c r="E55" t="s">
        <v>13</v>
      </c>
      <c r="F55" t="s">
        <v>12</v>
      </c>
      <c r="G55" t="s">
        <v>14</v>
      </c>
      <c r="H55">
        <v>8</v>
      </c>
      <c r="I55">
        <v>12</v>
      </c>
      <c r="J55" t="s">
        <v>14</v>
      </c>
      <c r="L55">
        <f t="shared" si="0"/>
        <v>54</v>
      </c>
    </row>
    <row r="56" spans="1:12" x14ac:dyDescent="0.25">
      <c r="A56">
        <v>23</v>
      </c>
      <c r="B56" t="s">
        <v>16</v>
      </c>
      <c r="C56" t="s">
        <v>11</v>
      </c>
      <c r="D56" t="s">
        <v>14</v>
      </c>
      <c r="E56" t="s">
        <v>13</v>
      </c>
      <c r="F56" t="s">
        <v>13</v>
      </c>
      <c r="G56" t="s">
        <v>14</v>
      </c>
      <c r="H56">
        <v>8</v>
      </c>
      <c r="I56">
        <v>4</v>
      </c>
      <c r="J56" t="s">
        <v>14</v>
      </c>
      <c r="L56">
        <f t="shared" si="0"/>
        <v>55</v>
      </c>
    </row>
    <row r="57" spans="1:12" x14ac:dyDescent="0.25">
      <c r="A57">
        <v>22</v>
      </c>
      <c r="B57" t="s">
        <v>10</v>
      </c>
      <c r="C57" t="s">
        <v>15</v>
      </c>
      <c r="D57" t="s">
        <v>13</v>
      </c>
      <c r="E57" t="s">
        <v>13</v>
      </c>
      <c r="F57" t="s">
        <v>14</v>
      </c>
      <c r="G57" t="s">
        <v>14</v>
      </c>
      <c r="H57">
        <v>7</v>
      </c>
      <c r="I57">
        <v>55</v>
      </c>
      <c r="J57" t="s">
        <v>14</v>
      </c>
      <c r="L57">
        <f t="shared" si="0"/>
        <v>56</v>
      </c>
    </row>
    <row r="58" spans="1:12" x14ac:dyDescent="0.25">
      <c r="A58">
        <v>24</v>
      </c>
      <c r="B58" t="s">
        <v>10</v>
      </c>
      <c r="C58" t="s">
        <v>11</v>
      </c>
      <c r="D58" t="s">
        <v>14</v>
      </c>
      <c r="E58" t="s">
        <v>13</v>
      </c>
      <c r="F58" t="s">
        <v>13</v>
      </c>
      <c r="G58" t="s">
        <v>14</v>
      </c>
      <c r="H58">
        <v>7</v>
      </c>
      <c r="I58">
        <v>17</v>
      </c>
      <c r="J58" t="s">
        <v>14</v>
      </c>
      <c r="L58">
        <f t="shared" si="0"/>
        <v>57</v>
      </c>
    </row>
    <row r="59" spans="1:12" x14ac:dyDescent="0.25">
      <c r="A59">
        <v>20</v>
      </c>
      <c r="B59" t="s">
        <v>10</v>
      </c>
      <c r="C59" t="s">
        <v>17</v>
      </c>
      <c r="D59" t="s">
        <v>12</v>
      </c>
      <c r="E59" t="s">
        <v>13</v>
      </c>
      <c r="F59" t="s">
        <v>12</v>
      </c>
      <c r="G59" t="s">
        <v>14</v>
      </c>
      <c r="H59">
        <v>7</v>
      </c>
      <c r="I59">
        <v>7</v>
      </c>
      <c r="J59" t="s">
        <v>14</v>
      </c>
      <c r="L59">
        <f t="shared" si="0"/>
        <v>58</v>
      </c>
    </row>
    <row r="60" spans="1:12" x14ac:dyDescent="0.25">
      <c r="A60">
        <v>21</v>
      </c>
      <c r="B60" t="s">
        <v>10</v>
      </c>
      <c r="C60" t="s">
        <v>17</v>
      </c>
      <c r="D60" t="s">
        <v>14</v>
      </c>
      <c r="E60" t="s">
        <v>13</v>
      </c>
      <c r="F60" t="s">
        <v>14</v>
      </c>
      <c r="G60" t="s">
        <v>14</v>
      </c>
      <c r="H60">
        <v>6</v>
      </c>
      <c r="I60">
        <v>4</v>
      </c>
      <c r="J60" t="s">
        <v>14</v>
      </c>
      <c r="L60">
        <f t="shared" si="0"/>
        <v>59</v>
      </c>
    </row>
    <row r="61" spans="1:12" x14ac:dyDescent="0.25">
      <c r="A61">
        <v>25</v>
      </c>
      <c r="B61" t="s">
        <v>10</v>
      </c>
      <c r="C61" t="s">
        <v>17</v>
      </c>
      <c r="D61" t="s">
        <v>14</v>
      </c>
      <c r="E61" t="s">
        <v>13</v>
      </c>
      <c r="F61" t="s">
        <v>12</v>
      </c>
      <c r="G61" t="s">
        <v>14</v>
      </c>
      <c r="H61">
        <v>4</v>
      </c>
      <c r="I61">
        <v>9</v>
      </c>
      <c r="J61" t="s">
        <v>12</v>
      </c>
      <c r="L61">
        <f t="shared" si="0"/>
        <v>60</v>
      </c>
    </row>
    <row r="62" spans="1:12" x14ac:dyDescent="0.25">
      <c r="A62">
        <v>21</v>
      </c>
      <c r="B62" t="s">
        <v>16</v>
      </c>
      <c r="C62" t="s">
        <v>11</v>
      </c>
      <c r="D62" t="s">
        <v>14</v>
      </c>
      <c r="E62" t="s">
        <v>13</v>
      </c>
      <c r="F62" t="s">
        <v>13</v>
      </c>
      <c r="G62" t="s">
        <v>14</v>
      </c>
      <c r="H62">
        <v>7</v>
      </c>
      <c r="J62" t="s">
        <v>14</v>
      </c>
      <c r="L62">
        <f t="shared" si="0"/>
        <v>61</v>
      </c>
    </row>
    <row r="63" spans="1:12" x14ac:dyDescent="0.25">
      <c r="A63">
        <v>25</v>
      </c>
      <c r="B63" t="s">
        <v>10</v>
      </c>
      <c r="C63" t="s">
        <v>11</v>
      </c>
      <c r="D63" t="s">
        <v>13</v>
      </c>
      <c r="E63" t="s">
        <v>13</v>
      </c>
      <c r="F63" t="s">
        <v>13</v>
      </c>
      <c r="G63" t="s">
        <v>12</v>
      </c>
      <c r="H63">
        <v>7</v>
      </c>
      <c r="I63">
        <v>0</v>
      </c>
      <c r="J63" t="s">
        <v>12</v>
      </c>
      <c r="L63">
        <f t="shared" si="0"/>
        <v>62</v>
      </c>
    </row>
    <row r="64" spans="1:12" x14ac:dyDescent="0.25">
      <c r="A64">
        <v>23</v>
      </c>
      <c r="B64" t="s">
        <v>10</v>
      </c>
      <c r="C64" t="s">
        <v>17</v>
      </c>
      <c r="D64" t="s">
        <v>13</v>
      </c>
      <c r="E64" t="s">
        <v>13</v>
      </c>
      <c r="F64" t="s">
        <v>13</v>
      </c>
      <c r="G64" t="s">
        <v>12</v>
      </c>
      <c r="H64">
        <v>5</v>
      </c>
      <c r="I64">
        <v>12</v>
      </c>
      <c r="J64" t="s">
        <v>12</v>
      </c>
      <c r="L64">
        <f t="shared" si="0"/>
        <v>63</v>
      </c>
    </row>
    <row r="65" spans="1:12" x14ac:dyDescent="0.25">
      <c r="A65">
        <v>25</v>
      </c>
      <c r="B65" t="s">
        <v>10</v>
      </c>
      <c r="C65" t="s">
        <v>11</v>
      </c>
      <c r="D65" t="s">
        <v>13</v>
      </c>
      <c r="E65" t="s">
        <v>13</v>
      </c>
      <c r="F65" t="s">
        <v>14</v>
      </c>
      <c r="G65" t="s">
        <v>12</v>
      </c>
      <c r="H65">
        <v>8</v>
      </c>
      <c r="I65">
        <v>15</v>
      </c>
      <c r="J65" t="s">
        <v>14</v>
      </c>
      <c r="L65">
        <f t="shared" si="0"/>
        <v>64</v>
      </c>
    </row>
    <row r="66" spans="1:12" x14ac:dyDescent="0.25">
      <c r="A66">
        <v>21</v>
      </c>
      <c r="B66" t="s">
        <v>10</v>
      </c>
      <c r="C66" t="s">
        <v>11</v>
      </c>
      <c r="D66" t="s">
        <v>14</v>
      </c>
      <c r="E66" t="s">
        <v>13</v>
      </c>
      <c r="F66" t="s">
        <v>14</v>
      </c>
      <c r="G66" t="s">
        <v>14</v>
      </c>
      <c r="H66">
        <v>8</v>
      </c>
      <c r="I66">
        <v>7</v>
      </c>
      <c r="J66" t="s">
        <v>14</v>
      </c>
      <c r="L66">
        <f t="shared" si="0"/>
        <v>65</v>
      </c>
    </row>
    <row r="67" spans="1:12" x14ac:dyDescent="0.25">
      <c r="A67">
        <v>23</v>
      </c>
      <c r="B67" t="s">
        <v>16</v>
      </c>
      <c r="C67" t="s">
        <v>11</v>
      </c>
      <c r="D67" t="s">
        <v>13</v>
      </c>
      <c r="E67" t="s">
        <v>13</v>
      </c>
      <c r="F67" t="s">
        <v>14</v>
      </c>
      <c r="G67" t="s">
        <v>12</v>
      </c>
      <c r="H67">
        <v>8</v>
      </c>
      <c r="I67">
        <v>0</v>
      </c>
      <c r="J67" t="s">
        <v>14</v>
      </c>
      <c r="L67">
        <f t="shared" si="0"/>
        <v>66</v>
      </c>
    </row>
    <row r="68" spans="1:12" x14ac:dyDescent="0.25">
      <c r="A68">
        <v>24</v>
      </c>
      <c r="B68" t="s">
        <v>10</v>
      </c>
      <c r="C68" t="s">
        <v>11</v>
      </c>
      <c r="D68" t="s">
        <v>12</v>
      </c>
      <c r="E68" t="s">
        <v>13</v>
      </c>
      <c r="F68" t="s">
        <v>13</v>
      </c>
      <c r="G68" t="s">
        <v>12</v>
      </c>
      <c r="H68">
        <v>8</v>
      </c>
      <c r="I68">
        <v>10</v>
      </c>
      <c r="J68" t="s">
        <v>14</v>
      </c>
      <c r="L68">
        <f t="shared" ref="L68:L100" si="1">1+L67</f>
        <v>67</v>
      </c>
    </row>
    <row r="69" spans="1:12" x14ac:dyDescent="0.25">
      <c r="A69">
        <v>20</v>
      </c>
      <c r="B69" t="s">
        <v>16</v>
      </c>
      <c r="C69" t="s">
        <v>17</v>
      </c>
      <c r="D69" t="s">
        <v>14</v>
      </c>
      <c r="E69" t="s">
        <v>13</v>
      </c>
      <c r="F69" t="s">
        <v>14</v>
      </c>
      <c r="G69" t="s">
        <v>12</v>
      </c>
      <c r="H69">
        <v>5</v>
      </c>
      <c r="I69">
        <v>15</v>
      </c>
      <c r="J69" t="s">
        <v>14</v>
      </c>
      <c r="L69">
        <f t="shared" si="1"/>
        <v>68</v>
      </c>
    </row>
    <row r="70" spans="1:12" x14ac:dyDescent="0.25">
      <c r="A70">
        <v>23</v>
      </c>
      <c r="B70" t="s">
        <v>10</v>
      </c>
      <c r="C70" t="s">
        <v>17</v>
      </c>
      <c r="D70" t="s">
        <v>13</v>
      </c>
      <c r="E70" t="s">
        <v>13</v>
      </c>
      <c r="F70" t="s">
        <v>12</v>
      </c>
      <c r="G70" t="s">
        <v>14</v>
      </c>
      <c r="H70">
        <v>8</v>
      </c>
      <c r="I70">
        <v>12</v>
      </c>
      <c r="J70" t="s">
        <v>14</v>
      </c>
      <c r="L70">
        <f t="shared" si="1"/>
        <v>69</v>
      </c>
    </row>
    <row r="71" spans="1:12" x14ac:dyDescent="0.25">
      <c r="A71">
        <v>23</v>
      </c>
      <c r="B71" t="s">
        <v>16</v>
      </c>
      <c r="C71" t="s">
        <v>11</v>
      </c>
      <c r="D71" t="s">
        <v>14</v>
      </c>
      <c r="E71" t="s">
        <v>13</v>
      </c>
      <c r="F71" t="s">
        <v>13</v>
      </c>
      <c r="G71" t="s">
        <v>14</v>
      </c>
      <c r="H71">
        <v>8</v>
      </c>
      <c r="I71">
        <v>4</v>
      </c>
      <c r="J71" t="s">
        <v>14</v>
      </c>
      <c r="L71">
        <f t="shared" si="1"/>
        <v>70</v>
      </c>
    </row>
    <row r="72" spans="1:12" x14ac:dyDescent="0.25">
      <c r="A72">
        <v>22</v>
      </c>
      <c r="B72" t="s">
        <v>10</v>
      </c>
      <c r="C72" t="s">
        <v>15</v>
      </c>
      <c r="D72" t="s">
        <v>13</v>
      </c>
      <c r="E72" t="s">
        <v>13</v>
      </c>
      <c r="F72" t="s">
        <v>14</v>
      </c>
      <c r="G72" t="s">
        <v>14</v>
      </c>
      <c r="H72">
        <v>7</v>
      </c>
      <c r="I72">
        <v>55</v>
      </c>
      <c r="J72" t="s">
        <v>14</v>
      </c>
      <c r="L72">
        <f t="shared" si="1"/>
        <v>71</v>
      </c>
    </row>
    <row r="73" spans="1:12" x14ac:dyDescent="0.25">
      <c r="A73">
        <v>24</v>
      </c>
      <c r="B73" t="s">
        <v>10</v>
      </c>
      <c r="C73" t="s">
        <v>11</v>
      </c>
      <c r="D73" t="s">
        <v>14</v>
      </c>
      <c r="E73" t="s">
        <v>13</v>
      </c>
      <c r="F73" t="s">
        <v>13</v>
      </c>
      <c r="G73" t="s">
        <v>14</v>
      </c>
      <c r="H73">
        <v>7</v>
      </c>
      <c r="I73">
        <v>17</v>
      </c>
      <c r="J73" t="s">
        <v>14</v>
      </c>
      <c r="L73">
        <f t="shared" si="1"/>
        <v>72</v>
      </c>
    </row>
    <row r="74" spans="1:12" x14ac:dyDescent="0.25">
      <c r="A74">
        <v>20</v>
      </c>
      <c r="B74" t="s">
        <v>10</v>
      </c>
      <c r="C74" t="s">
        <v>17</v>
      </c>
      <c r="D74" t="s">
        <v>12</v>
      </c>
      <c r="E74" t="s">
        <v>13</v>
      </c>
      <c r="F74" t="s">
        <v>12</v>
      </c>
      <c r="G74" t="s">
        <v>14</v>
      </c>
      <c r="H74">
        <v>7</v>
      </c>
      <c r="I74">
        <v>7</v>
      </c>
      <c r="J74" t="s">
        <v>14</v>
      </c>
      <c r="L74">
        <f t="shared" si="1"/>
        <v>73</v>
      </c>
    </row>
    <row r="75" spans="1:12" x14ac:dyDescent="0.25">
      <c r="A75">
        <v>21</v>
      </c>
      <c r="B75" t="s">
        <v>10</v>
      </c>
      <c r="C75" t="s">
        <v>17</v>
      </c>
      <c r="D75" t="s">
        <v>14</v>
      </c>
      <c r="E75" t="s">
        <v>13</v>
      </c>
      <c r="F75" t="s">
        <v>14</v>
      </c>
      <c r="G75" t="s">
        <v>14</v>
      </c>
      <c r="H75">
        <v>6</v>
      </c>
      <c r="I75">
        <v>4</v>
      </c>
      <c r="J75" t="s">
        <v>14</v>
      </c>
      <c r="L75">
        <f t="shared" si="1"/>
        <v>74</v>
      </c>
    </row>
    <row r="76" spans="1:12" x14ac:dyDescent="0.25">
      <c r="A76">
        <v>25</v>
      </c>
      <c r="B76" t="s">
        <v>10</v>
      </c>
      <c r="C76" t="s">
        <v>17</v>
      </c>
      <c r="D76" t="s">
        <v>14</v>
      </c>
      <c r="E76" t="s">
        <v>13</v>
      </c>
      <c r="F76" t="s">
        <v>12</v>
      </c>
      <c r="G76" t="s">
        <v>14</v>
      </c>
      <c r="H76">
        <v>4</v>
      </c>
      <c r="I76">
        <v>9</v>
      </c>
      <c r="J76" t="s">
        <v>12</v>
      </c>
      <c r="L76">
        <f t="shared" si="1"/>
        <v>75</v>
      </c>
    </row>
    <row r="77" spans="1:12" x14ac:dyDescent="0.25">
      <c r="A77">
        <v>20</v>
      </c>
      <c r="B77" t="s">
        <v>10</v>
      </c>
      <c r="C77" t="s">
        <v>17</v>
      </c>
      <c r="D77" t="s">
        <v>12</v>
      </c>
      <c r="E77" t="s">
        <v>13</v>
      </c>
      <c r="F77" t="s">
        <v>12</v>
      </c>
      <c r="G77" t="s">
        <v>14</v>
      </c>
      <c r="H77">
        <v>7</v>
      </c>
      <c r="I77">
        <v>7</v>
      </c>
      <c r="J77" t="s">
        <v>14</v>
      </c>
      <c r="L77">
        <f t="shared" si="1"/>
        <v>76</v>
      </c>
    </row>
    <row r="78" spans="1:12" x14ac:dyDescent="0.25">
      <c r="A78">
        <v>21</v>
      </c>
      <c r="B78" t="s">
        <v>10</v>
      </c>
      <c r="C78" t="s">
        <v>17</v>
      </c>
      <c r="D78" t="s">
        <v>14</v>
      </c>
      <c r="E78" t="s">
        <v>13</v>
      </c>
      <c r="F78" t="s">
        <v>14</v>
      </c>
      <c r="G78" t="s">
        <v>14</v>
      </c>
      <c r="H78">
        <v>6</v>
      </c>
      <c r="I78">
        <v>4</v>
      </c>
      <c r="J78" t="s">
        <v>14</v>
      </c>
      <c r="L78">
        <f t="shared" si="1"/>
        <v>77</v>
      </c>
    </row>
    <row r="79" spans="1:12" x14ac:dyDescent="0.25">
      <c r="A79">
        <v>25</v>
      </c>
      <c r="B79" t="s">
        <v>10</v>
      </c>
      <c r="C79" t="s">
        <v>17</v>
      </c>
      <c r="D79" t="s">
        <v>14</v>
      </c>
      <c r="E79" t="s">
        <v>13</v>
      </c>
      <c r="F79" t="s">
        <v>12</v>
      </c>
      <c r="G79" t="s">
        <v>14</v>
      </c>
      <c r="H79">
        <v>4</v>
      </c>
      <c r="I79">
        <v>9</v>
      </c>
      <c r="J79" t="s">
        <v>12</v>
      </c>
      <c r="L79">
        <f t="shared" si="1"/>
        <v>78</v>
      </c>
    </row>
    <row r="80" spans="1:12" x14ac:dyDescent="0.25">
      <c r="A80">
        <v>21</v>
      </c>
      <c r="B80" t="s">
        <v>16</v>
      </c>
      <c r="C80" t="s">
        <v>17</v>
      </c>
      <c r="D80" t="s">
        <v>14</v>
      </c>
      <c r="E80" t="s">
        <v>12</v>
      </c>
      <c r="F80" t="s">
        <v>12</v>
      </c>
      <c r="G80" t="s">
        <v>12</v>
      </c>
      <c r="H80">
        <v>8</v>
      </c>
      <c r="I80">
        <v>7</v>
      </c>
      <c r="J80" t="s">
        <v>14</v>
      </c>
      <c r="L80">
        <f t="shared" si="1"/>
        <v>79</v>
      </c>
    </row>
    <row r="81" spans="1:12" x14ac:dyDescent="0.25">
      <c r="A81">
        <v>24</v>
      </c>
      <c r="B81" t="s">
        <v>10</v>
      </c>
      <c r="C81" t="s">
        <v>15</v>
      </c>
      <c r="D81" t="s">
        <v>12</v>
      </c>
      <c r="E81" t="s">
        <v>12</v>
      </c>
      <c r="F81" t="s">
        <v>12</v>
      </c>
      <c r="G81" t="s">
        <v>14</v>
      </c>
      <c r="H81">
        <v>8</v>
      </c>
      <c r="I81">
        <v>3</v>
      </c>
      <c r="J81" t="s">
        <v>14</v>
      </c>
      <c r="L81">
        <f t="shared" si="1"/>
        <v>80</v>
      </c>
    </row>
    <row r="82" spans="1:12" x14ac:dyDescent="0.25">
      <c r="A82">
        <v>24</v>
      </c>
      <c r="B82" t="s">
        <v>10</v>
      </c>
      <c r="C82" t="s">
        <v>11</v>
      </c>
      <c r="D82" t="s">
        <v>13</v>
      </c>
      <c r="E82" t="s">
        <v>12</v>
      </c>
      <c r="F82" t="s">
        <v>14</v>
      </c>
      <c r="G82" t="s">
        <v>14</v>
      </c>
      <c r="H82">
        <v>7</v>
      </c>
      <c r="I82">
        <v>100</v>
      </c>
      <c r="J82" t="s">
        <v>14</v>
      </c>
      <c r="L82">
        <f t="shared" si="1"/>
        <v>81</v>
      </c>
    </row>
    <row r="83" spans="1:12" x14ac:dyDescent="0.25">
      <c r="A83">
        <v>22</v>
      </c>
      <c r="B83" t="s">
        <v>16</v>
      </c>
      <c r="C83" t="s">
        <v>11</v>
      </c>
      <c r="D83" t="s">
        <v>14</v>
      </c>
      <c r="E83" t="s">
        <v>12</v>
      </c>
      <c r="F83" t="s">
        <v>12</v>
      </c>
      <c r="G83" t="s">
        <v>14</v>
      </c>
      <c r="H83">
        <v>7</v>
      </c>
      <c r="I83">
        <v>3</v>
      </c>
      <c r="J83" t="s">
        <v>14</v>
      </c>
      <c r="L83">
        <f t="shared" si="1"/>
        <v>82</v>
      </c>
    </row>
    <row r="84" spans="1:12" x14ac:dyDescent="0.25">
      <c r="A84">
        <v>21</v>
      </c>
      <c r="B84" t="s">
        <v>10</v>
      </c>
      <c r="C84" t="s">
        <v>17</v>
      </c>
      <c r="D84" t="s">
        <v>14</v>
      </c>
      <c r="E84" t="s">
        <v>12</v>
      </c>
      <c r="F84" t="s">
        <v>13</v>
      </c>
      <c r="G84" t="s">
        <v>12</v>
      </c>
      <c r="H84">
        <v>10</v>
      </c>
      <c r="I84">
        <v>23</v>
      </c>
      <c r="J84" t="s">
        <v>14</v>
      </c>
      <c r="L84">
        <f t="shared" si="1"/>
        <v>83</v>
      </c>
    </row>
    <row r="85" spans="1:12" x14ac:dyDescent="0.25">
      <c r="A85">
        <v>23</v>
      </c>
      <c r="B85" t="s">
        <v>10</v>
      </c>
      <c r="C85" t="s">
        <v>17</v>
      </c>
      <c r="D85" t="s">
        <v>14</v>
      </c>
      <c r="E85" t="s">
        <v>12</v>
      </c>
      <c r="F85" t="s">
        <v>12</v>
      </c>
      <c r="G85" t="s">
        <v>14</v>
      </c>
      <c r="H85">
        <v>8</v>
      </c>
      <c r="I85">
        <v>3</v>
      </c>
      <c r="J85" t="s">
        <v>14</v>
      </c>
      <c r="L85">
        <f t="shared" si="1"/>
        <v>84</v>
      </c>
    </row>
    <row r="86" spans="1:12" x14ac:dyDescent="0.25">
      <c r="A86">
        <v>21</v>
      </c>
      <c r="B86" t="s">
        <v>16</v>
      </c>
      <c r="C86" t="s">
        <v>17</v>
      </c>
      <c r="D86" t="s">
        <v>14</v>
      </c>
      <c r="E86" t="s">
        <v>12</v>
      </c>
      <c r="F86" t="s">
        <v>12</v>
      </c>
      <c r="G86" t="s">
        <v>12</v>
      </c>
      <c r="H86">
        <v>8</v>
      </c>
      <c r="I86">
        <v>7</v>
      </c>
      <c r="J86" t="s">
        <v>14</v>
      </c>
      <c r="L86">
        <f t="shared" si="1"/>
        <v>85</v>
      </c>
    </row>
    <row r="87" spans="1:12" x14ac:dyDescent="0.25">
      <c r="A87">
        <v>24</v>
      </c>
      <c r="B87" t="s">
        <v>10</v>
      </c>
      <c r="C87" t="s">
        <v>15</v>
      </c>
      <c r="D87" t="s">
        <v>12</v>
      </c>
      <c r="E87" t="s">
        <v>12</v>
      </c>
      <c r="F87" t="s">
        <v>12</v>
      </c>
      <c r="G87" t="s">
        <v>14</v>
      </c>
      <c r="H87">
        <v>8</v>
      </c>
      <c r="I87">
        <v>3</v>
      </c>
      <c r="J87" t="s">
        <v>14</v>
      </c>
      <c r="L87">
        <f t="shared" si="1"/>
        <v>86</v>
      </c>
    </row>
    <row r="88" spans="1:12" x14ac:dyDescent="0.25">
      <c r="A88">
        <v>24</v>
      </c>
      <c r="B88" t="s">
        <v>10</v>
      </c>
      <c r="C88" t="s">
        <v>11</v>
      </c>
      <c r="D88" t="s">
        <v>13</v>
      </c>
      <c r="E88" t="s">
        <v>12</v>
      </c>
      <c r="F88" t="s">
        <v>14</v>
      </c>
      <c r="G88" t="s">
        <v>14</v>
      </c>
      <c r="H88">
        <v>7</v>
      </c>
      <c r="I88">
        <v>100</v>
      </c>
      <c r="J88" t="s">
        <v>14</v>
      </c>
      <c r="L88">
        <f t="shared" si="1"/>
        <v>87</v>
      </c>
    </row>
    <row r="89" spans="1:12" x14ac:dyDescent="0.25">
      <c r="A89">
        <v>22</v>
      </c>
      <c r="B89" t="s">
        <v>16</v>
      </c>
      <c r="C89" t="s">
        <v>11</v>
      </c>
      <c r="D89" t="s">
        <v>14</v>
      </c>
      <c r="E89" t="s">
        <v>12</v>
      </c>
      <c r="F89" t="s">
        <v>12</v>
      </c>
      <c r="G89" t="s">
        <v>14</v>
      </c>
      <c r="H89">
        <v>7</v>
      </c>
      <c r="I89">
        <v>3</v>
      </c>
      <c r="J89" t="s">
        <v>14</v>
      </c>
      <c r="L89">
        <f t="shared" si="1"/>
        <v>88</v>
      </c>
    </row>
    <row r="90" spans="1:12" x14ac:dyDescent="0.25">
      <c r="A90">
        <v>21</v>
      </c>
      <c r="B90" t="s">
        <v>10</v>
      </c>
      <c r="C90" t="s">
        <v>17</v>
      </c>
      <c r="D90" t="s">
        <v>14</v>
      </c>
      <c r="E90" t="s">
        <v>12</v>
      </c>
      <c r="F90" t="s">
        <v>13</v>
      </c>
      <c r="G90" t="s">
        <v>12</v>
      </c>
      <c r="H90">
        <v>10</v>
      </c>
      <c r="I90">
        <v>23</v>
      </c>
      <c r="J90" t="s">
        <v>14</v>
      </c>
      <c r="L90">
        <f t="shared" si="1"/>
        <v>89</v>
      </c>
    </row>
    <row r="91" spans="1:12" x14ac:dyDescent="0.25">
      <c r="A91">
        <v>23</v>
      </c>
      <c r="B91" t="s">
        <v>10</v>
      </c>
      <c r="C91" t="s">
        <v>17</v>
      </c>
      <c r="D91" t="s">
        <v>14</v>
      </c>
      <c r="E91" t="s">
        <v>12</v>
      </c>
      <c r="F91" t="s">
        <v>12</v>
      </c>
      <c r="G91" t="s">
        <v>14</v>
      </c>
      <c r="H91">
        <v>8</v>
      </c>
      <c r="I91">
        <v>3</v>
      </c>
      <c r="J91" t="s">
        <v>14</v>
      </c>
      <c r="L91">
        <f t="shared" si="1"/>
        <v>90</v>
      </c>
    </row>
    <row r="92" spans="1:12" x14ac:dyDescent="0.25">
      <c r="A92">
        <v>21</v>
      </c>
      <c r="B92" t="s">
        <v>16</v>
      </c>
      <c r="C92" t="s">
        <v>17</v>
      </c>
      <c r="D92" t="s">
        <v>14</v>
      </c>
      <c r="E92" t="s">
        <v>12</v>
      </c>
      <c r="F92" t="s">
        <v>12</v>
      </c>
      <c r="G92" t="s">
        <v>12</v>
      </c>
      <c r="H92">
        <v>8</v>
      </c>
      <c r="I92">
        <v>7</v>
      </c>
      <c r="J92" t="s">
        <v>14</v>
      </c>
      <c r="L92">
        <f t="shared" si="1"/>
        <v>91</v>
      </c>
    </row>
    <row r="93" spans="1:12" x14ac:dyDescent="0.25">
      <c r="A93">
        <v>24</v>
      </c>
      <c r="B93" t="s">
        <v>10</v>
      </c>
      <c r="C93" t="s">
        <v>15</v>
      </c>
      <c r="D93" t="s">
        <v>12</v>
      </c>
      <c r="E93" t="s">
        <v>12</v>
      </c>
      <c r="F93" t="s">
        <v>12</v>
      </c>
      <c r="G93" t="s">
        <v>14</v>
      </c>
      <c r="H93">
        <v>8</v>
      </c>
      <c r="I93">
        <v>3</v>
      </c>
      <c r="J93" t="s">
        <v>14</v>
      </c>
      <c r="L93">
        <f t="shared" si="1"/>
        <v>92</v>
      </c>
    </row>
    <row r="94" spans="1:12" x14ac:dyDescent="0.25">
      <c r="A94">
        <v>24</v>
      </c>
      <c r="B94" t="s">
        <v>10</v>
      </c>
      <c r="C94" t="s">
        <v>11</v>
      </c>
      <c r="D94" t="s">
        <v>13</v>
      </c>
      <c r="E94" t="s">
        <v>12</v>
      </c>
      <c r="F94" t="s">
        <v>14</v>
      </c>
      <c r="G94" t="s">
        <v>14</v>
      </c>
      <c r="H94">
        <v>7</v>
      </c>
      <c r="I94">
        <v>100</v>
      </c>
      <c r="J94" t="s">
        <v>14</v>
      </c>
      <c r="L94">
        <f t="shared" si="1"/>
        <v>93</v>
      </c>
    </row>
    <row r="95" spans="1:12" x14ac:dyDescent="0.25">
      <c r="A95">
        <v>22</v>
      </c>
      <c r="B95" t="s">
        <v>16</v>
      </c>
      <c r="C95" t="s">
        <v>11</v>
      </c>
      <c r="D95" t="s">
        <v>14</v>
      </c>
      <c r="E95" t="s">
        <v>12</v>
      </c>
      <c r="F95" t="s">
        <v>12</v>
      </c>
      <c r="G95" t="s">
        <v>14</v>
      </c>
      <c r="H95">
        <v>7</v>
      </c>
      <c r="I95">
        <v>3</v>
      </c>
      <c r="J95" t="s">
        <v>14</v>
      </c>
      <c r="L95">
        <f t="shared" si="1"/>
        <v>94</v>
      </c>
    </row>
    <row r="96" spans="1:12" x14ac:dyDescent="0.25">
      <c r="A96">
        <v>21</v>
      </c>
      <c r="B96" t="s">
        <v>10</v>
      </c>
      <c r="C96" t="s">
        <v>17</v>
      </c>
      <c r="D96" t="s">
        <v>14</v>
      </c>
      <c r="E96" t="s">
        <v>12</v>
      </c>
      <c r="F96" t="s">
        <v>13</v>
      </c>
      <c r="G96" t="s">
        <v>12</v>
      </c>
      <c r="H96">
        <v>10</v>
      </c>
      <c r="I96">
        <v>23</v>
      </c>
      <c r="J96" t="s">
        <v>14</v>
      </c>
      <c r="L96">
        <f t="shared" si="1"/>
        <v>95</v>
      </c>
    </row>
    <row r="97" spans="1:12" x14ac:dyDescent="0.25">
      <c r="A97">
        <v>24</v>
      </c>
      <c r="B97" t="s">
        <v>10</v>
      </c>
      <c r="C97" t="s">
        <v>11</v>
      </c>
      <c r="D97" t="s">
        <v>13</v>
      </c>
      <c r="E97" t="s">
        <v>12</v>
      </c>
      <c r="F97" t="s">
        <v>14</v>
      </c>
      <c r="G97" t="s">
        <v>14</v>
      </c>
      <c r="H97">
        <v>7</v>
      </c>
      <c r="I97">
        <v>100</v>
      </c>
      <c r="J97" t="s">
        <v>14</v>
      </c>
      <c r="L97">
        <f t="shared" si="1"/>
        <v>96</v>
      </c>
    </row>
    <row r="98" spans="1:12" x14ac:dyDescent="0.25">
      <c r="A98">
        <v>22</v>
      </c>
      <c r="B98" t="s">
        <v>16</v>
      </c>
      <c r="C98" t="s">
        <v>11</v>
      </c>
      <c r="D98" t="s">
        <v>14</v>
      </c>
      <c r="E98" t="s">
        <v>12</v>
      </c>
      <c r="F98" t="s">
        <v>12</v>
      </c>
      <c r="G98" t="s">
        <v>14</v>
      </c>
      <c r="H98">
        <v>7</v>
      </c>
      <c r="I98">
        <v>3</v>
      </c>
      <c r="J98" t="s">
        <v>14</v>
      </c>
      <c r="L98">
        <f t="shared" si="1"/>
        <v>97</v>
      </c>
    </row>
    <row r="99" spans="1:12" x14ac:dyDescent="0.25">
      <c r="A99">
        <v>21</v>
      </c>
      <c r="B99" t="s">
        <v>10</v>
      </c>
      <c r="C99" t="s">
        <v>17</v>
      </c>
      <c r="D99" t="s">
        <v>14</v>
      </c>
      <c r="E99" t="s">
        <v>12</v>
      </c>
      <c r="F99" t="s">
        <v>13</v>
      </c>
      <c r="G99" t="s">
        <v>12</v>
      </c>
      <c r="H99">
        <v>10</v>
      </c>
      <c r="I99">
        <v>23</v>
      </c>
      <c r="J99" t="s">
        <v>14</v>
      </c>
      <c r="L99">
        <f t="shared" si="1"/>
        <v>98</v>
      </c>
    </row>
    <row r="100" spans="1:12" x14ac:dyDescent="0.25">
      <c r="A100">
        <v>22</v>
      </c>
      <c r="B100" t="s">
        <v>16</v>
      </c>
      <c r="C100" t="s">
        <v>11</v>
      </c>
      <c r="D100" t="s">
        <v>14</v>
      </c>
      <c r="E100" t="s">
        <v>12</v>
      </c>
      <c r="F100" t="s">
        <v>12</v>
      </c>
      <c r="G100" t="s">
        <v>14</v>
      </c>
      <c r="H100">
        <v>7</v>
      </c>
      <c r="I100">
        <v>3</v>
      </c>
      <c r="J100" t="s">
        <v>14</v>
      </c>
      <c r="L100">
        <f t="shared" si="1"/>
        <v>99</v>
      </c>
    </row>
  </sheetData>
  <sheetProtection formatCells="0" formatColumns="0" formatRows="0" insertColumns="0" insertRows="0" insertHyperlinks="0" deleteColumns="0" deleteRows="0" sort="0" autoFilter="0" pivotTables="0"/>
  <autoFilter ref="A1:K100">
    <sortState ref="A2:K99">
      <sortCondition descending="1" ref="E1:E100"/>
    </sortState>
  </autoFilter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5"/>
  <sheetViews>
    <sheetView tabSelected="1" workbookViewId="0">
      <selection activeCell="I3" sqref="I3"/>
    </sheetView>
  </sheetViews>
  <sheetFormatPr defaultRowHeight="15" x14ac:dyDescent="0.25"/>
  <cols>
    <col min="1" max="1" width="12.5703125" customWidth="1"/>
    <col min="2" max="2" width="7.7109375" customWidth="1"/>
    <col min="3" max="3" width="10.140625" customWidth="1"/>
    <col min="4" max="4" width="8" customWidth="1"/>
    <col min="5" max="6" width="6.85546875" customWidth="1"/>
    <col min="7" max="7" width="41.7109375" customWidth="1"/>
    <col min="8" max="8" width="7.140625" customWidth="1"/>
    <col min="9" max="9" width="29.140625" bestFit="1" customWidth="1"/>
    <col min="10" max="10" width="40.85546875" bestFit="1" customWidth="1"/>
  </cols>
  <sheetData>
    <row r="3" spans="1:9" x14ac:dyDescent="0.25">
      <c r="A3" s="5" t="s">
        <v>21</v>
      </c>
      <c r="B3" s="5" t="s">
        <v>4</v>
      </c>
      <c r="C3" s="3"/>
      <c r="D3" s="3"/>
      <c r="E3" s="4"/>
      <c r="I3" t="s">
        <v>31</v>
      </c>
    </row>
    <row r="4" spans="1:9" x14ac:dyDescent="0.25">
      <c r="A4" s="5" t="s">
        <v>1</v>
      </c>
      <c r="B4" s="2" t="s">
        <v>12</v>
      </c>
      <c r="C4" s="8" t="s">
        <v>13</v>
      </c>
      <c r="D4" s="8" t="s">
        <v>14</v>
      </c>
      <c r="E4" s="9" t="s">
        <v>20</v>
      </c>
      <c r="F4" t="s">
        <v>19</v>
      </c>
    </row>
    <row r="5" spans="1:9" x14ac:dyDescent="0.25">
      <c r="A5" s="2" t="s">
        <v>16</v>
      </c>
      <c r="B5" s="2">
        <v>8</v>
      </c>
      <c r="C5" s="8">
        <v>10</v>
      </c>
      <c r="D5" s="8">
        <v>25</v>
      </c>
      <c r="E5" s="9">
        <v>43</v>
      </c>
    </row>
    <row r="6" spans="1:9" x14ac:dyDescent="0.25">
      <c r="A6" s="6" t="s">
        <v>10</v>
      </c>
      <c r="B6" s="6">
        <v>13</v>
      </c>
      <c r="C6">
        <v>34</v>
      </c>
      <c r="D6">
        <v>9</v>
      </c>
      <c r="E6" s="10">
        <v>56</v>
      </c>
    </row>
    <row r="7" spans="1:9" x14ac:dyDescent="0.25">
      <c r="A7" s="7" t="s">
        <v>20</v>
      </c>
      <c r="B7" s="7">
        <v>21</v>
      </c>
      <c r="C7" s="11">
        <v>44</v>
      </c>
      <c r="D7" s="11">
        <v>34</v>
      </c>
      <c r="E7" s="12">
        <v>99</v>
      </c>
    </row>
    <row r="13" spans="1:9" x14ac:dyDescent="0.25">
      <c r="A13" s="5" t="s">
        <v>22</v>
      </c>
      <c r="B13" s="5" t="s">
        <v>2</v>
      </c>
      <c r="C13" s="3"/>
      <c r="D13" s="3"/>
      <c r="E13" s="3"/>
      <c r="F13" s="4"/>
    </row>
    <row r="14" spans="1:9" x14ac:dyDescent="0.25">
      <c r="A14" s="5" t="s">
        <v>1</v>
      </c>
      <c r="B14" s="2" t="s">
        <v>11</v>
      </c>
      <c r="C14" s="8" t="s">
        <v>18</v>
      </c>
      <c r="D14" s="8" t="s">
        <v>15</v>
      </c>
      <c r="E14" s="8" t="s">
        <v>17</v>
      </c>
      <c r="F14" s="9" t="s">
        <v>20</v>
      </c>
      <c r="G14" t="s">
        <v>19</v>
      </c>
      <c r="I14" t="s">
        <v>32</v>
      </c>
    </row>
    <row r="15" spans="1:9" x14ac:dyDescent="0.25">
      <c r="A15" s="2" t="s">
        <v>16</v>
      </c>
      <c r="B15" s="2">
        <v>21</v>
      </c>
      <c r="C15" s="8">
        <v>4</v>
      </c>
      <c r="D15" s="8"/>
      <c r="E15" s="8">
        <v>18</v>
      </c>
      <c r="F15" s="9">
        <v>43</v>
      </c>
    </row>
    <row r="16" spans="1:9" x14ac:dyDescent="0.25">
      <c r="A16" s="6" t="s">
        <v>10</v>
      </c>
      <c r="B16" s="6">
        <v>24</v>
      </c>
      <c r="D16">
        <v>9</v>
      </c>
      <c r="E16">
        <v>23</v>
      </c>
      <c r="F16" s="10">
        <v>56</v>
      </c>
    </row>
    <row r="17" spans="1:9" x14ac:dyDescent="0.25">
      <c r="A17" s="7" t="s">
        <v>20</v>
      </c>
      <c r="B17" s="7">
        <v>45</v>
      </c>
      <c r="C17" s="11">
        <v>4</v>
      </c>
      <c r="D17" s="11">
        <v>9</v>
      </c>
      <c r="E17" s="11">
        <v>41</v>
      </c>
      <c r="F17" s="12">
        <v>99</v>
      </c>
    </row>
    <row r="22" spans="1:9" x14ac:dyDescent="0.25">
      <c r="A22" s="5" t="s">
        <v>24</v>
      </c>
      <c r="B22" s="5" t="s">
        <v>4</v>
      </c>
      <c r="C22" s="3"/>
      <c r="D22" s="3"/>
      <c r="E22" s="4"/>
      <c r="I22" t="s">
        <v>33</v>
      </c>
    </row>
    <row r="23" spans="1:9" x14ac:dyDescent="0.25">
      <c r="A23" s="5" t="s">
        <v>5</v>
      </c>
      <c r="B23" s="2" t="s">
        <v>12</v>
      </c>
      <c r="C23" s="8" t="s">
        <v>13</v>
      </c>
      <c r="D23" s="8" t="s">
        <v>14</v>
      </c>
      <c r="E23" s="9" t="s">
        <v>20</v>
      </c>
      <c r="F23" t="s">
        <v>19</v>
      </c>
    </row>
    <row r="24" spans="1:9" x14ac:dyDescent="0.25">
      <c r="A24" s="2" t="s">
        <v>12</v>
      </c>
      <c r="B24" s="2">
        <v>13</v>
      </c>
      <c r="C24" s="8">
        <v>11</v>
      </c>
      <c r="D24" s="8">
        <v>7</v>
      </c>
      <c r="E24" s="9">
        <v>31</v>
      </c>
    </row>
    <row r="25" spans="1:9" x14ac:dyDescent="0.25">
      <c r="A25" s="6" t="s">
        <v>13</v>
      </c>
      <c r="B25" s="6">
        <v>4</v>
      </c>
      <c r="C25">
        <v>15</v>
      </c>
      <c r="D25">
        <v>12</v>
      </c>
      <c r="E25" s="10">
        <v>31</v>
      </c>
    </row>
    <row r="26" spans="1:9" x14ac:dyDescent="0.25">
      <c r="A26" s="6" t="s">
        <v>14</v>
      </c>
      <c r="B26" s="6">
        <v>4</v>
      </c>
      <c r="C26">
        <v>18</v>
      </c>
      <c r="D26">
        <v>15</v>
      </c>
      <c r="E26" s="10">
        <v>37</v>
      </c>
    </row>
    <row r="27" spans="1:9" x14ac:dyDescent="0.25">
      <c r="A27" s="7" t="s">
        <v>20</v>
      </c>
      <c r="B27" s="7">
        <v>21</v>
      </c>
      <c r="C27" s="11">
        <v>44</v>
      </c>
      <c r="D27" s="11">
        <v>34</v>
      </c>
      <c r="E27" s="12">
        <v>99</v>
      </c>
    </row>
    <row r="28" spans="1:9" x14ac:dyDescent="0.25">
      <c r="A28" s="2"/>
      <c r="B28" s="2"/>
      <c r="C28" s="8"/>
      <c r="D28" s="8"/>
      <c r="E28" s="13"/>
    </row>
    <row r="29" spans="1:9" x14ac:dyDescent="0.25">
      <c r="A29" s="2"/>
      <c r="B29" s="2"/>
      <c r="C29" s="8"/>
      <c r="D29" s="8"/>
      <c r="E29" s="13"/>
    </row>
    <row r="30" spans="1:9" x14ac:dyDescent="0.25">
      <c r="A30" s="2"/>
      <c r="B30" s="2"/>
      <c r="C30" s="8"/>
      <c r="D30" s="8"/>
      <c r="E30" s="13"/>
    </row>
    <row r="31" spans="1:9" x14ac:dyDescent="0.25">
      <c r="A31" s="5" t="s">
        <v>22</v>
      </c>
      <c r="B31" s="5" t="s">
        <v>4</v>
      </c>
      <c r="C31" s="3"/>
      <c r="D31" s="3"/>
      <c r="E31" s="4"/>
    </row>
    <row r="32" spans="1:9" x14ac:dyDescent="0.25">
      <c r="A32" s="5" t="s">
        <v>2</v>
      </c>
      <c r="B32" s="2" t="s">
        <v>12</v>
      </c>
      <c r="C32" s="8" t="s">
        <v>13</v>
      </c>
      <c r="D32" s="8" t="s">
        <v>14</v>
      </c>
      <c r="E32" s="9" t="s">
        <v>20</v>
      </c>
      <c r="F32" t="s">
        <v>19</v>
      </c>
    </row>
    <row r="33" spans="1:9" x14ac:dyDescent="0.25">
      <c r="A33" s="2" t="s">
        <v>11</v>
      </c>
      <c r="B33" s="2">
        <v>9</v>
      </c>
      <c r="C33" s="8">
        <v>21</v>
      </c>
      <c r="D33" s="8">
        <v>15</v>
      </c>
      <c r="E33" s="9">
        <v>45</v>
      </c>
      <c r="I33" t="s">
        <v>34</v>
      </c>
    </row>
    <row r="34" spans="1:9" x14ac:dyDescent="0.25">
      <c r="A34" s="6" t="s">
        <v>18</v>
      </c>
      <c r="B34" s="6"/>
      <c r="D34">
        <v>4</v>
      </c>
      <c r="E34" s="10">
        <v>4</v>
      </c>
    </row>
    <row r="35" spans="1:9" x14ac:dyDescent="0.25">
      <c r="A35" s="6" t="s">
        <v>15</v>
      </c>
      <c r="B35" s="6">
        <v>3</v>
      </c>
      <c r="C35">
        <v>3</v>
      </c>
      <c r="D35">
        <v>3</v>
      </c>
      <c r="E35" s="10">
        <v>9</v>
      </c>
    </row>
    <row r="36" spans="1:9" x14ac:dyDescent="0.25">
      <c r="A36" s="6" t="s">
        <v>17</v>
      </c>
      <c r="B36" s="6">
        <v>9</v>
      </c>
      <c r="C36">
        <v>20</v>
      </c>
      <c r="D36">
        <v>12</v>
      </c>
      <c r="E36" s="10">
        <v>41</v>
      </c>
    </row>
    <row r="37" spans="1:9" x14ac:dyDescent="0.25">
      <c r="A37" s="7" t="s">
        <v>20</v>
      </c>
      <c r="B37" s="7">
        <v>21</v>
      </c>
      <c r="C37" s="11">
        <v>44</v>
      </c>
      <c r="D37" s="11">
        <v>34</v>
      </c>
      <c r="E37" s="12">
        <v>99</v>
      </c>
    </row>
    <row r="41" spans="1:9" x14ac:dyDescent="0.25">
      <c r="A41" s="5" t="s">
        <v>25</v>
      </c>
      <c r="B41" s="5" t="s">
        <v>4</v>
      </c>
      <c r="C41" s="3"/>
      <c r="D41" s="3"/>
      <c r="E41" s="4"/>
    </row>
    <row r="42" spans="1:9" x14ac:dyDescent="0.25">
      <c r="A42" s="5" t="s">
        <v>6</v>
      </c>
      <c r="B42" s="2" t="s">
        <v>12</v>
      </c>
      <c r="C42" s="8" t="s">
        <v>13</v>
      </c>
      <c r="D42" s="8" t="s">
        <v>14</v>
      </c>
      <c r="E42" s="9" t="s">
        <v>20</v>
      </c>
      <c r="F42" t="s">
        <v>19</v>
      </c>
    </row>
    <row r="43" spans="1:9" x14ac:dyDescent="0.25">
      <c r="A43" s="2" t="s">
        <v>12</v>
      </c>
      <c r="B43" s="2">
        <v>7</v>
      </c>
      <c r="C43" s="8">
        <v>14</v>
      </c>
      <c r="D43" s="8">
        <v>9</v>
      </c>
      <c r="E43" s="9">
        <v>30</v>
      </c>
      <c r="I43" t="s">
        <v>35</v>
      </c>
    </row>
    <row r="44" spans="1:9" x14ac:dyDescent="0.25">
      <c r="A44" s="6" t="s">
        <v>14</v>
      </c>
      <c r="B44" s="6">
        <v>14</v>
      </c>
      <c r="C44">
        <v>30</v>
      </c>
      <c r="D44">
        <v>25</v>
      </c>
      <c r="E44" s="10">
        <v>69</v>
      </c>
    </row>
    <row r="45" spans="1:9" x14ac:dyDescent="0.25">
      <c r="A45" s="7" t="s">
        <v>20</v>
      </c>
      <c r="B45" s="7">
        <v>21</v>
      </c>
      <c r="C45" s="11">
        <v>44</v>
      </c>
      <c r="D45" s="11">
        <v>34</v>
      </c>
      <c r="E45" s="12">
        <v>99</v>
      </c>
    </row>
  </sheetData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opLeftCell="C29" workbookViewId="0">
      <selection activeCell="N14" sqref="N14"/>
    </sheetView>
  </sheetViews>
  <sheetFormatPr defaultRowHeight="15" x14ac:dyDescent="0.25"/>
  <sheetData>
    <row r="1" spans="1:12" x14ac:dyDescent="0.25">
      <c r="A1" s="1" t="s">
        <v>7</v>
      </c>
      <c r="B1" s="1" t="s">
        <v>8</v>
      </c>
      <c r="C1" t="s">
        <v>19</v>
      </c>
      <c r="D1" t="s">
        <v>23</v>
      </c>
      <c r="E1" t="s">
        <v>26</v>
      </c>
      <c r="F1" t="s">
        <v>27</v>
      </c>
      <c r="G1" s="14" t="s">
        <v>37</v>
      </c>
      <c r="I1" t="s">
        <v>28</v>
      </c>
      <c r="J1" t="s">
        <v>29</v>
      </c>
      <c r="K1" t="s">
        <v>30</v>
      </c>
      <c r="L1" s="14" t="s">
        <v>36</v>
      </c>
    </row>
    <row r="2" spans="1:12" x14ac:dyDescent="0.25">
      <c r="A2">
        <v>12</v>
      </c>
      <c r="E2">
        <v>1</v>
      </c>
      <c r="F2">
        <v>3</v>
      </c>
      <c r="G2">
        <f t="array" ref="G2:G6">FREQUENCY(A2:A100,F2:F5)</f>
        <v>0</v>
      </c>
      <c r="J2">
        <v>0</v>
      </c>
      <c r="K2">
        <v>9</v>
      </c>
      <c r="L2">
        <f t="array" ref="L2:L13">FREQUENCY(B2:B100,K2:K12)</f>
        <v>62</v>
      </c>
    </row>
    <row r="3" spans="1:12" x14ac:dyDescent="0.25">
      <c r="A3">
        <v>8</v>
      </c>
      <c r="B3">
        <v>80</v>
      </c>
      <c r="E3">
        <v>4</v>
      </c>
      <c r="F3">
        <v>6</v>
      </c>
      <c r="G3">
        <v>39</v>
      </c>
      <c r="J3">
        <v>10</v>
      </c>
      <c r="K3">
        <v>19</v>
      </c>
      <c r="L3">
        <v>16</v>
      </c>
    </row>
    <row r="4" spans="1:12" x14ac:dyDescent="0.25">
      <c r="A4">
        <v>8</v>
      </c>
      <c r="B4">
        <v>10</v>
      </c>
      <c r="E4">
        <v>7</v>
      </c>
      <c r="F4">
        <v>9</v>
      </c>
      <c r="G4">
        <v>54</v>
      </c>
      <c r="J4">
        <v>20</v>
      </c>
      <c r="K4">
        <v>29</v>
      </c>
      <c r="L4">
        <v>4</v>
      </c>
    </row>
    <row r="5" spans="1:12" x14ac:dyDescent="0.25">
      <c r="A5">
        <v>5</v>
      </c>
      <c r="B5">
        <v>15</v>
      </c>
      <c r="E5">
        <v>10</v>
      </c>
      <c r="F5">
        <v>12</v>
      </c>
      <c r="G5">
        <v>6</v>
      </c>
      <c r="J5">
        <v>30</v>
      </c>
      <c r="K5">
        <v>39</v>
      </c>
      <c r="L5">
        <v>0</v>
      </c>
    </row>
    <row r="6" spans="1:12" x14ac:dyDescent="0.25">
      <c r="A6">
        <v>5</v>
      </c>
      <c r="B6">
        <v>2</v>
      </c>
      <c r="G6">
        <v>0</v>
      </c>
      <c r="J6">
        <v>40</v>
      </c>
      <c r="K6">
        <v>49</v>
      </c>
      <c r="L6">
        <v>0</v>
      </c>
    </row>
    <row r="7" spans="1:12" x14ac:dyDescent="0.25">
      <c r="A7">
        <v>8</v>
      </c>
      <c r="B7">
        <v>12</v>
      </c>
      <c r="J7">
        <v>50</v>
      </c>
      <c r="K7">
        <v>59</v>
      </c>
      <c r="L7">
        <v>3</v>
      </c>
    </row>
    <row r="8" spans="1:12" x14ac:dyDescent="0.25">
      <c r="A8">
        <v>8</v>
      </c>
      <c r="B8">
        <v>7</v>
      </c>
      <c r="J8">
        <v>60</v>
      </c>
      <c r="K8">
        <v>69</v>
      </c>
      <c r="L8">
        <v>3</v>
      </c>
    </row>
    <row r="9" spans="1:12" x14ac:dyDescent="0.25">
      <c r="A9">
        <v>8</v>
      </c>
      <c r="B9">
        <v>6</v>
      </c>
      <c r="J9">
        <v>70</v>
      </c>
      <c r="K9">
        <v>79</v>
      </c>
      <c r="L9">
        <v>0</v>
      </c>
    </row>
    <row r="10" spans="1:12" x14ac:dyDescent="0.25">
      <c r="A10">
        <v>8</v>
      </c>
      <c r="B10">
        <v>3</v>
      </c>
      <c r="J10">
        <v>80</v>
      </c>
      <c r="K10">
        <v>89</v>
      </c>
      <c r="L10">
        <v>3</v>
      </c>
    </row>
    <row r="11" spans="1:12" x14ac:dyDescent="0.25">
      <c r="A11">
        <v>8</v>
      </c>
      <c r="B11">
        <v>4</v>
      </c>
      <c r="J11">
        <v>90</v>
      </c>
      <c r="K11">
        <v>99</v>
      </c>
      <c r="L11">
        <v>0</v>
      </c>
    </row>
    <row r="12" spans="1:12" x14ac:dyDescent="0.25">
      <c r="A12">
        <v>4</v>
      </c>
      <c r="B12">
        <v>60</v>
      </c>
      <c r="J12">
        <v>100</v>
      </c>
      <c r="K12">
        <v>109</v>
      </c>
      <c r="L12">
        <v>4</v>
      </c>
    </row>
    <row r="13" spans="1:12" x14ac:dyDescent="0.25">
      <c r="A13">
        <v>7</v>
      </c>
      <c r="B13">
        <v>55</v>
      </c>
      <c r="L13">
        <v>0</v>
      </c>
    </row>
    <row r="14" spans="1:12" x14ac:dyDescent="0.25">
      <c r="A14">
        <v>7</v>
      </c>
      <c r="B14">
        <v>17</v>
      </c>
    </row>
    <row r="15" spans="1:12" x14ac:dyDescent="0.25">
      <c r="A15">
        <v>5</v>
      </c>
      <c r="B15">
        <v>3</v>
      </c>
    </row>
    <row r="16" spans="1:12" x14ac:dyDescent="0.25">
      <c r="A16">
        <v>5</v>
      </c>
      <c r="B16">
        <v>1</v>
      </c>
    </row>
    <row r="17" spans="1:16" x14ac:dyDescent="0.25">
      <c r="A17">
        <v>5</v>
      </c>
      <c r="B17">
        <v>3</v>
      </c>
    </row>
    <row r="18" spans="1:16" x14ac:dyDescent="0.25">
      <c r="A18">
        <v>7</v>
      </c>
      <c r="B18">
        <v>100</v>
      </c>
    </row>
    <row r="19" spans="1:16" x14ac:dyDescent="0.25">
      <c r="A19">
        <v>7</v>
      </c>
      <c r="B19">
        <v>7</v>
      </c>
    </row>
    <row r="20" spans="1:16" x14ac:dyDescent="0.25">
      <c r="A20">
        <v>7</v>
      </c>
      <c r="B20">
        <v>3</v>
      </c>
    </row>
    <row r="21" spans="1:16" x14ac:dyDescent="0.25">
      <c r="A21">
        <v>4</v>
      </c>
      <c r="B21">
        <v>2</v>
      </c>
    </row>
    <row r="22" spans="1:16" x14ac:dyDescent="0.25">
      <c r="A22">
        <v>6</v>
      </c>
      <c r="B22">
        <v>4</v>
      </c>
    </row>
    <row r="23" spans="1:16" x14ac:dyDescent="0.25">
      <c r="A23">
        <v>6</v>
      </c>
      <c r="B23">
        <v>6</v>
      </c>
    </row>
    <row r="24" spans="1:16" x14ac:dyDescent="0.25">
      <c r="A24">
        <v>4</v>
      </c>
      <c r="B24">
        <v>9</v>
      </c>
    </row>
    <row r="25" spans="1:16" x14ac:dyDescent="0.25">
      <c r="A25">
        <v>10</v>
      </c>
      <c r="B25">
        <v>23</v>
      </c>
    </row>
    <row r="26" spans="1:16" x14ac:dyDescent="0.25">
      <c r="A26">
        <v>7</v>
      </c>
    </row>
    <row r="27" spans="1:16" x14ac:dyDescent="0.25">
      <c r="A27">
        <v>7</v>
      </c>
      <c r="B27">
        <v>0</v>
      </c>
    </row>
    <row r="28" spans="1:16" x14ac:dyDescent="0.25">
      <c r="A28">
        <v>5</v>
      </c>
      <c r="B28">
        <v>12</v>
      </c>
    </row>
    <row r="29" spans="1:16" x14ac:dyDescent="0.25">
      <c r="A29">
        <v>8</v>
      </c>
      <c r="B29">
        <v>15</v>
      </c>
    </row>
    <row r="30" spans="1:16" x14ac:dyDescent="0.25">
      <c r="A30">
        <v>8</v>
      </c>
      <c r="B30">
        <v>7</v>
      </c>
      <c r="D30" t="s">
        <v>39</v>
      </c>
      <c r="P30" t="s">
        <v>40</v>
      </c>
    </row>
    <row r="31" spans="1:16" x14ac:dyDescent="0.25">
      <c r="A31">
        <v>8</v>
      </c>
      <c r="B31">
        <v>3</v>
      </c>
      <c r="D31" t="s">
        <v>38</v>
      </c>
      <c r="P31" t="s">
        <v>41</v>
      </c>
    </row>
    <row r="32" spans="1:16" x14ac:dyDescent="0.25">
      <c r="A32">
        <v>8</v>
      </c>
      <c r="B32">
        <v>0</v>
      </c>
    </row>
    <row r="33" spans="1:4" x14ac:dyDescent="0.25">
      <c r="A33">
        <v>8</v>
      </c>
      <c r="B33">
        <v>2</v>
      </c>
    </row>
    <row r="34" spans="1:4" x14ac:dyDescent="0.25">
      <c r="A34">
        <v>12</v>
      </c>
    </row>
    <row r="35" spans="1:4" x14ac:dyDescent="0.25">
      <c r="A35">
        <v>8</v>
      </c>
      <c r="B35">
        <v>80</v>
      </c>
    </row>
    <row r="36" spans="1:4" x14ac:dyDescent="0.25">
      <c r="A36">
        <v>8</v>
      </c>
      <c r="B36">
        <v>10</v>
      </c>
    </row>
    <row r="37" spans="1:4" x14ac:dyDescent="0.25">
      <c r="A37">
        <v>5</v>
      </c>
      <c r="B37">
        <v>15</v>
      </c>
    </row>
    <row r="38" spans="1:4" x14ac:dyDescent="0.25">
      <c r="A38">
        <v>5</v>
      </c>
      <c r="B38">
        <v>2</v>
      </c>
    </row>
    <row r="39" spans="1:4" x14ac:dyDescent="0.25">
      <c r="A39">
        <v>8</v>
      </c>
      <c r="B39">
        <v>12</v>
      </c>
    </row>
    <row r="40" spans="1:4" x14ac:dyDescent="0.25">
      <c r="A40">
        <v>8</v>
      </c>
      <c r="B40">
        <v>7</v>
      </c>
    </row>
    <row r="41" spans="1:4" x14ac:dyDescent="0.25">
      <c r="A41">
        <v>8</v>
      </c>
      <c r="B41">
        <v>6</v>
      </c>
    </row>
    <row r="42" spans="1:4" x14ac:dyDescent="0.25">
      <c r="A42">
        <v>8</v>
      </c>
      <c r="B42">
        <v>3</v>
      </c>
    </row>
    <row r="43" spans="1:4" x14ac:dyDescent="0.25">
      <c r="A43">
        <v>8</v>
      </c>
      <c r="B43">
        <v>4</v>
      </c>
    </row>
    <row r="44" spans="1:4" x14ac:dyDescent="0.25">
      <c r="A44">
        <v>4</v>
      </c>
      <c r="B44">
        <v>60</v>
      </c>
      <c r="D44" t="s">
        <v>42</v>
      </c>
    </row>
    <row r="45" spans="1:4" x14ac:dyDescent="0.25">
      <c r="A45">
        <v>7</v>
      </c>
      <c r="B45">
        <v>55</v>
      </c>
    </row>
    <row r="46" spans="1:4" x14ac:dyDescent="0.25">
      <c r="A46">
        <v>7</v>
      </c>
      <c r="B46">
        <v>17</v>
      </c>
    </row>
    <row r="47" spans="1:4" x14ac:dyDescent="0.25">
      <c r="A47">
        <v>5</v>
      </c>
      <c r="B47">
        <v>3</v>
      </c>
    </row>
    <row r="48" spans="1:4" x14ac:dyDescent="0.25">
      <c r="A48">
        <v>5</v>
      </c>
      <c r="B48">
        <v>1</v>
      </c>
    </row>
    <row r="49" spans="1:2" x14ac:dyDescent="0.25">
      <c r="A49">
        <v>5</v>
      </c>
      <c r="B49">
        <v>3</v>
      </c>
    </row>
    <row r="50" spans="1:2" x14ac:dyDescent="0.25">
      <c r="A50">
        <v>7</v>
      </c>
      <c r="B50">
        <v>100</v>
      </c>
    </row>
    <row r="51" spans="1:2" x14ac:dyDescent="0.25">
      <c r="A51">
        <v>7</v>
      </c>
      <c r="B51">
        <v>7</v>
      </c>
    </row>
    <row r="52" spans="1:2" x14ac:dyDescent="0.25">
      <c r="A52">
        <v>7</v>
      </c>
      <c r="B52">
        <v>3</v>
      </c>
    </row>
    <row r="53" spans="1:2" x14ac:dyDescent="0.25">
      <c r="A53">
        <v>4</v>
      </c>
      <c r="B53">
        <v>2</v>
      </c>
    </row>
    <row r="54" spans="1:2" x14ac:dyDescent="0.25">
      <c r="A54">
        <v>6</v>
      </c>
      <c r="B54">
        <v>4</v>
      </c>
    </row>
    <row r="55" spans="1:2" x14ac:dyDescent="0.25">
      <c r="A55">
        <v>6</v>
      </c>
      <c r="B55">
        <v>6</v>
      </c>
    </row>
    <row r="56" spans="1:2" x14ac:dyDescent="0.25">
      <c r="A56">
        <v>4</v>
      </c>
      <c r="B56">
        <v>9</v>
      </c>
    </row>
    <row r="57" spans="1:2" x14ac:dyDescent="0.25">
      <c r="A57">
        <v>10</v>
      </c>
      <c r="B57">
        <v>23</v>
      </c>
    </row>
    <row r="58" spans="1:2" x14ac:dyDescent="0.25">
      <c r="A58">
        <v>7</v>
      </c>
    </row>
    <row r="59" spans="1:2" x14ac:dyDescent="0.25">
      <c r="A59">
        <v>7</v>
      </c>
      <c r="B59">
        <v>0</v>
      </c>
    </row>
    <row r="60" spans="1:2" x14ac:dyDescent="0.25">
      <c r="A60">
        <v>5</v>
      </c>
      <c r="B60">
        <v>12</v>
      </c>
    </row>
    <row r="61" spans="1:2" x14ac:dyDescent="0.25">
      <c r="A61">
        <v>8</v>
      </c>
      <c r="B61">
        <v>15</v>
      </c>
    </row>
    <row r="62" spans="1:2" x14ac:dyDescent="0.25">
      <c r="A62">
        <v>8</v>
      </c>
      <c r="B62">
        <v>7</v>
      </c>
    </row>
    <row r="63" spans="1:2" x14ac:dyDescent="0.25">
      <c r="A63">
        <v>8</v>
      </c>
      <c r="B63">
        <v>3</v>
      </c>
    </row>
    <row r="64" spans="1:2" x14ac:dyDescent="0.25">
      <c r="A64">
        <v>8</v>
      </c>
      <c r="B64">
        <v>0</v>
      </c>
    </row>
    <row r="65" spans="1:2" x14ac:dyDescent="0.25">
      <c r="A65">
        <v>8</v>
      </c>
      <c r="B65">
        <v>2</v>
      </c>
    </row>
    <row r="66" spans="1:2" x14ac:dyDescent="0.25">
      <c r="A66">
        <v>8</v>
      </c>
      <c r="B66">
        <v>80</v>
      </c>
    </row>
    <row r="67" spans="1:2" x14ac:dyDescent="0.25">
      <c r="A67">
        <v>8</v>
      </c>
      <c r="B67">
        <v>10</v>
      </c>
    </row>
    <row r="68" spans="1:2" x14ac:dyDescent="0.25">
      <c r="A68">
        <v>5</v>
      </c>
      <c r="B68">
        <v>15</v>
      </c>
    </row>
    <row r="69" spans="1:2" x14ac:dyDescent="0.25">
      <c r="A69">
        <v>5</v>
      </c>
      <c r="B69">
        <v>2</v>
      </c>
    </row>
    <row r="70" spans="1:2" x14ac:dyDescent="0.25">
      <c r="A70">
        <v>8</v>
      </c>
      <c r="B70">
        <v>12</v>
      </c>
    </row>
    <row r="71" spans="1:2" x14ac:dyDescent="0.25">
      <c r="A71">
        <v>8</v>
      </c>
      <c r="B71">
        <v>7</v>
      </c>
    </row>
    <row r="72" spans="1:2" x14ac:dyDescent="0.25">
      <c r="A72">
        <v>8</v>
      </c>
      <c r="B72">
        <v>6</v>
      </c>
    </row>
    <row r="73" spans="1:2" x14ac:dyDescent="0.25">
      <c r="A73">
        <v>8</v>
      </c>
      <c r="B73">
        <v>3</v>
      </c>
    </row>
    <row r="74" spans="1:2" x14ac:dyDescent="0.25">
      <c r="A74">
        <v>8</v>
      </c>
      <c r="B74">
        <v>4</v>
      </c>
    </row>
    <row r="75" spans="1:2" x14ac:dyDescent="0.25">
      <c r="A75">
        <v>4</v>
      </c>
      <c r="B75">
        <v>60</v>
      </c>
    </row>
    <row r="76" spans="1:2" x14ac:dyDescent="0.25">
      <c r="A76">
        <v>7</v>
      </c>
      <c r="B76">
        <v>55</v>
      </c>
    </row>
    <row r="77" spans="1:2" x14ac:dyDescent="0.25">
      <c r="A77">
        <v>7</v>
      </c>
      <c r="B77">
        <v>17</v>
      </c>
    </row>
    <row r="78" spans="1:2" x14ac:dyDescent="0.25">
      <c r="A78">
        <v>5</v>
      </c>
      <c r="B78">
        <v>3</v>
      </c>
    </row>
    <row r="79" spans="1:2" x14ac:dyDescent="0.25">
      <c r="A79">
        <v>5</v>
      </c>
      <c r="B79">
        <v>1</v>
      </c>
    </row>
    <row r="80" spans="1:2" x14ac:dyDescent="0.25">
      <c r="A80">
        <v>5</v>
      </c>
      <c r="B80">
        <v>3</v>
      </c>
    </row>
    <row r="81" spans="1:2" x14ac:dyDescent="0.25">
      <c r="A81">
        <v>7</v>
      </c>
      <c r="B81">
        <v>100</v>
      </c>
    </row>
    <row r="82" spans="1:2" x14ac:dyDescent="0.25">
      <c r="A82">
        <v>7</v>
      </c>
      <c r="B82">
        <v>7</v>
      </c>
    </row>
    <row r="83" spans="1:2" x14ac:dyDescent="0.25">
      <c r="A83">
        <v>7</v>
      </c>
      <c r="B83">
        <v>3</v>
      </c>
    </row>
    <row r="84" spans="1:2" x14ac:dyDescent="0.25">
      <c r="A84">
        <v>4</v>
      </c>
      <c r="B84">
        <v>2</v>
      </c>
    </row>
    <row r="85" spans="1:2" x14ac:dyDescent="0.25">
      <c r="A85">
        <v>6</v>
      </c>
      <c r="B85">
        <v>4</v>
      </c>
    </row>
    <row r="86" spans="1:2" x14ac:dyDescent="0.25">
      <c r="A86">
        <v>6</v>
      </c>
      <c r="B86">
        <v>6</v>
      </c>
    </row>
    <row r="87" spans="1:2" x14ac:dyDescent="0.25">
      <c r="A87">
        <v>4</v>
      </c>
      <c r="B87">
        <v>9</v>
      </c>
    </row>
    <row r="88" spans="1:2" x14ac:dyDescent="0.25">
      <c r="A88">
        <v>10</v>
      </c>
      <c r="B88">
        <v>23</v>
      </c>
    </row>
    <row r="89" spans="1:2" x14ac:dyDescent="0.25">
      <c r="A89">
        <v>5</v>
      </c>
      <c r="B89">
        <v>3</v>
      </c>
    </row>
    <row r="90" spans="1:2" x14ac:dyDescent="0.25">
      <c r="A90">
        <v>5</v>
      </c>
      <c r="B90">
        <v>1</v>
      </c>
    </row>
    <row r="91" spans="1:2" x14ac:dyDescent="0.25">
      <c r="A91">
        <v>5</v>
      </c>
      <c r="B91">
        <v>3</v>
      </c>
    </row>
    <row r="92" spans="1:2" x14ac:dyDescent="0.25">
      <c r="A92">
        <v>7</v>
      </c>
      <c r="B92">
        <v>100</v>
      </c>
    </row>
    <row r="93" spans="1:2" x14ac:dyDescent="0.25">
      <c r="A93">
        <v>7</v>
      </c>
      <c r="B93">
        <v>7</v>
      </c>
    </row>
    <row r="94" spans="1:2" x14ac:dyDescent="0.25">
      <c r="A94">
        <v>7</v>
      </c>
      <c r="B94">
        <v>3</v>
      </c>
    </row>
    <row r="95" spans="1:2" x14ac:dyDescent="0.25">
      <c r="A95">
        <v>4</v>
      </c>
      <c r="B95">
        <v>2</v>
      </c>
    </row>
    <row r="96" spans="1:2" x14ac:dyDescent="0.25">
      <c r="A96">
        <v>6</v>
      </c>
      <c r="B96">
        <v>4</v>
      </c>
    </row>
    <row r="97" spans="1:2" x14ac:dyDescent="0.25">
      <c r="A97">
        <v>6</v>
      </c>
      <c r="B97">
        <v>6</v>
      </c>
    </row>
    <row r="98" spans="1:2" x14ac:dyDescent="0.25">
      <c r="A98">
        <v>4</v>
      </c>
      <c r="B98">
        <v>9</v>
      </c>
    </row>
    <row r="99" spans="1:2" x14ac:dyDescent="0.25">
      <c r="A99">
        <v>10</v>
      </c>
      <c r="B99">
        <v>23</v>
      </c>
    </row>
    <row r="100" spans="1:2" x14ac:dyDescent="0.25">
      <c r="A100">
        <v>7</v>
      </c>
      <c r="B100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topLeftCell="U1" zoomScaleNormal="100" workbookViewId="0">
      <selection activeCell="AN22" sqref="AN22"/>
    </sheetView>
  </sheetViews>
  <sheetFormatPr defaultRowHeight="15" x14ac:dyDescent="0.25"/>
  <cols>
    <col min="1" max="1" width="4" customWidth="1"/>
  </cols>
  <sheetData>
    <row r="1" spans="1:35" x14ac:dyDescent="0.25">
      <c r="A1" t="s">
        <v>0</v>
      </c>
      <c r="B1" s="1" t="s">
        <v>7</v>
      </c>
      <c r="C1" s="1" t="s">
        <v>8</v>
      </c>
      <c r="F1" s="1" t="s">
        <v>7</v>
      </c>
      <c r="G1" s="1" t="s">
        <v>8</v>
      </c>
      <c r="H1" s="14" t="s">
        <v>82</v>
      </c>
      <c r="I1" s="14"/>
      <c r="J1" s="1" t="s">
        <v>7</v>
      </c>
      <c r="K1" s="1" t="s">
        <v>8</v>
      </c>
      <c r="L1" s="14" t="s">
        <v>81</v>
      </c>
      <c r="O1" s="1" t="s">
        <v>7</v>
      </c>
      <c r="P1" s="14" t="s">
        <v>106</v>
      </c>
      <c r="Q1" s="1" t="s">
        <v>8</v>
      </c>
      <c r="R1" s="14" t="s">
        <v>106</v>
      </c>
      <c r="S1" s="14" t="s">
        <v>129</v>
      </c>
      <c r="T1" s="14" t="s">
        <v>130</v>
      </c>
      <c r="U1" s="14" t="s">
        <v>135</v>
      </c>
      <c r="V1" s="14"/>
      <c r="W1" s="14"/>
      <c r="X1" s="14"/>
      <c r="Y1" s="14"/>
      <c r="Z1" s="14"/>
      <c r="AA1" s="14"/>
      <c r="AB1" s="14"/>
      <c r="AC1" s="1" t="s">
        <v>7</v>
      </c>
      <c r="AD1" s="14" t="s">
        <v>106</v>
      </c>
      <c r="AE1" s="1" t="s">
        <v>8</v>
      </c>
      <c r="AF1" s="14" t="s">
        <v>106</v>
      </c>
      <c r="AG1" s="14" t="s">
        <v>129</v>
      </c>
      <c r="AH1" s="14" t="s">
        <v>130</v>
      </c>
      <c r="AI1" s="14" t="s">
        <v>136</v>
      </c>
    </row>
    <row r="2" spans="1:35" x14ac:dyDescent="0.25">
      <c r="A2">
        <v>23</v>
      </c>
      <c r="B2">
        <v>12</v>
      </c>
      <c r="F2">
        <v>8</v>
      </c>
      <c r="G2">
        <v>80</v>
      </c>
      <c r="J2">
        <v>8</v>
      </c>
      <c r="K2">
        <v>7</v>
      </c>
      <c r="M2">
        <v>1</v>
      </c>
      <c r="O2">
        <v>5</v>
      </c>
      <c r="P2">
        <f>_xlfn.RANK.AVG(O2,$O$2:$O$26,1)</f>
        <v>12</v>
      </c>
      <c r="Q2">
        <v>2</v>
      </c>
      <c r="R2">
        <f>_xlfn.RANK.AVG(Q2,$Q$2:$Q$26,1)</f>
        <v>9</v>
      </c>
      <c r="S2">
        <f>P2-R2</f>
        <v>3</v>
      </c>
      <c r="T2">
        <f>POWER(S2,2)</f>
        <v>9</v>
      </c>
      <c r="AC2">
        <v>8</v>
      </c>
      <c r="AD2">
        <f>_xlfn.RANK.AVG(AC2,$AC$2:$AC$24,1)</f>
        <v>17</v>
      </c>
      <c r="AE2">
        <v>12</v>
      </c>
      <c r="AF2">
        <f>_xlfn.RANK.AVG(AE2,$AE$2:$AE$24,1)</f>
        <v>17</v>
      </c>
      <c r="AG2">
        <f>AD2-AF2</f>
        <v>0</v>
      </c>
      <c r="AH2">
        <f>POWER(AG2,2)</f>
        <v>0</v>
      </c>
    </row>
    <row r="3" spans="1:35" x14ac:dyDescent="0.25">
      <c r="A3">
        <v>23</v>
      </c>
      <c r="B3">
        <v>8</v>
      </c>
      <c r="C3">
        <v>80</v>
      </c>
      <c r="F3">
        <v>5</v>
      </c>
      <c r="G3">
        <v>2</v>
      </c>
      <c r="J3">
        <v>8</v>
      </c>
      <c r="K3">
        <v>3</v>
      </c>
      <c r="M3">
        <v>2</v>
      </c>
      <c r="O3">
        <v>5</v>
      </c>
      <c r="P3">
        <f t="shared" ref="P3:P26" si="0">_xlfn.RANK.AVG(O3,$O$2:$O$26,1)</f>
        <v>12</v>
      </c>
      <c r="Q3">
        <v>3</v>
      </c>
      <c r="R3">
        <f t="shared" ref="R3:R26" si="1">_xlfn.RANK.AVG(Q3,$Q$2:$Q$26,1)</f>
        <v>17.5</v>
      </c>
      <c r="S3">
        <f t="shared" ref="S3:S26" si="2">P3-R3</f>
        <v>-5.5</v>
      </c>
      <c r="T3">
        <f t="shared" ref="T3:T26" si="3">POWER(S3,2)</f>
        <v>30.25</v>
      </c>
      <c r="AC3">
        <v>7</v>
      </c>
      <c r="AD3">
        <f t="shared" ref="AD3:AD24" si="4">_xlfn.RANK.AVG(AC3,$AC$2:$AC$24,1)</f>
        <v>12.5</v>
      </c>
      <c r="AE3">
        <v>7</v>
      </c>
      <c r="AF3">
        <f t="shared" ref="AF3:AF22" si="5">_xlfn.RANK.AVG(AE3,$AE$2:$AE$24,1)</f>
        <v>8.5</v>
      </c>
      <c r="AG3">
        <f t="shared" ref="AG3:AG24" si="6">AD3-AF3</f>
        <v>4</v>
      </c>
      <c r="AH3">
        <f t="shared" ref="AH3:AH24" si="7">POWER(AG3,2)</f>
        <v>16</v>
      </c>
    </row>
    <row r="4" spans="1:35" x14ac:dyDescent="0.25">
      <c r="A4">
        <v>24</v>
      </c>
      <c r="B4">
        <v>8</v>
      </c>
      <c r="C4">
        <v>10</v>
      </c>
      <c r="F4">
        <v>8</v>
      </c>
      <c r="G4">
        <v>6</v>
      </c>
      <c r="J4">
        <v>7</v>
      </c>
      <c r="K4">
        <v>100</v>
      </c>
      <c r="M4">
        <v>3</v>
      </c>
      <c r="O4">
        <v>5</v>
      </c>
      <c r="P4">
        <f t="shared" si="0"/>
        <v>12</v>
      </c>
      <c r="Q4">
        <v>1</v>
      </c>
      <c r="R4">
        <f t="shared" si="1"/>
        <v>2.5</v>
      </c>
      <c r="S4">
        <f t="shared" si="2"/>
        <v>9.5</v>
      </c>
      <c r="T4">
        <f t="shared" si="3"/>
        <v>90.25</v>
      </c>
      <c r="AC4">
        <v>6</v>
      </c>
      <c r="AD4">
        <f t="shared" si="4"/>
        <v>8.5</v>
      </c>
      <c r="AE4">
        <v>4</v>
      </c>
      <c r="AF4">
        <f t="shared" si="5"/>
        <v>4.5</v>
      </c>
      <c r="AG4">
        <f t="shared" si="6"/>
        <v>4</v>
      </c>
      <c r="AH4">
        <f t="shared" si="7"/>
        <v>16</v>
      </c>
    </row>
    <row r="5" spans="1:35" x14ac:dyDescent="0.25">
      <c r="A5">
        <v>20</v>
      </c>
      <c r="B5">
        <v>5</v>
      </c>
      <c r="C5">
        <v>15</v>
      </c>
      <c r="F5">
        <v>4</v>
      </c>
      <c r="G5">
        <v>60</v>
      </c>
      <c r="J5">
        <v>7</v>
      </c>
      <c r="K5">
        <v>3</v>
      </c>
      <c r="M5">
        <v>4</v>
      </c>
      <c r="O5">
        <v>5</v>
      </c>
      <c r="P5">
        <f t="shared" si="0"/>
        <v>12</v>
      </c>
      <c r="Q5">
        <v>3</v>
      </c>
      <c r="R5">
        <f t="shared" si="1"/>
        <v>17.5</v>
      </c>
      <c r="S5">
        <f t="shared" si="2"/>
        <v>-5.5</v>
      </c>
      <c r="T5">
        <f t="shared" si="3"/>
        <v>30.25</v>
      </c>
      <c r="AC5">
        <v>4</v>
      </c>
      <c r="AD5">
        <f t="shared" si="4"/>
        <v>2.5</v>
      </c>
      <c r="AE5">
        <v>9</v>
      </c>
      <c r="AF5">
        <f t="shared" si="5"/>
        <v>12.5</v>
      </c>
      <c r="AG5">
        <f t="shared" si="6"/>
        <v>-10</v>
      </c>
      <c r="AH5">
        <f t="shared" si="7"/>
        <v>100</v>
      </c>
    </row>
    <row r="6" spans="1:35" x14ac:dyDescent="0.25">
      <c r="A6">
        <v>24</v>
      </c>
      <c r="B6">
        <v>5</v>
      </c>
      <c r="C6">
        <v>2</v>
      </c>
      <c r="F6">
        <v>5</v>
      </c>
      <c r="G6">
        <v>3</v>
      </c>
      <c r="J6">
        <v>10</v>
      </c>
      <c r="K6">
        <v>23</v>
      </c>
      <c r="M6">
        <v>5</v>
      </c>
      <c r="O6">
        <v>4</v>
      </c>
      <c r="P6">
        <f t="shared" si="0"/>
        <v>2.5</v>
      </c>
      <c r="Q6">
        <v>2</v>
      </c>
      <c r="R6">
        <f t="shared" si="1"/>
        <v>9</v>
      </c>
      <c r="S6">
        <f t="shared" si="2"/>
        <v>-6.5</v>
      </c>
      <c r="T6">
        <f t="shared" si="3"/>
        <v>42.25</v>
      </c>
      <c r="AC6">
        <v>5</v>
      </c>
      <c r="AD6">
        <f t="shared" si="4"/>
        <v>5.5</v>
      </c>
      <c r="AE6">
        <v>12</v>
      </c>
      <c r="AF6">
        <f t="shared" si="5"/>
        <v>17</v>
      </c>
      <c r="AG6">
        <f t="shared" si="6"/>
        <v>-11.5</v>
      </c>
      <c r="AH6">
        <f t="shared" si="7"/>
        <v>132.25</v>
      </c>
    </row>
    <row r="7" spans="1:35" x14ac:dyDescent="0.25">
      <c r="A7">
        <v>23</v>
      </c>
      <c r="B7">
        <v>8</v>
      </c>
      <c r="C7">
        <v>12</v>
      </c>
      <c r="F7">
        <v>5</v>
      </c>
      <c r="G7">
        <v>1</v>
      </c>
      <c r="J7">
        <v>8</v>
      </c>
      <c r="K7">
        <v>3</v>
      </c>
      <c r="M7">
        <v>6</v>
      </c>
      <c r="O7">
        <v>6</v>
      </c>
      <c r="P7">
        <f t="shared" si="0"/>
        <v>21.5</v>
      </c>
      <c r="Q7">
        <v>6</v>
      </c>
      <c r="R7">
        <f t="shared" si="1"/>
        <v>23.5</v>
      </c>
      <c r="S7">
        <f t="shared" si="2"/>
        <v>-2</v>
      </c>
      <c r="T7">
        <f t="shared" si="3"/>
        <v>4</v>
      </c>
      <c r="AC7">
        <v>8</v>
      </c>
      <c r="AD7">
        <f t="shared" si="4"/>
        <v>17</v>
      </c>
      <c r="AE7">
        <v>12</v>
      </c>
      <c r="AF7">
        <f t="shared" si="5"/>
        <v>17</v>
      </c>
      <c r="AG7">
        <f t="shared" si="6"/>
        <v>0</v>
      </c>
      <c r="AH7">
        <f t="shared" si="7"/>
        <v>0</v>
      </c>
    </row>
    <row r="8" spans="1:35" x14ac:dyDescent="0.25">
      <c r="A8">
        <v>21</v>
      </c>
      <c r="B8">
        <v>8</v>
      </c>
      <c r="C8">
        <v>7</v>
      </c>
      <c r="F8">
        <v>5</v>
      </c>
      <c r="G8">
        <v>3</v>
      </c>
      <c r="J8">
        <v>8</v>
      </c>
      <c r="K8">
        <v>7</v>
      </c>
      <c r="M8">
        <v>7</v>
      </c>
      <c r="O8">
        <v>8</v>
      </c>
      <c r="P8">
        <f t="shared" si="0"/>
        <v>24.5</v>
      </c>
      <c r="Q8">
        <v>2</v>
      </c>
      <c r="R8">
        <f t="shared" si="1"/>
        <v>9</v>
      </c>
      <c r="S8">
        <f t="shared" si="2"/>
        <v>15.5</v>
      </c>
      <c r="T8">
        <f t="shared" si="3"/>
        <v>240.25</v>
      </c>
      <c r="AC8">
        <v>7</v>
      </c>
      <c r="AD8">
        <f t="shared" si="4"/>
        <v>12.5</v>
      </c>
      <c r="AE8">
        <v>7</v>
      </c>
      <c r="AF8">
        <f t="shared" si="5"/>
        <v>8.5</v>
      </c>
      <c r="AG8">
        <f t="shared" si="6"/>
        <v>4</v>
      </c>
      <c r="AH8">
        <f t="shared" si="7"/>
        <v>16</v>
      </c>
    </row>
    <row r="9" spans="1:35" x14ac:dyDescent="0.25">
      <c r="A9">
        <v>21</v>
      </c>
      <c r="B9">
        <v>8</v>
      </c>
      <c r="C9">
        <v>6</v>
      </c>
      <c r="F9">
        <v>4</v>
      </c>
      <c r="G9">
        <v>2</v>
      </c>
      <c r="J9">
        <v>8</v>
      </c>
      <c r="K9">
        <v>3</v>
      </c>
      <c r="M9">
        <v>8</v>
      </c>
      <c r="O9">
        <v>5</v>
      </c>
      <c r="P9">
        <f t="shared" si="0"/>
        <v>12</v>
      </c>
      <c r="Q9">
        <v>2</v>
      </c>
      <c r="R9">
        <f t="shared" si="1"/>
        <v>9</v>
      </c>
      <c r="S9">
        <f t="shared" si="2"/>
        <v>3</v>
      </c>
      <c r="T9">
        <f t="shared" si="3"/>
        <v>9</v>
      </c>
      <c r="AC9">
        <v>6</v>
      </c>
      <c r="AD9">
        <f t="shared" si="4"/>
        <v>8.5</v>
      </c>
      <c r="AE9">
        <v>4</v>
      </c>
      <c r="AF9">
        <f t="shared" si="5"/>
        <v>4.5</v>
      </c>
      <c r="AG9">
        <f t="shared" si="6"/>
        <v>4</v>
      </c>
      <c r="AH9">
        <f t="shared" si="7"/>
        <v>16</v>
      </c>
    </row>
    <row r="10" spans="1:35" x14ac:dyDescent="0.25">
      <c r="A10">
        <v>24</v>
      </c>
      <c r="B10">
        <v>8</v>
      </c>
      <c r="C10">
        <v>3</v>
      </c>
      <c r="F10">
        <v>6</v>
      </c>
      <c r="G10">
        <v>6</v>
      </c>
      <c r="J10">
        <v>7</v>
      </c>
      <c r="K10">
        <v>100</v>
      </c>
      <c r="M10">
        <v>9</v>
      </c>
      <c r="O10">
        <v>5</v>
      </c>
      <c r="P10">
        <f t="shared" si="0"/>
        <v>12</v>
      </c>
      <c r="Q10">
        <v>3</v>
      </c>
      <c r="R10">
        <f t="shared" si="1"/>
        <v>17.5</v>
      </c>
      <c r="S10">
        <f t="shared" si="2"/>
        <v>-5.5</v>
      </c>
      <c r="T10">
        <f t="shared" si="3"/>
        <v>30.25</v>
      </c>
      <c r="AC10">
        <v>4</v>
      </c>
      <c r="AD10">
        <f t="shared" si="4"/>
        <v>2.5</v>
      </c>
      <c r="AE10">
        <v>9</v>
      </c>
      <c r="AF10">
        <f t="shared" si="5"/>
        <v>12.5</v>
      </c>
      <c r="AG10">
        <f t="shared" si="6"/>
        <v>-10</v>
      </c>
      <c r="AH10">
        <f t="shared" si="7"/>
        <v>100</v>
      </c>
    </row>
    <row r="11" spans="1:35" x14ac:dyDescent="0.25">
      <c r="A11">
        <v>23</v>
      </c>
      <c r="B11">
        <v>8</v>
      </c>
      <c r="C11">
        <v>4</v>
      </c>
      <c r="F11">
        <v>8</v>
      </c>
      <c r="G11">
        <v>2</v>
      </c>
      <c r="J11">
        <v>7</v>
      </c>
      <c r="K11">
        <v>3</v>
      </c>
      <c r="M11">
        <v>10</v>
      </c>
      <c r="O11">
        <v>5</v>
      </c>
      <c r="P11">
        <f t="shared" si="0"/>
        <v>12</v>
      </c>
      <c r="Q11">
        <v>1</v>
      </c>
      <c r="R11">
        <f t="shared" si="1"/>
        <v>2.5</v>
      </c>
      <c r="S11">
        <f t="shared" si="2"/>
        <v>9.5</v>
      </c>
      <c r="T11">
        <f t="shared" si="3"/>
        <v>90.25</v>
      </c>
      <c r="AC11">
        <v>5</v>
      </c>
      <c r="AD11">
        <f t="shared" si="4"/>
        <v>5.5</v>
      </c>
      <c r="AE11">
        <v>12</v>
      </c>
      <c r="AF11">
        <f t="shared" si="5"/>
        <v>17</v>
      </c>
      <c r="AG11">
        <f t="shared" si="6"/>
        <v>-11.5</v>
      </c>
      <c r="AH11">
        <f t="shared" si="7"/>
        <v>132.25</v>
      </c>
    </row>
    <row r="12" spans="1:35" x14ac:dyDescent="0.25">
      <c r="A12">
        <v>22</v>
      </c>
      <c r="B12">
        <v>4</v>
      </c>
      <c r="C12">
        <v>60</v>
      </c>
      <c r="F12">
        <v>8</v>
      </c>
      <c r="G12">
        <v>80</v>
      </c>
      <c r="J12">
        <v>10</v>
      </c>
      <c r="K12">
        <v>23</v>
      </c>
      <c r="M12">
        <v>11</v>
      </c>
      <c r="O12">
        <v>5</v>
      </c>
      <c r="P12">
        <f t="shared" si="0"/>
        <v>12</v>
      </c>
      <c r="Q12">
        <v>3</v>
      </c>
      <c r="R12">
        <f t="shared" si="1"/>
        <v>17.5</v>
      </c>
      <c r="S12">
        <f t="shared" si="2"/>
        <v>-5.5</v>
      </c>
      <c r="T12">
        <f t="shared" si="3"/>
        <v>30.25</v>
      </c>
      <c r="AC12">
        <v>8</v>
      </c>
      <c r="AD12">
        <f t="shared" si="4"/>
        <v>17</v>
      </c>
      <c r="AE12">
        <v>12</v>
      </c>
      <c r="AF12">
        <f t="shared" si="5"/>
        <v>17</v>
      </c>
      <c r="AG12">
        <f t="shared" si="6"/>
        <v>0</v>
      </c>
      <c r="AH12">
        <f t="shared" si="7"/>
        <v>0</v>
      </c>
    </row>
    <row r="13" spans="1:35" x14ac:dyDescent="0.25">
      <c r="A13">
        <v>22</v>
      </c>
      <c r="B13">
        <v>7</v>
      </c>
      <c r="C13">
        <v>55</v>
      </c>
      <c r="F13">
        <v>5</v>
      </c>
      <c r="G13">
        <v>2</v>
      </c>
      <c r="J13">
        <v>8</v>
      </c>
      <c r="K13">
        <v>3</v>
      </c>
      <c r="M13">
        <v>12</v>
      </c>
      <c r="O13">
        <v>4</v>
      </c>
      <c r="P13">
        <f t="shared" si="0"/>
        <v>2.5</v>
      </c>
      <c r="Q13">
        <v>2</v>
      </c>
      <c r="R13">
        <f t="shared" si="1"/>
        <v>9</v>
      </c>
      <c r="S13">
        <f t="shared" si="2"/>
        <v>-6.5</v>
      </c>
      <c r="T13">
        <f t="shared" si="3"/>
        <v>42.25</v>
      </c>
      <c r="AC13">
        <v>7</v>
      </c>
      <c r="AD13">
        <f t="shared" si="4"/>
        <v>12.5</v>
      </c>
      <c r="AE13">
        <v>7</v>
      </c>
      <c r="AF13">
        <f t="shared" si="5"/>
        <v>8.5</v>
      </c>
      <c r="AG13">
        <f t="shared" si="6"/>
        <v>4</v>
      </c>
      <c r="AH13">
        <f t="shared" si="7"/>
        <v>16</v>
      </c>
    </row>
    <row r="14" spans="1:35" x14ac:dyDescent="0.25">
      <c r="A14">
        <v>24</v>
      </c>
      <c r="B14">
        <v>7</v>
      </c>
      <c r="C14">
        <v>17</v>
      </c>
      <c r="F14">
        <v>8</v>
      </c>
      <c r="G14">
        <v>6</v>
      </c>
      <c r="J14">
        <v>8</v>
      </c>
      <c r="K14">
        <v>7</v>
      </c>
      <c r="M14">
        <v>13</v>
      </c>
      <c r="O14">
        <v>6</v>
      </c>
      <c r="P14">
        <f t="shared" si="0"/>
        <v>21.5</v>
      </c>
      <c r="Q14">
        <v>6</v>
      </c>
      <c r="R14">
        <f t="shared" si="1"/>
        <v>23.5</v>
      </c>
      <c r="S14">
        <f t="shared" si="2"/>
        <v>-2</v>
      </c>
      <c r="T14">
        <f t="shared" si="3"/>
        <v>4</v>
      </c>
      <c r="AC14">
        <v>6</v>
      </c>
      <c r="AD14">
        <f t="shared" si="4"/>
        <v>8.5</v>
      </c>
      <c r="AE14">
        <v>4</v>
      </c>
      <c r="AF14">
        <f t="shared" si="5"/>
        <v>4.5</v>
      </c>
      <c r="AG14">
        <f t="shared" si="6"/>
        <v>4</v>
      </c>
      <c r="AH14">
        <f t="shared" si="7"/>
        <v>16</v>
      </c>
    </row>
    <row r="15" spans="1:35" x14ac:dyDescent="0.25">
      <c r="A15">
        <v>24</v>
      </c>
      <c r="B15">
        <v>5</v>
      </c>
      <c r="C15">
        <v>3</v>
      </c>
      <c r="F15">
        <v>4</v>
      </c>
      <c r="G15">
        <v>60</v>
      </c>
      <c r="J15">
        <v>8</v>
      </c>
      <c r="K15">
        <v>3</v>
      </c>
      <c r="M15">
        <v>14</v>
      </c>
      <c r="O15">
        <v>8</v>
      </c>
      <c r="P15">
        <f t="shared" si="0"/>
        <v>24.5</v>
      </c>
      <c r="Q15">
        <v>2</v>
      </c>
      <c r="R15">
        <f t="shared" si="1"/>
        <v>9</v>
      </c>
      <c r="S15">
        <f t="shared" si="2"/>
        <v>15.5</v>
      </c>
      <c r="T15">
        <f t="shared" si="3"/>
        <v>240.25</v>
      </c>
      <c r="AC15">
        <v>4</v>
      </c>
      <c r="AD15">
        <f t="shared" si="4"/>
        <v>2.5</v>
      </c>
      <c r="AE15">
        <v>9</v>
      </c>
      <c r="AF15">
        <f t="shared" si="5"/>
        <v>12.5</v>
      </c>
      <c r="AG15">
        <f t="shared" si="6"/>
        <v>-10</v>
      </c>
      <c r="AH15">
        <f t="shared" si="7"/>
        <v>100</v>
      </c>
    </row>
    <row r="16" spans="1:35" x14ac:dyDescent="0.25">
      <c r="A16">
        <v>21</v>
      </c>
      <c r="B16">
        <v>5</v>
      </c>
      <c r="C16">
        <v>1</v>
      </c>
      <c r="F16">
        <v>5</v>
      </c>
      <c r="G16">
        <v>3</v>
      </c>
      <c r="J16">
        <v>7</v>
      </c>
      <c r="K16">
        <v>100</v>
      </c>
      <c r="M16">
        <v>15</v>
      </c>
      <c r="O16">
        <v>5</v>
      </c>
      <c r="P16">
        <f t="shared" si="0"/>
        <v>12</v>
      </c>
      <c r="Q16">
        <v>2</v>
      </c>
      <c r="R16">
        <f t="shared" si="1"/>
        <v>9</v>
      </c>
      <c r="S16">
        <f t="shared" si="2"/>
        <v>3</v>
      </c>
      <c r="T16">
        <f t="shared" si="3"/>
        <v>9</v>
      </c>
      <c r="AC16">
        <v>7</v>
      </c>
      <c r="AD16">
        <f t="shared" si="4"/>
        <v>12.5</v>
      </c>
      <c r="AE16">
        <v>7</v>
      </c>
      <c r="AF16">
        <f t="shared" si="5"/>
        <v>8.5</v>
      </c>
      <c r="AG16">
        <f t="shared" si="6"/>
        <v>4</v>
      </c>
      <c r="AH16">
        <f t="shared" si="7"/>
        <v>16</v>
      </c>
    </row>
    <row r="17" spans="1:40" x14ac:dyDescent="0.25">
      <c r="A17">
        <v>25</v>
      </c>
      <c r="B17">
        <v>5</v>
      </c>
      <c r="C17">
        <v>3</v>
      </c>
      <c r="F17">
        <v>5</v>
      </c>
      <c r="G17">
        <v>1</v>
      </c>
      <c r="J17">
        <v>7</v>
      </c>
      <c r="K17">
        <v>3</v>
      </c>
      <c r="M17">
        <v>16</v>
      </c>
      <c r="O17">
        <v>5</v>
      </c>
      <c r="P17">
        <f t="shared" si="0"/>
        <v>12</v>
      </c>
      <c r="Q17">
        <v>3</v>
      </c>
      <c r="R17">
        <f t="shared" si="1"/>
        <v>17.5</v>
      </c>
      <c r="S17">
        <f t="shared" si="2"/>
        <v>-5.5</v>
      </c>
      <c r="T17">
        <f t="shared" si="3"/>
        <v>30.25</v>
      </c>
      <c r="AC17">
        <v>6</v>
      </c>
      <c r="AD17">
        <f t="shared" si="4"/>
        <v>8.5</v>
      </c>
      <c r="AE17">
        <v>4</v>
      </c>
      <c r="AF17">
        <f t="shared" si="5"/>
        <v>4.5</v>
      </c>
      <c r="AG17">
        <f t="shared" si="6"/>
        <v>4</v>
      </c>
      <c r="AH17">
        <f t="shared" si="7"/>
        <v>16</v>
      </c>
    </row>
    <row r="18" spans="1:40" x14ac:dyDescent="0.25">
      <c r="A18">
        <v>24</v>
      </c>
      <c r="B18">
        <v>7</v>
      </c>
      <c r="C18">
        <v>100</v>
      </c>
      <c r="F18">
        <v>5</v>
      </c>
      <c r="G18">
        <v>3</v>
      </c>
      <c r="J18">
        <v>10</v>
      </c>
      <c r="K18">
        <v>23</v>
      </c>
      <c r="M18">
        <v>17</v>
      </c>
      <c r="O18">
        <v>5</v>
      </c>
      <c r="P18">
        <f t="shared" si="0"/>
        <v>12</v>
      </c>
      <c r="Q18">
        <v>1</v>
      </c>
      <c r="R18">
        <f t="shared" si="1"/>
        <v>2.5</v>
      </c>
      <c r="S18">
        <f t="shared" si="2"/>
        <v>9.5</v>
      </c>
      <c r="T18">
        <f t="shared" si="3"/>
        <v>90.25</v>
      </c>
      <c r="U18" s="14" t="s">
        <v>137</v>
      </c>
      <c r="AC18">
        <v>4</v>
      </c>
      <c r="AD18">
        <f t="shared" si="4"/>
        <v>2.5</v>
      </c>
      <c r="AE18">
        <v>9</v>
      </c>
      <c r="AF18">
        <f t="shared" si="5"/>
        <v>12.5</v>
      </c>
      <c r="AG18">
        <f t="shared" si="6"/>
        <v>-10</v>
      </c>
      <c r="AH18">
        <f t="shared" si="7"/>
        <v>100</v>
      </c>
      <c r="AI18" s="14" t="s">
        <v>137</v>
      </c>
    </row>
    <row r="19" spans="1:40" x14ac:dyDescent="0.25">
      <c r="A19">
        <v>20</v>
      </c>
      <c r="B19">
        <v>7</v>
      </c>
      <c r="C19">
        <v>7</v>
      </c>
      <c r="F19">
        <v>4</v>
      </c>
      <c r="G19">
        <v>2</v>
      </c>
      <c r="J19">
        <v>7</v>
      </c>
      <c r="K19">
        <v>100</v>
      </c>
      <c r="M19">
        <v>18</v>
      </c>
      <c r="O19">
        <v>5</v>
      </c>
      <c r="P19">
        <f t="shared" si="0"/>
        <v>12</v>
      </c>
      <c r="Q19">
        <v>3</v>
      </c>
      <c r="R19">
        <f t="shared" si="1"/>
        <v>17.5</v>
      </c>
      <c r="S19">
        <f t="shared" si="2"/>
        <v>-5.5</v>
      </c>
      <c r="T19">
        <f t="shared" si="3"/>
        <v>30.25</v>
      </c>
      <c r="U19" s="14" t="s">
        <v>138</v>
      </c>
      <c r="AC19">
        <v>10</v>
      </c>
      <c r="AD19">
        <f t="shared" si="4"/>
        <v>21.5</v>
      </c>
      <c r="AE19">
        <v>23</v>
      </c>
      <c r="AF19">
        <f t="shared" si="5"/>
        <v>21.5</v>
      </c>
      <c r="AG19">
        <f t="shared" si="6"/>
        <v>0</v>
      </c>
      <c r="AH19">
        <f t="shared" si="7"/>
        <v>0</v>
      </c>
      <c r="AI19" s="14" t="s">
        <v>142</v>
      </c>
    </row>
    <row r="20" spans="1:40" x14ac:dyDescent="0.25">
      <c r="A20">
        <v>22</v>
      </c>
      <c r="B20">
        <v>7</v>
      </c>
      <c r="C20">
        <v>3</v>
      </c>
      <c r="F20">
        <v>6</v>
      </c>
      <c r="G20">
        <v>6</v>
      </c>
      <c r="J20">
        <v>7</v>
      </c>
      <c r="K20">
        <v>3</v>
      </c>
      <c r="M20">
        <v>19</v>
      </c>
      <c r="O20">
        <v>4</v>
      </c>
      <c r="P20">
        <f t="shared" si="0"/>
        <v>2.5</v>
      </c>
      <c r="Q20">
        <v>2</v>
      </c>
      <c r="R20">
        <f t="shared" si="1"/>
        <v>9</v>
      </c>
      <c r="S20">
        <f t="shared" si="2"/>
        <v>-6.5</v>
      </c>
      <c r="T20">
        <f t="shared" si="3"/>
        <v>42.25</v>
      </c>
      <c r="U20" s="14" t="s">
        <v>139</v>
      </c>
      <c r="AC20">
        <v>8</v>
      </c>
      <c r="AD20">
        <f t="shared" si="4"/>
        <v>17</v>
      </c>
      <c r="AE20">
        <v>3</v>
      </c>
      <c r="AF20">
        <f t="shared" si="5"/>
        <v>1.5</v>
      </c>
      <c r="AG20">
        <f t="shared" si="6"/>
        <v>15.5</v>
      </c>
      <c r="AH20">
        <f t="shared" si="7"/>
        <v>240.25</v>
      </c>
      <c r="AI20" s="14" t="s">
        <v>145</v>
      </c>
    </row>
    <row r="21" spans="1:40" x14ac:dyDescent="0.25">
      <c r="A21">
        <v>21</v>
      </c>
      <c r="B21">
        <v>4</v>
      </c>
      <c r="C21">
        <v>2</v>
      </c>
      <c r="F21">
        <v>8</v>
      </c>
      <c r="G21">
        <v>2</v>
      </c>
      <c r="J21">
        <v>10</v>
      </c>
      <c r="K21">
        <v>23</v>
      </c>
      <c r="M21">
        <v>20</v>
      </c>
      <c r="O21">
        <v>6</v>
      </c>
      <c r="P21">
        <f t="shared" si="0"/>
        <v>21.5</v>
      </c>
      <c r="Q21">
        <v>6</v>
      </c>
      <c r="R21">
        <f t="shared" si="1"/>
        <v>23.5</v>
      </c>
      <c r="S21">
        <f t="shared" si="2"/>
        <v>-2</v>
      </c>
      <c r="T21">
        <f t="shared" si="3"/>
        <v>4</v>
      </c>
      <c r="U21" s="14" t="s">
        <v>143</v>
      </c>
      <c r="AC21">
        <v>10</v>
      </c>
      <c r="AD21">
        <f t="shared" si="4"/>
        <v>21.5</v>
      </c>
      <c r="AE21">
        <v>23</v>
      </c>
      <c r="AF21">
        <f t="shared" si="5"/>
        <v>21.5</v>
      </c>
      <c r="AG21">
        <f t="shared" si="6"/>
        <v>0</v>
      </c>
      <c r="AH21">
        <f t="shared" si="7"/>
        <v>0</v>
      </c>
      <c r="AI21" s="14" t="s">
        <v>146</v>
      </c>
    </row>
    <row r="22" spans="1:40" x14ac:dyDescent="0.25">
      <c r="A22">
        <v>21</v>
      </c>
      <c r="B22">
        <v>6</v>
      </c>
      <c r="C22">
        <v>4</v>
      </c>
      <c r="F22">
        <v>8</v>
      </c>
      <c r="G22">
        <v>80</v>
      </c>
      <c r="J22">
        <v>7</v>
      </c>
      <c r="K22">
        <v>3</v>
      </c>
      <c r="M22">
        <v>21</v>
      </c>
      <c r="O22">
        <v>5</v>
      </c>
      <c r="P22">
        <f t="shared" si="0"/>
        <v>12</v>
      </c>
      <c r="Q22">
        <v>3</v>
      </c>
      <c r="R22">
        <f t="shared" si="1"/>
        <v>17.5</v>
      </c>
      <c r="S22">
        <f t="shared" si="2"/>
        <v>-5.5</v>
      </c>
      <c r="T22">
        <f t="shared" si="3"/>
        <v>30.25</v>
      </c>
      <c r="U22" s="14" t="s">
        <v>144</v>
      </c>
      <c r="AC22">
        <v>8</v>
      </c>
      <c r="AD22">
        <f t="shared" si="4"/>
        <v>17</v>
      </c>
      <c r="AE22">
        <v>3</v>
      </c>
      <c r="AF22">
        <f t="shared" si="5"/>
        <v>1.5</v>
      </c>
      <c r="AG22">
        <f t="shared" si="6"/>
        <v>15.5</v>
      </c>
      <c r="AH22">
        <f t="shared" si="7"/>
        <v>240.25</v>
      </c>
    </row>
    <row r="23" spans="1:40" x14ac:dyDescent="0.25">
      <c r="A23">
        <v>21</v>
      </c>
      <c r="B23">
        <v>6</v>
      </c>
      <c r="C23">
        <v>6</v>
      </c>
      <c r="F23">
        <v>5</v>
      </c>
      <c r="G23">
        <v>2</v>
      </c>
      <c r="O23">
        <v>5</v>
      </c>
      <c r="P23">
        <f t="shared" si="0"/>
        <v>12</v>
      </c>
      <c r="Q23">
        <v>1</v>
      </c>
      <c r="R23">
        <f t="shared" si="1"/>
        <v>2.5</v>
      </c>
      <c r="S23">
        <f t="shared" si="2"/>
        <v>9.5</v>
      </c>
      <c r="T23">
        <f t="shared" si="3"/>
        <v>90.25</v>
      </c>
      <c r="AC23">
        <v>10</v>
      </c>
      <c r="AD23">
        <f t="shared" si="4"/>
        <v>21.5</v>
      </c>
      <c r="AE23">
        <v>23</v>
      </c>
      <c r="AF23">
        <f>_xlfn.RANK.AVG(AE23,$AE$2:$AE$24,1)</f>
        <v>21.5</v>
      </c>
      <c r="AG23">
        <f t="shared" si="6"/>
        <v>0</v>
      </c>
      <c r="AH23">
        <f t="shared" si="7"/>
        <v>0</v>
      </c>
    </row>
    <row r="24" spans="1:40" x14ac:dyDescent="0.25">
      <c r="A24">
        <v>25</v>
      </c>
      <c r="B24">
        <v>4</v>
      </c>
      <c r="C24">
        <v>9</v>
      </c>
      <c r="F24">
        <v>8</v>
      </c>
      <c r="G24">
        <v>6</v>
      </c>
      <c r="O24">
        <v>5</v>
      </c>
      <c r="P24">
        <f t="shared" si="0"/>
        <v>12</v>
      </c>
      <c r="Q24">
        <v>3</v>
      </c>
      <c r="R24">
        <f t="shared" si="1"/>
        <v>17.5</v>
      </c>
      <c r="S24">
        <f t="shared" si="2"/>
        <v>-5.5</v>
      </c>
      <c r="T24">
        <f t="shared" si="3"/>
        <v>30.25</v>
      </c>
      <c r="AC24">
        <v>10</v>
      </c>
      <c r="AD24">
        <f t="shared" si="4"/>
        <v>21.5</v>
      </c>
      <c r="AE24">
        <v>23</v>
      </c>
      <c r="AF24">
        <f>_xlfn.RANK.AVG(AE24,$AE$2:$AE$24,1)</f>
        <v>21.5</v>
      </c>
      <c r="AG24">
        <f t="shared" si="6"/>
        <v>0</v>
      </c>
      <c r="AH24">
        <f t="shared" si="7"/>
        <v>0</v>
      </c>
      <c r="AN24" s="14" t="s">
        <v>131</v>
      </c>
    </row>
    <row r="25" spans="1:40" x14ac:dyDescent="0.25">
      <c r="A25">
        <v>21</v>
      </c>
      <c r="B25">
        <v>10</v>
      </c>
      <c r="C25">
        <v>23</v>
      </c>
      <c r="F25">
        <v>4</v>
      </c>
      <c r="G25">
        <v>60</v>
      </c>
      <c r="O25">
        <v>4</v>
      </c>
      <c r="P25">
        <f t="shared" si="0"/>
        <v>2.5</v>
      </c>
      <c r="Q25">
        <v>2</v>
      </c>
      <c r="R25">
        <f t="shared" si="1"/>
        <v>9</v>
      </c>
      <c r="S25">
        <f t="shared" si="2"/>
        <v>-6.5</v>
      </c>
      <c r="T25">
        <f t="shared" si="3"/>
        <v>42.25</v>
      </c>
      <c r="AG25">
        <f>SUM(AG2:AG24)</f>
        <v>0</v>
      </c>
      <c r="AH25">
        <f>SUM(AH2:AH24)</f>
        <v>1273</v>
      </c>
      <c r="AJ25">
        <f>6*AH25</f>
        <v>7638</v>
      </c>
      <c r="AL25">
        <f>AJ25/AJ26</f>
        <v>0.62895256916996045</v>
      </c>
      <c r="AN25">
        <f>1-AL25</f>
        <v>0.37104743083003955</v>
      </c>
    </row>
    <row r="26" spans="1:40" x14ac:dyDescent="0.25">
      <c r="A26">
        <v>21</v>
      </c>
      <c r="B26">
        <v>7</v>
      </c>
      <c r="F26">
        <v>5</v>
      </c>
      <c r="G26">
        <v>3</v>
      </c>
      <c r="O26">
        <v>6</v>
      </c>
      <c r="P26">
        <f t="shared" si="0"/>
        <v>21.5</v>
      </c>
      <c r="Q26">
        <v>6</v>
      </c>
      <c r="R26">
        <f t="shared" si="1"/>
        <v>23.5</v>
      </c>
      <c r="S26">
        <f t="shared" si="2"/>
        <v>-2</v>
      </c>
      <c r="T26">
        <f t="shared" si="3"/>
        <v>4</v>
      </c>
      <c r="Z26" t="s">
        <v>131</v>
      </c>
      <c r="AJ26">
        <f>23*(23*23-1)</f>
        <v>12144</v>
      </c>
    </row>
    <row r="27" spans="1:40" x14ac:dyDescent="0.25">
      <c r="A27">
        <v>25</v>
      </c>
      <c r="B27">
        <v>7</v>
      </c>
      <c r="C27">
        <v>0</v>
      </c>
      <c r="F27">
        <v>5</v>
      </c>
      <c r="G27">
        <v>1</v>
      </c>
      <c r="S27">
        <f>SUM(S2:S26)</f>
        <v>0</v>
      </c>
      <c r="T27">
        <f>SUM(T2:T26)</f>
        <v>1295.5</v>
      </c>
      <c r="V27">
        <f>6*T27</f>
        <v>7773</v>
      </c>
      <c r="X27">
        <f>V27/V28</f>
        <v>0.44290598290598293</v>
      </c>
      <c r="Z27">
        <f>1-X27</f>
        <v>0.55709401709401707</v>
      </c>
    </row>
    <row r="28" spans="1:40" x14ac:dyDescent="0.25">
      <c r="A28">
        <v>23</v>
      </c>
      <c r="B28">
        <v>5</v>
      </c>
      <c r="C28">
        <v>12</v>
      </c>
      <c r="F28">
        <v>5</v>
      </c>
      <c r="G28">
        <v>3</v>
      </c>
      <c r="V28">
        <f>26*(26*26-1)</f>
        <v>17550</v>
      </c>
      <c r="AJ28" t="s">
        <v>148</v>
      </c>
    </row>
    <row r="29" spans="1:40" x14ac:dyDescent="0.25">
      <c r="A29">
        <v>25</v>
      </c>
      <c r="B29">
        <v>8</v>
      </c>
      <c r="C29">
        <v>15</v>
      </c>
      <c r="F29">
        <v>4</v>
      </c>
      <c r="G29">
        <v>2</v>
      </c>
    </row>
    <row r="30" spans="1:40" x14ac:dyDescent="0.25">
      <c r="A30">
        <v>21</v>
      </c>
      <c r="B30">
        <v>8</v>
      </c>
      <c r="C30">
        <v>7</v>
      </c>
      <c r="F30">
        <v>6</v>
      </c>
      <c r="G30">
        <v>6</v>
      </c>
      <c r="V30" t="s">
        <v>147</v>
      </c>
    </row>
    <row r="31" spans="1:40" x14ac:dyDescent="0.25">
      <c r="A31">
        <v>23</v>
      </c>
      <c r="B31">
        <v>8</v>
      </c>
      <c r="C31">
        <v>3</v>
      </c>
      <c r="F31">
        <v>5</v>
      </c>
      <c r="G31">
        <v>3</v>
      </c>
    </row>
    <row r="32" spans="1:40" x14ac:dyDescent="0.25">
      <c r="A32">
        <v>23</v>
      </c>
      <c r="B32">
        <v>8</v>
      </c>
      <c r="C32">
        <v>0</v>
      </c>
      <c r="F32">
        <v>5</v>
      </c>
      <c r="G32">
        <v>1</v>
      </c>
    </row>
    <row r="33" spans="1:7" x14ac:dyDescent="0.25">
      <c r="A33">
        <v>23</v>
      </c>
      <c r="B33">
        <v>8</v>
      </c>
      <c r="C33">
        <v>2</v>
      </c>
      <c r="F33">
        <v>5</v>
      </c>
      <c r="G33">
        <v>3</v>
      </c>
    </row>
    <row r="34" spans="1:7" x14ac:dyDescent="0.25">
      <c r="A34">
        <v>23</v>
      </c>
      <c r="B34">
        <v>12</v>
      </c>
      <c r="F34">
        <v>4</v>
      </c>
      <c r="G34">
        <v>2</v>
      </c>
    </row>
    <row r="35" spans="1:7" x14ac:dyDescent="0.25">
      <c r="A35">
        <v>23</v>
      </c>
      <c r="B35">
        <v>8</v>
      </c>
      <c r="C35">
        <v>80</v>
      </c>
      <c r="F35">
        <v>6</v>
      </c>
      <c r="G35">
        <v>6</v>
      </c>
    </row>
    <row r="36" spans="1:7" x14ac:dyDescent="0.25">
      <c r="A36">
        <v>24</v>
      </c>
      <c r="B36">
        <v>8</v>
      </c>
      <c r="C36">
        <v>10</v>
      </c>
    </row>
    <row r="37" spans="1:7" x14ac:dyDescent="0.25">
      <c r="A37">
        <v>20</v>
      </c>
      <c r="B37">
        <v>5</v>
      </c>
      <c r="C37">
        <v>15</v>
      </c>
    </row>
    <row r="38" spans="1:7" x14ac:dyDescent="0.25">
      <c r="A38">
        <v>24</v>
      </c>
      <c r="B38">
        <v>5</v>
      </c>
      <c r="C38">
        <v>2</v>
      </c>
    </row>
    <row r="39" spans="1:7" x14ac:dyDescent="0.25">
      <c r="A39">
        <v>23</v>
      </c>
      <c r="B39">
        <v>8</v>
      </c>
      <c r="C39">
        <v>12</v>
      </c>
    </row>
    <row r="40" spans="1:7" x14ac:dyDescent="0.25">
      <c r="A40">
        <v>21</v>
      </c>
      <c r="B40">
        <v>8</v>
      </c>
      <c r="C40">
        <v>7</v>
      </c>
    </row>
    <row r="41" spans="1:7" x14ac:dyDescent="0.25">
      <c r="A41">
        <v>21</v>
      </c>
      <c r="B41">
        <v>8</v>
      </c>
      <c r="C41">
        <v>6</v>
      </c>
    </row>
    <row r="42" spans="1:7" x14ac:dyDescent="0.25">
      <c r="A42">
        <v>24</v>
      </c>
      <c r="B42">
        <v>8</v>
      </c>
      <c r="C42">
        <v>3</v>
      </c>
    </row>
    <row r="43" spans="1:7" x14ac:dyDescent="0.25">
      <c r="A43">
        <v>23</v>
      </c>
      <c r="B43">
        <v>8</v>
      </c>
      <c r="C43">
        <v>4</v>
      </c>
    </row>
    <row r="44" spans="1:7" x14ac:dyDescent="0.25">
      <c r="A44">
        <v>22</v>
      </c>
      <c r="B44">
        <v>4</v>
      </c>
      <c r="C44">
        <v>60</v>
      </c>
    </row>
    <row r="45" spans="1:7" x14ac:dyDescent="0.25">
      <c r="A45">
        <v>22</v>
      </c>
      <c r="B45">
        <v>7</v>
      </c>
      <c r="C45">
        <v>55</v>
      </c>
    </row>
    <row r="46" spans="1:7" x14ac:dyDescent="0.25">
      <c r="A46">
        <v>24</v>
      </c>
      <c r="B46">
        <v>7</v>
      </c>
      <c r="C46">
        <v>17</v>
      </c>
    </row>
    <row r="47" spans="1:7" x14ac:dyDescent="0.25">
      <c r="A47">
        <v>24</v>
      </c>
      <c r="B47">
        <v>5</v>
      </c>
      <c r="C47">
        <v>3</v>
      </c>
    </row>
    <row r="48" spans="1:7" x14ac:dyDescent="0.25">
      <c r="A48">
        <v>21</v>
      </c>
      <c r="B48">
        <v>5</v>
      </c>
      <c r="C48">
        <v>1</v>
      </c>
    </row>
    <row r="49" spans="1:3" x14ac:dyDescent="0.25">
      <c r="A49">
        <v>25</v>
      </c>
      <c r="B49">
        <v>5</v>
      </c>
      <c r="C49">
        <v>3</v>
      </c>
    </row>
    <row r="50" spans="1:3" x14ac:dyDescent="0.25">
      <c r="A50">
        <v>24</v>
      </c>
      <c r="B50">
        <v>7</v>
      </c>
      <c r="C50">
        <v>100</v>
      </c>
    </row>
    <row r="51" spans="1:3" x14ac:dyDescent="0.25">
      <c r="A51">
        <v>20</v>
      </c>
      <c r="B51">
        <v>7</v>
      </c>
      <c r="C51">
        <v>7</v>
      </c>
    </row>
    <row r="52" spans="1:3" x14ac:dyDescent="0.25">
      <c r="A52">
        <v>22</v>
      </c>
      <c r="B52">
        <v>7</v>
      </c>
      <c r="C52">
        <v>3</v>
      </c>
    </row>
    <row r="53" spans="1:3" x14ac:dyDescent="0.25">
      <c r="A53">
        <v>21</v>
      </c>
      <c r="B53">
        <v>4</v>
      </c>
      <c r="C53">
        <v>2</v>
      </c>
    </row>
    <row r="54" spans="1:3" x14ac:dyDescent="0.25">
      <c r="A54">
        <v>21</v>
      </c>
      <c r="B54">
        <v>6</v>
      </c>
      <c r="C54">
        <v>4</v>
      </c>
    </row>
    <row r="55" spans="1:3" x14ac:dyDescent="0.25">
      <c r="A55">
        <v>21</v>
      </c>
      <c r="B55">
        <v>6</v>
      </c>
      <c r="C55">
        <v>6</v>
      </c>
    </row>
    <row r="56" spans="1:3" x14ac:dyDescent="0.25">
      <c r="A56">
        <v>25</v>
      </c>
      <c r="B56">
        <v>4</v>
      </c>
      <c r="C56">
        <v>9</v>
      </c>
    </row>
    <row r="57" spans="1:3" x14ac:dyDescent="0.25">
      <c r="A57">
        <v>21</v>
      </c>
      <c r="B57">
        <v>10</v>
      </c>
      <c r="C57">
        <v>23</v>
      </c>
    </row>
    <row r="58" spans="1:3" x14ac:dyDescent="0.25">
      <c r="A58">
        <v>21</v>
      </c>
      <c r="B58">
        <v>7</v>
      </c>
    </row>
    <row r="59" spans="1:3" x14ac:dyDescent="0.25">
      <c r="A59">
        <v>25</v>
      </c>
      <c r="B59">
        <v>7</v>
      </c>
      <c r="C59">
        <v>0</v>
      </c>
    </row>
    <row r="60" spans="1:3" x14ac:dyDescent="0.25">
      <c r="A60">
        <v>23</v>
      </c>
      <c r="B60">
        <v>5</v>
      </c>
      <c r="C60">
        <v>12</v>
      </c>
    </row>
    <row r="61" spans="1:3" x14ac:dyDescent="0.25">
      <c r="A61">
        <v>25</v>
      </c>
      <c r="B61">
        <v>8</v>
      </c>
      <c r="C61">
        <v>15</v>
      </c>
    </row>
    <row r="62" spans="1:3" x14ac:dyDescent="0.25">
      <c r="A62">
        <v>21</v>
      </c>
      <c r="B62">
        <v>8</v>
      </c>
      <c r="C62">
        <v>7</v>
      </c>
    </row>
    <row r="63" spans="1:3" x14ac:dyDescent="0.25">
      <c r="A63">
        <v>23</v>
      </c>
      <c r="B63">
        <v>8</v>
      </c>
      <c r="C63">
        <v>3</v>
      </c>
    </row>
    <row r="64" spans="1:3" x14ac:dyDescent="0.25">
      <c r="A64">
        <v>23</v>
      </c>
      <c r="B64">
        <v>8</v>
      </c>
      <c r="C64">
        <v>0</v>
      </c>
    </row>
    <row r="65" spans="1:3" x14ac:dyDescent="0.25">
      <c r="A65">
        <v>23</v>
      </c>
      <c r="B65">
        <v>8</v>
      </c>
      <c r="C65">
        <v>2</v>
      </c>
    </row>
    <row r="66" spans="1:3" x14ac:dyDescent="0.25">
      <c r="A66">
        <v>23</v>
      </c>
      <c r="B66">
        <v>8</v>
      </c>
      <c r="C66">
        <v>80</v>
      </c>
    </row>
    <row r="67" spans="1:3" x14ac:dyDescent="0.25">
      <c r="A67">
        <v>24</v>
      </c>
      <c r="B67">
        <v>8</v>
      </c>
      <c r="C67">
        <v>10</v>
      </c>
    </row>
    <row r="68" spans="1:3" x14ac:dyDescent="0.25">
      <c r="A68">
        <v>20</v>
      </c>
      <c r="B68">
        <v>5</v>
      </c>
      <c r="C68">
        <v>15</v>
      </c>
    </row>
    <row r="69" spans="1:3" x14ac:dyDescent="0.25">
      <c r="A69">
        <v>24</v>
      </c>
      <c r="B69">
        <v>5</v>
      </c>
      <c r="C69">
        <v>2</v>
      </c>
    </row>
    <row r="70" spans="1:3" x14ac:dyDescent="0.25">
      <c r="A70">
        <v>23</v>
      </c>
      <c r="B70">
        <v>8</v>
      </c>
      <c r="C70">
        <v>12</v>
      </c>
    </row>
    <row r="71" spans="1:3" x14ac:dyDescent="0.25">
      <c r="A71">
        <v>21</v>
      </c>
      <c r="B71">
        <v>8</v>
      </c>
      <c r="C71">
        <v>7</v>
      </c>
    </row>
    <row r="72" spans="1:3" x14ac:dyDescent="0.25">
      <c r="A72">
        <v>21</v>
      </c>
      <c r="B72">
        <v>8</v>
      </c>
      <c r="C72">
        <v>6</v>
      </c>
    </row>
    <row r="73" spans="1:3" x14ac:dyDescent="0.25">
      <c r="A73">
        <v>24</v>
      </c>
      <c r="B73">
        <v>8</v>
      </c>
      <c r="C73">
        <v>3</v>
      </c>
    </row>
    <row r="74" spans="1:3" x14ac:dyDescent="0.25">
      <c r="A74">
        <v>23</v>
      </c>
      <c r="B74">
        <v>8</v>
      </c>
      <c r="C74">
        <v>4</v>
      </c>
    </row>
    <row r="75" spans="1:3" x14ac:dyDescent="0.25">
      <c r="A75">
        <v>22</v>
      </c>
      <c r="B75">
        <v>4</v>
      </c>
      <c r="C75">
        <v>60</v>
      </c>
    </row>
    <row r="76" spans="1:3" x14ac:dyDescent="0.25">
      <c r="A76">
        <v>22</v>
      </c>
      <c r="B76">
        <v>7</v>
      </c>
      <c r="C76">
        <v>55</v>
      </c>
    </row>
    <row r="77" spans="1:3" x14ac:dyDescent="0.25">
      <c r="A77">
        <v>24</v>
      </c>
      <c r="B77">
        <v>7</v>
      </c>
      <c r="C77">
        <v>17</v>
      </c>
    </row>
    <row r="78" spans="1:3" x14ac:dyDescent="0.25">
      <c r="A78">
        <v>24</v>
      </c>
      <c r="B78">
        <v>5</v>
      </c>
      <c r="C78">
        <v>3</v>
      </c>
    </row>
    <row r="79" spans="1:3" x14ac:dyDescent="0.25">
      <c r="A79">
        <v>21</v>
      </c>
      <c r="B79">
        <v>5</v>
      </c>
      <c r="C79">
        <v>1</v>
      </c>
    </row>
    <row r="80" spans="1:3" x14ac:dyDescent="0.25">
      <c r="A80">
        <v>25</v>
      </c>
      <c r="B80">
        <v>5</v>
      </c>
      <c r="C80">
        <v>3</v>
      </c>
    </row>
    <row r="81" spans="1:3" x14ac:dyDescent="0.25">
      <c r="A81">
        <v>24</v>
      </c>
      <c r="B81">
        <v>7</v>
      </c>
      <c r="C81">
        <v>100</v>
      </c>
    </row>
    <row r="82" spans="1:3" x14ac:dyDescent="0.25">
      <c r="A82">
        <v>20</v>
      </c>
      <c r="B82">
        <v>7</v>
      </c>
      <c r="C82">
        <v>7</v>
      </c>
    </row>
    <row r="83" spans="1:3" x14ac:dyDescent="0.25">
      <c r="A83">
        <v>22</v>
      </c>
      <c r="B83">
        <v>7</v>
      </c>
      <c r="C83">
        <v>3</v>
      </c>
    </row>
    <row r="84" spans="1:3" x14ac:dyDescent="0.25">
      <c r="A84">
        <v>21</v>
      </c>
      <c r="B84">
        <v>4</v>
      </c>
      <c r="C84">
        <v>2</v>
      </c>
    </row>
    <row r="85" spans="1:3" x14ac:dyDescent="0.25">
      <c r="A85">
        <v>21</v>
      </c>
      <c r="B85">
        <v>6</v>
      </c>
      <c r="C85">
        <v>4</v>
      </c>
    </row>
    <row r="86" spans="1:3" x14ac:dyDescent="0.25">
      <c r="A86">
        <v>21</v>
      </c>
      <c r="B86">
        <v>6</v>
      </c>
      <c r="C86">
        <v>6</v>
      </c>
    </row>
    <row r="87" spans="1:3" x14ac:dyDescent="0.25">
      <c r="A87">
        <v>25</v>
      </c>
      <c r="B87">
        <v>4</v>
      </c>
      <c r="C87">
        <v>9</v>
      </c>
    </row>
    <row r="88" spans="1:3" x14ac:dyDescent="0.25">
      <c r="A88">
        <v>21</v>
      </c>
      <c r="B88">
        <v>10</v>
      </c>
      <c r="C88">
        <v>23</v>
      </c>
    </row>
    <row r="89" spans="1:3" x14ac:dyDescent="0.25">
      <c r="A89">
        <v>24</v>
      </c>
      <c r="B89">
        <v>5</v>
      </c>
      <c r="C89">
        <v>3</v>
      </c>
    </row>
    <row r="90" spans="1:3" x14ac:dyDescent="0.25">
      <c r="A90">
        <v>21</v>
      </c>
      <c r="B90">
        <v>5</v>
      </c>
      <c r="C90">
        <v>1</v>
      </c>
    </row>
    <row r="91" spans="1:3" x14ac:dyDescent="0.25">
      <c r="A91">
        <v>25</v>
      </c>
      <c r="B91">
        <v>5</v>
      </c>
      <c r="C91">
        <v>3</v>
      </c>
    </row>
    <row r="92" spans="1:3" x14ac:dyDescent="0.25">
      <c r="A92">
        <v>24</v>
      </c>
      <c r="B92">
        <v>7</v>
      </c>
      <c r="C92">
        <v>100</v>
      </c>
    </row>
    <row r="93" spans="1:3" x14ac:dyDescent="0.25">
      <c r="A93">
        <v>20</v>
      </c>
      <c r="B93">
        <v>7</v>
      </c>
      <c r="C93">
        <v>7</v>
      </c>
    </row>
    <row r="94" spans="1:3" x14ac:dyDescent="0.25">
      <c r="A94">
        <v>22</v>
      </c>
      <c r="B94">
        <v>7</v>
      </c>
      <c r="C94">
        <v>3</v>
      </c>
    </row>
    <row r="95" spans="1:3" x14ac:dyDescent="0.25">
      <c r="A95">
        <v>21</v>
      </c>
      <c r="B95">
        <v>4</v>
      </c>
      <c r="C95">
        <v>2</v>
      </c>
    </row>
    <row r="96" spans="1:3" x14ac:dyDescent="0.25">
      <c r="A96">
        <v>21</v>
      </c>
      <c r="B96">
        <v>6</v>
      </c>
      <c r="C96">
        <v>4</v>
      </c>
    </row>
    <row r="97" spans="1:3" x14ac:dyDescent="0.25">
      <c r="A97">
        <v>21</v>
      </c>
      <c r="B97">
        <v>6</v>
      </c>
      <c r="C97">
        <v>6</v>
      </c>
    </row>
    <row r="98" spans="1:3" x14ac:dyDescent="0.25">
      <c r="A98">
        <v>25</v>
      </c>
      <c r="B98">
        <v>4</v>
      </c>
      <c r="C98">
        <v>9</v>
      </c>
    </row>
    <row r="99" spans="1:3" x14ac:dyDescent="0.25">
      <c r="A99">
        <v>21</v>
      </c>
      <c r="B99">
        <v>10</v>
      </c>
      <c r="C99">
        <v>23</v>
      </c>
    </row>
    <row r="100" spans="1:3" x14ac:dyDescent="0.25">
      <c r="A100">
        <v>22</v>
      </c>
      <c r="B100">
        <v>7</v>
      </c>
      <c r="C100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40" workbookViewId="0">
      <selection activeCell="F14" sqref="F14"/>
    </sheetView>
  </sheetViews>
  <sheetFormatPr defaultRowHeight="15" x14ac:dyDescent="0.25"/>
  <cols>
    <col min="1" max="1" width="4" customWidth="1"/>
  </cols>
  <sheetData>
    <row r="1" spans="1:4" x14ac:dyDescent="0.25">
      <c r="A1" t="s">
        <v>0</v>
      </c>
      <c r="B1" s="1" t="s">
        <v>7</v>
      </c>
      <c r="C1" s="1" t="s">
        <v>8</v>
      </c>
      <c r="D1" t="s">
        <v>19</v>
      </c>
    </row>
    <row r="2" spans="1:4" x14ac:dyDescent="0.25">
      <c r="A2">
        <v>23</v>
      </c>
      <c r="B2">
        <v>12</v>
      </c>
    </row>
    <row r="3" spans="1:4" x14ac:dyDescent="0.25">
      <c r="A3">
        <v>23</v>
      </c>
      <c r="B3">
        <v>8</v>
      </c>
      <c r="C3">
        <v>80</v>
      </c>
    </row>
    <row r="4" spans="1:4" x14ac:dyDescent="0.25">
      <c r="A4">
        <v>24</v>
      </c>
      <c r="B4">
        <v>8</v>
      </c>
      <c r="C4">
        <v>10</v>
      </c>
    </row>
    <row r="5" spans="1:4" x14ac:dyDescent="0.25">
      <c r="A5">
        <v>20</v>
      </c>
      <c r="B5">
        <v>5</v>
      </c>
      <c r="C5">
        <v>15</v>
      </c>
    </row>
    <row r="6" spans="1:4" x14ac:dyDescent="0.25">
      <c r="A6">
        <v>24</v>
      </c>
      <c r="B6">
        <v>5</v>
      </c>
      <c r="C6">
        <v>2</v>
      </c>
    </row>
    <row r="7" spans="1:4" x14ac:dyDescent="0.25">
      <c r="A7">
        <v>23</v>
      </c>
      <c r="B7">
        <v>8</v>
      </c>
      <c r="C7">
        <v>12</v>
      </c>
    </row>
    <row r="8" spans="1:4" x14ac:dyDescent="0.25">
      <c r="A8">
        <v>21</v>
      </c>
      <c r="B8">
        <v>8</v>
      </c>
      <c r="C8">
        <v>7</v>
      </c>
    </row>
    <row r="9" spans="1:4" x14ac:dyDescent="0.25">
      <c r="A9">
        <v>21</v>
      </c>
      <c r="B9">
        <v>8</v>
      </c>
      <c r="C9">
        <v>6</v>
      </c>
    </row>
    <row r="10" spans="1:4" x14ac:dyDescent="0.25">
      <c r="A10">
        <v>24</v>
      </c>
      <c r="B10">
        <v>8</v>
      </c>
      <c r="C10">
        <v>3</v>
      </c>
    </row>
    <row r="11" spans="1:4" x14ac:dyDescent="0.25">
      <c r="A11">
        <v>23</v>
      </c>
      <c r="B11">
        <v>8</v>
      </c>
      <c r="C11">
        <v>4</v>
      </c>
    </row>
    <row r="12" spans="1:4" x14ac:dyDescent="0.25">
      <c r="A12">
        <v>22</v>
      </c>
      <c r="B12">
        <v>4</v>
      </c>
      <c r="C12">
        <v>60</v>
      </c>
    </row>
    <row r="13" spans="1:4" x14ac:dyDescent="0.25">
      <c r="A13">
        <v>22</v>
      </c>
      <c r="B13">
        <v>7</v>
      </c>
      <c r="C13">
        <v>55</v>
      </c>
    </row>
    <row r="14" spans="1:4" x14ac:dyDescent="0.25">
      <c r="A14">
        <v>24</v>
      </c>
      <c r="B14">
        <v>7</v>
      </c>
      <c r="C14">
        <v>17</v>
      </c>
    </row>
    <row r="15" spans="1:4" x14ac:dyDescent="0.25">
      <c r="A15">
        <v>24</v>
      </c>
      <c r="B15">
        <v>5</v>
      </c>
      <c r="C15">
        <v>3</v>
      </c>
    </row>
    <row r="16" spans="1:4" x14ac:dyDescent="0.25">
      <c r="A16">
        <v>21</v>
      </c>
      <c r="B16">
        <v>5</v>
      </c>
      <c r="C16">
        <v>1</v>
      </c>
    </row>
    <row r="17" spans="1:9" x14ac:dyDescent="0.25">
      <c r="A17">
        <v>25</v>
      </c>
      <c r="B17">
        <v>5</v>
      </c>
      <c r="C17">
        <v>3</v>
      </c>
      <c r="I17" t="s">
        <v>119</v>
      </c>
    </row>
    <row r="18" spans="1:9" x14ac:dyDescent="0.25">
      <c r="A18">
        <v>24</v>
      </c>
      <c r="B18">
        <v>7</v>
      </c>
      <c r="C18">
        <v>100</v>
      </c>
    </row>
    <row r="19" spans="1:9" x14ac:dyDescent="0.25">
      <c r="A19">
        <v>20</v>
      </c>
      <c r="B19">
        <v>7</v>
      </c>
      <c r="C19">
        <v>7</v>
      </c>
    </row>
    <row r="20" spans="1:9" x14ac:dyDescent="0.25">
      <c r="A20">
        <v>22</v>
      </c>
      <c r="B20">
        <v>7</v>
      </c>
      <c r="C20">
        <v>3</v>
      </c>
    </row>
    <row r="21" spans="1:9" x14ac:dyDescent="0.25">
      <c r="A21">
        <v>21</v>
      </c>
      <c r="B21">
        <v>4</v>
      </c>
      <c r="C21">
        <v>2</v>
      </c>
    </row>
    <row r="22" spans="1:9" x14ac:dyDescent="0.25">
      <c r="A22">
        <v>21</v>
      </c>
      <c r="B22">
        <v>6</v>
      </c>
      <c r="C22">
        <v>4</v>
      </c>
    </row>
    <row r="23" spans="1:9" x14ac:dyDescent="0.25">
      <c r="A23">
        <v>21</v>
      </c>
      <c r="B23">
        <v>6</v>
      </c>
      <c r="C23">
        <v>6</v>
      </c>
    </row>
    <row r="24" spans="1:9" x14ac:dyDescent="0.25">
      <c r="A24">
        <v>25</v>
      </c>
      <c r="B24">
        <v>4</v>
      </c>
      <c r="C24">
        <v>9</v>
      </c>
    </row>
    <row r="25" spans="1:9" x14ac:dyDescent="0.25">
      <c r="A25">
        <v>21</v>
      </c>
      <c r="B25">
        <v>10</v>
      </c>
      <c r="C25">
        <v>23</v>
      </c>
    </row>
    <row r="26" spans="1:9" x14ac:dyDescent="0.25">
      <c r="A26">
        <v>21</v>
      </c>
      <c r="B26">
        <v>7</v>
      </c>
    </row>
    <row r="27" spans="1:9" x14ac:dyDescent="0.25">
      <c r="A27">
        <v>25</v>
      </c>
      <c r="B27">
        <v>7</v>
      </c>
      <c r="C27">
        <v>0</v>
      </c>
    </row>
    <row r="28" spans="1:9" x14ac:dyDescent="0.25">
      <c r="A28">
        <v>23</v>
      </c>
      <c r="B28">
        <v>5</v>
      </c>
      <c r="C28">
        <v>12</v>
      </c>
    </row>
    <row r="29" spans="1:9" x14ac:dyDescent="0.25">
      <c r="A29">
        <v>25</v>
      </c>
      <c r="B29">
        <v>8</v>
      </c>
      <c r="C29">
        <v>15</v>
      </c>
    </row>
    <row r="30" spans="1:9" x14ac:dyDescent="0.25">
      <c r="A30">
        <v>21</v>
      </c>
      <c r="B30">
        <v>8</v>
      </c>
      <c r="C30">
        <v>7</v>
      </c>
    </row>
    <row r="31" spans="1:9" x14ac:dyDescent="0.25">
      <c r="A31">
        <v>23</v>
      </c>
      <c r="B31">
        <v>8</v>
      </c>
      <c r="C31">
        <v>3</v>
      </c>
    </row>
    <row r="32" spans="1:9" x14ac:dyDescent="0.25">
      <c r="A32">
        <v>23</v>
      </c>
      <c r="B32">
        <v>8</v>
      </c>
      <c r="C32">
        <v>0</v>
      </c>
    </row>
    <row r="33" spans="1:9" x14ac:dyDescent="0.25">
      <c r="A33">
        <v>23</v>
      </c>
      <c r="B33">
        <v>8</v>
      </c>
      <c r="C33">
        <v>2</v>
      </c>
    </row>
    <row r="34" spans="1:9" x14ac:dyDescent="0.25">
      <c r="A34">
        <v>23</v>
      </c>
      <c r="B34">
        <v>12</v>
      </c>
    </row>
    <row r="35" spans="1:9" x14ac:dyDescent="0.25">
      <c r="A35">
        <v>23</v>
      </c>
      <c r="B35">
        <v>8</v>
      </c>
      <c r="C35">
        <v>80</v>
      </c>
    </row>
    <row r="36" spans="1:9" x14ac:dyDescent="0.25">
      <c r="A36">
        <v>24</v>
      </c>
      <c r="B36">
        <v>8</v>
      </c>
      <c r="C36">
        <v>10</v>
      </c>
      <c r="I36" t="s">
        <v>120</v>
      </c>
    </row>
    <row r="37" spans="1:9" x14ac:dyDescent="0.25">
      <c r="A37">
        <v>20</v>
      </c>
      <c r="B37">
        <v>5</v>
      </c>
      <c r="C37">
        <v>15</v>
      </c>
    </row>
    <row r="38" spans="1:9" x14ac:dyDescent="0.25">
      <c r="A38">
        <v>24</v>
      </c>
      <c r="B38">
        <v>5</v>
      </c>
      <c r="C38">
        <v>2</v>
      </c>
    </row>
    <row r="39" spans="1:9" x14ac:dyDescent="0.25">
      <c r="A39">
        <v>23</v>
      </c>
      <c r="B39">
        <v>8</v>
      </c>
      <c r="C39">
        <v>12</v>
      </c>
    </row>
    <row r="40" spans="1:9" x14ac:dyDescent="0.25">
      <c r="A40">
        <v>21</v>
      </c>
      <c r="B40">
        <v>8</v>
      </c>
      <c r="C40">
        <v>7</v>
      </c>
    </row>
    <row r="41" spans="1:9" x14ac:dyDescent="0.25">
      <c r="A41">
        <v>21</v>
      </c>
      <c r="B41">
        <v>8</v>
      </c>
      <c r="C41">
        <v>6</v>
      </c>
    </row>
    <row r="42" spans="1:9" x14ac:dyDescent="0.25">
      <c r="A42">
        <v>24</v>
      </c>
      <c r="B42">
        <v>8</v>
      </c>
      <c r="C42">
        <v>3</v>
      </c>
    </row>
    <row r="43" spans="1:9" x14ac:dyDescent="0.25">
      <c r="A43">
        <v>23</v>
      </c>
      <c r="B43">
        <v>8</v>
      </c>
      <c r="C43">
        <v>4</v>
      </c>
    </row>
    <row r="44" spans="1:9" x14ac:dyDescent="0.25">
      <c r="A44">
        <v>22</v>
      </c>
      <c r="B44">
        <v>4</v>
      </c>
      <c r="C44">
        <v>60</v>
      </c>
    </row>
    <row r="45" spans="1:9" x14ac:dyDescent="0.25">
      <c r="A45">
        <v>22</v>
      </c>
      <c r="B45">
        <v>7</v>
      </c>
      <c r="C45">
        <v>55</v>
      </c>
    </row>
    <row r="46" spans="1:9" x14ac:dyDescent="0.25">
      <c r="A46">
        <v>24</v>
      </c>
      <c r="B46">
        <v>7</v>
      </c>
      <c r="C46">
        <v>17</v>
      </c>
    </row>
    <row r="47" spans="1:9" x14ac:dyDescent="0.25">
      <c r="A47">
        <v>24</v>
      </c>
      <c r="B47">
        <v>5</v>
      </c>
      <c r="C47">
        <v>3</v>
      </c>
    </row>
    <row r="48" spans="1:9" x14ac:dyDescent="0.25">
      <c r="A48">
        <v>21</v>
      </c>
      <c r="B48">
        <v>5</v>
      </c>
      <c r="C48">
        <v>1</v>
      </c>
    </row>
    <row r="49" spans="1:9" x14ac:dyDescent="0.25">
      <c r="A49">
        <v>25</v>
      </c>
      <c r="B49">
        <v>5</v>
      </c>
      <c r="C49">
        <v>3</v>
      </c>
    </row>
    <row r="50" spans="1:9" x14ac:dyDescent="0.25">
      <c r="A50">
        <v>24</v>
      </c>
      <c r="B50">
        <v>7</v>
      </c>
      <c r="C50">
        <v>100</v>
      </c>
    </row>
    <row r="51" spans="1:9" x14ac:dyDescent="0.25">
      <c r="A51">
        <v>20</v>
      </c>
      <c r="B51">
        <v>7</v>
      </c>
      <c r="C51">
        <v>7</v>
      </c>
    </row>
    <row r="52" spans="1:9" x14ac:dyDescent="0.25">
      <c r="A52">
        <v>22</v>
      </c>
      <c r="B52">
        <v>7</v>
      </c>
      <c r="C52">
        <v>3</v>
      </c>
    </row>
    <row r="53" spans="1:9" x14ac:dyDescent="0.25">
      <c r="A53">
        <v>21</v>
      </c>
      <c r="B53">
        <v>4</v>
      </c>
      <c r="C53">
        <v>2</v>
      </c>
      <c r="I53" t="s">
        <v>121</v>
      </c>
    </row>
    <row r="54" spans="1:9" x14ac:dyDescent="0.25">
      <c r="A54">
        <v>21</v>
      </c>
      <c r="B54">
        <v>6</v>
      </c>
      <c r="C54">
        <v>4</v>
      </c>
    </row>
    <row r="55" spans="1:9" x14ac:dyDescent="0.25">
      <c r="A55">
        <v>21</v>
      </c>
      <c r="B55">
        <v>6</v>
      </c>
      <c r="C55">
        <v>6</v>
      </c>
    </row>
    <row r="56" spans="1:9" x14ac:dyDescent="0.25">
      <c r="A56">
        <v>25</v>
      </c>
      <c r="B56">
        <v>4</v>
      </c>
      <c r="C56">
        <v>9</v>
      </c>
    </row>
    <row r="57" spans="1:9" x14ac:dyDescent="0.25">
      <c r="A57">
        <v>21</v>
      </c>
      <c r="B57">
        <v>10</v>
      </c>
      <c r="C57">
        <v>23</v>
      </c>
    </row>
    <row r="58" spans="1:9" x14ac:dyDescent="0.25">
      <c r="A58">
        <v>21</v>
      </c>
      <c r="B58">
        <v>7</v>
      </c>
    </row>
    <row r="59" spans="1:9" x14ac:dyDescent="0.25">
      <c r="A59">
        <v>25</v>
      </c>
      <c r="B59">
        <v>7</v>
      </c>
      <c r="C59">
        <v>0</v>
      </c>
    </row>
    <row r="60" spans="1:9" x14ac:dyDescent="0.25">
      <c r="A60">
        <v>23</v>
      </c>
      <c r="B60">
        <v>5</v>
      </c>
      <c r="C60">
        <v>12</v>
      </c>
    </row>
    <row r="61" spans="1:9" x14ac:dyDescent="0.25">
      <c r="A61">
        <v>25</v>
      </c>
      <c r="B61">
        <v>8</v>
      </c>
      <c r="C61">
        <v>15</v>
      </c>
    </row>
    <row r="62" spans="1:9" x14ac:dyDescent="0.25">
      <c r="A62">
        <v>21</v>
      </c>
      <c r="B62">
        <v>8</v>
      </c>
      <c r="C62">
        <v>7</v>
      </c>
    </row>
    <row r="63" spans="1:9" x14ac:dyDescent="0.25">
      <c r="A63">
        <v>23</v>
      </c>
      <c r="B63">
        <v>8</v>
      </c>
      <c r="C63">
        <v>3</v>
      </c>
    </row>
    <row r="64" spans="1:9" x14ac:dyDescent="0.25">
      <c r="A64">
        <v>23</v>
      </c>
      <c r="B64">
        <v>8</v>
      </c>
      <c r="C64">
        <v>0</v>
      </c>
    </row>
    <row r="65" spans="1:3" x14ac:dyDescent="0.25">
      <c r="A65">
        <v>23</v>
      </c>
      <c r="B65">
        <v>8</v>
      </c>
      <c r="C65">
        <v>2</v>
      </c>
    </row>
    <row r="66" spans="1:3" x14ac:dyDescent="0.25">
      <c r="A66">
        <v>23</v>
      </c>
      <c r="B66">
        <v>8</v>
      </c>
      <c r="C66">
        <v>80</v>
      </c>
    </row>
    <row r="67" spans="1:3" x14ac:dyDescent="0.25">
      <c r="A67">
        <v>24</v>
      </c>
      <c r="B67">
        <v>8</v>
      </c>
      <c r="C67">
        <v>10</v>
      </c>
    </row>
    <row r="68" spans="1:3" x14ac:dyDescent="0.25">
      <c r="A68">
        <v>20</v>
      </c>
      <c r="B68">
        <v>5</v>
      </c>
      <c r="C68">
        <v>15</v>
      </c>
    </row>
    <row r="69" spans="1:3" x14ac:dyDescent="0.25">
      <c r="A69">
        <v>24</v>
      </c>
      <c r="B69">
        <v>5</v>
      </c>
      <c r="C69">
        <v>2</v>
      </c>
    </row>
    <row r="70" spans="1:3" x14ac:dyDescent="0.25">
      <c r="A70">
        <v>23</v>
      </c>
      <c r="B70">
        <v>8</v>
      </c>
      <c r="C70">
        <v>12</v>
      </c>
    </row>
    <row r="71" spans="1:3" x14ac:dyDescent="0.25">
      <c r="A71">
        <v>21</v>
      </c>
      <c r="B71">
        <v>8</v>
      </c>
      <c r="C71">
        <v>7</v>
      </c>
    </row>
    <row r="72" spans="1:3" x14ac:dyDescent="0.25">
      <c r="A72">
        <v>21</v>
      </c>
      <c r="B72">
        <v>8</v>
      </c>
      <c r="C72">
        <v>6</v>
      </c>
    </row>
    <row r="73" spans="1:3" x14ac:dyDescent="0.25">
      <c r="A73">
        <v>24</v>
      </c>
      <c r="B73">
        <v>8</v>
      </c>
      <c r="C73">
        <v>3</v>
      </c>
    </row>
    <row r="74" spans="1:3" x14ac:dyDescent="0.25">
      <c r="A74">
        <v>23</v>
      </c>
      <c r="B74">
        <v>8</v>
      </c>
      <c r="C74">
        <v>4</v>
      </c>
    </row>
    <row r="75" spans="1:3" x14ac:dyDescent="0.25">
      <c r="A75">
        <v>22</v>
      </c>
      <c r="B75">
        <v>4</v>
      </c>
      <c r="C75">
        <v>60</v>
      </c>
    </row>
    <row r="76" spans="1:3" x14ac:dyDescent="0.25">
      <c r="A76">
        <v>22</v>
      </c>
      <c r="B76">
        <v>7</v>
      </c>
      <c r="C76">
        <v>55</v>
      </c>
    </row>
    <row r="77" spans="1:3" x14ac:dyDescent="0.25">
      <c r="A77">
        <v>24</v>
      </c>
      <c r="B77">
        <v>7</v>
      </c>
      <c r="C77">
        <v>17</v>
      </c>
    </row>
    <row r="78" spans="1:3" x14ac:dyDescent="0.25">
      <c r="A78">
        <v>24</v>
      </c>
      <c r="B78">
        <v>5</v>
      </c>
      <c r="C78">
        <v>3</v>
      </c>
    </row>
    <row r="79" spans="1:3" x14ac:dyDescent="0.25">
      <c r="A79">
        <v>21</v>
      </c>
      <c r="B79">
        <v>5</v>
      </c>
      <c r="C79">
        <v>1</v>
      </c>
    </row>
    <row r="80" spans="1:3" x14ac:dyDescent="0.25">
      <c r="A80">
        <v>25</v>
      </c>
      <c r="B80">
        <v>5</v>
      </c>
      <c r="C80">
        <v>3</v>
      </c>
    </row>
    <row r="81" spans="1:3" x14ac:dyDescent="0.25">
      <c r="A81">
        <v>24</v>
      </c>
      <c r="B81">
        <v>7</v>
      </c>
      <c r="C81">
        <v>100</v>
      </c>
    </row>
    <row r="82" spans="1:3" x14ac:dyDescent="0.25">
      <c r="A82">
        <v>20</v>
      </c>
      <c r="B82">
        <v>7</v>
      </c>
      <c r="C82">
        <v>7</v>
      </c>
    </row>
    <row r="83" spans="1:3" x14ac:dyDescent="0.25">
      <c r="A83">
        <v>22</v>
      </c>
      <c r="B83">
        <v>7</v>
      </c>
      <c r="C83">
        <v>3</v>
      </c>
    </row>
    <row r="84" spans="1:3" x14ac:dyDescent="0.25">
      <c r="A84">
        <v>21</v>
      </c>
      <c r="B84">
        <v>4</v>
      </c>
      <c r="C84">
        <v>2</v>
      </c>
    </row>
    <row r="85" spans="1:3" x14ac:dyDescent="0.25">
      <c r="A85">
        <v>21</v>
      </c>
      <c r="B85">
        <v>6</v>
      </c>
      <c r="C85">
        <v>4</v>
      </c>
    </row>
    <row r="86" spans="1:3" x14ac:dyDescent="0.25">
      <c r="A86">
        <v>21</v>
      </c>
      <c r="B86">
        <v>6</v>
      </c>
      <c r="C86">
        <v>6</v>
      </c>
    </row>
    <row r="87" spans="1:3" x14ac:dyDescent="0.25">
      <c r="A87">
        <v>25</v>
      </c>
      <c r="B87">
        <v>4</v>
      </c>
      <c r="C87">
        <v>9</v>
      </c>
    </row>
    <row r="88" spans="1:3" x14ac:dyDescent="0.25">
      <c r="A88">
        <v>21</v>
      </c>
      <c r="B88">
        <v>10</v>
      </c>
      <c r="C88">
        <v>23</v>
      </c>
    </row>
    <row r="89" spans="1:3" x14ac:dyDescent="0.25">
      <c r="A89">
        <v>24</v>
      </c>
      <c r="B89">
        <v>5</v>
      </c>
      <c r="C89">
        <v>3</v>
      </c>
    </row>
    <row r="90" spans="1:3" x14ac:dyDescent="0.25">
      <c r="A90">
        <v>21</v>
      </c>
      <c r="B90">
        <v>5</v>
      </c>
      <c r="C90">
        <v>1</v>
      </c>
    </row>
    <row r="91" spans="1:3" x14ac:dyDescent="0.25">
      <c r="A91">
        <v>25</v>
      </c>
      <c r="B91">
        <v>5</v>
      </c>
      <c r="C91">
        <v>3</v>
      </c>
    </row>
    <row r="92" spans="1:3" x14ac:dyDescent="0.25">
      <c r="A92">
        <v>24</v>
      </c>
      <c r="B92">
        <v>7</v>
      </c>
      <c r="C92">
        <v>100</v>
      </c>
    </row>
    <row r="93" spans="1:3" x14ac:dyDescent="0.25">
      <c r="A93">
        <v>20</v>
      </c>
      <c r="B93">
        <v>7</v>
      </c>
      <c r="C93">
        <v>7</v>
      </c>
    </row>
    <row r="94" spans="1:3" x14ac:dyDescent="0.25">
      <c r="A94">
        <v>22</v>
      </c>
      <c r="B94">
        <v>7</v>
      </c>
      <c r="C94">
        <v>3</v>
      </c>
    </row>
    <row r="95" spans="1:3" x14ac:dyDescent="0.25">
      <c r="A95">
        <v>21</v>
      </c>
      <c r="B95">
        <v>4</v>
      </c>
      <c r="C95">
        <v>2</v>
      </c>
    </row>
    <row r="96" spans="1:3" x14ac:dyDescent="0.25">
      <c r="A96">
        <v>21</v>
      </c>
      <c r="B96">
        <v>6</v>
      </c>
      <c r="C96">
        <v>4</v>
      </c>
    </row>
    <row r="97" spans="1:3" x14ac:dyDescent="0.25">
      <c r="A97">
        <v>21</v>
      </c>
      <c r="B97">
        <v>6</v>
      </c>
      <c r="C97">
        <v>6</v>
      </c>
    </row>
    <row r="98" spans="1:3" x14ac:dyDescent="0.25">
      <c r="A98">
        <v>25</v>
      </c>
      <c r="B98">
        <v>4</v>
      </c>
      <c r="C98">
        <v>9</v>
      </c>
    </row>
    <row r="99" spans="1:3" x14ac:dyDescent="0.25">
      <c r="A99">
        <v>21</v>
      </c>
      <c r="B99">
        <v>10</v>
      </c>
      <c r="C99">
        <v>23</v>
      </c>
    </row>
    <row r="100" spans="1:3" x14ac:dyDescent="0.25">
      <c r="A100">
        <v>22</v>
      </c>
      <c r="B100">
        <v>7</v>
      </c>
      <c r="C100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K25" sqref="K25"/>
    </sheetView>
  </sheetViews>
  <sheetFormatPr defaultRowHeight="15" x14ac:dyDescent="0.25"/>
  <sheetData>
    <row r="1" spans="1:5" x14ac:dyDescent="0.25">
      <c r="A1" s="1" t="s">
        <v>7</v>
      </c>
      <c r="B1" s="14" t="s">
        <v>152</v>
      </c>
      <c r="C1" s="1" t="s">
        <v>8</v>
      </c>
      <c r="D1" t="s">
        <v>153</v>
      </c>
      <c r="E1" s="14" t="s">
        <v>154</v>
      </c>
    </row>
    <row r="2" spans="1:5" x14ac:dyDescent="0.25">
      <c r="A2">
        <v>5</v>
      </c>
      <c r="B2" t="str">
        <f>IF(A2&gt;=$A$27/25,"+","-")</f>
        <v>-</v>
      </c>
      <c r="C2">
        <v>2</v>
      </c>
      <c r="D2" t="str">
        <f>IF(C2&gt;=$C$27/25,"+","-")</f>
        <v>-</v>
      </c>
      <c r="E2">
        <f>IF(B2=D2,1,0)</f>
        <v>1</v>
      </c>
    </row>
    <row r="3" spans="1:5" x14ac:dyDescent="0.25">
      <c r="A3">
        <v>5</v>
      </c>
      <c r="B3" t="str">
        <f t="shared" ref="B3:B26" si="0">IF(A3&gt;=$A$27/25,"+","-")</f>
        <v>-</v>
      </c>
      <c r="C3">
        <v>3</v>
      </c>
      <c r="D3" t="str">
        <f t="shared" ref="D3:D26" si="1">IF(C3&gt;=$C$27/25,"+","-")</f>
        <v>+</v>
      </c>
      <c r="E3">
        <f t="shared" ref="E3:E26" si="2">IF(B3=D3,1,0)</f>
        <v>0</v>
      </c>
    </row>
    <row r="4" spans="1:5" x14ac:dyDescent="0.25">
      <c r="A4">
        <v>5</v>
      </c>
      <c r="B4" t="str">
        <f t="shared" si="0"/>
        <v>-</v>
      </c>
      <c r="C4">
        <v>1</v>
      </c>
      <c r="D4" t="str">
        <f t="shared" si="1"/>
        <v>-</v>
      </c>
      <c r="E4">
        <f t="shared" si="2"/>
        <v>1</v>
      </c>
    </row>
    <row r="5" spans="1:5" x14ac:dyDescent="0.25">
      <c r="A5">
        <v>5</v>
      </c>
      <c r="B5" t="str">
        <f t="shared" si="0"/>
        <v>-</v>
      </c>
      <c r="C5">
        <v>3</v>
      </c>
      <c r="D5" t="str">
        <f t="shared" si="1"/>
        <v>+</v>
      </c>
      <c r="E5">
        <f t="shared" si="2"/>
        <v>0</v>
      </c>
    </row>
    <row r="6" spans="1:5" x14ac:dyDescent="0.25">
      <c r="A6">
        <v>4</v>
      </c>
      <c r="B6" t="str">
        <f t="shared" si="0"/>
        <v>-</v>
      </c>
      <c r="C6">
        <v>2</v>
      </c>
      <c r="D6" t="str">
        <f t="shared" si="1"/>
        <v>-</v>
      </c>
      <c r="E6">
        <f t="shared" si="2"/>
        <v>1</v>
      </c>
    </row>
    <row r="7" spans="1:5" x14ac:dyDescent="0.25">
      <c r="A7">
        <v>6</v>
      </c>
      <c r="B7" t="str">
        <f t="shared" si="0"/>
        <v>+</v>
      </c>
      <c r="C7">
        <v>6</v>
      </c>
      <c r="D7" t="str">
        <f t="shared" si="1"/>
        <v>+</v>
      </c>
      <c r="E7">
        <f t="shared" si="2"/>
        <v>1</v>
      </c>
    </row>
    <row r="8" spans="1:5" x14ac:dyDescent="0.25">
      <c r="A8">
        <v>8</v>
      </c>
      <c r="B8" t="str">
        <f t="shared" si="0"/>
        <v>+</v>
      </c>
      <c r="C8">
        <v>2</v>
      </c>
      <c r="D8" t="str">
        <f t="shared" si="1"/>
        <v>-</v>
      </c>
      <c r="E8">
        <f t="shared" si="2"/>
        <v>0</v>
      </c>
    </row>
    <row r="9" spans="1:5" x14ac:dyDescent="0.25">
      <c r="A9">
        <v>5</v>
      </c>
      <c r="B9" t="str">
        <f t="shared" si="0"/>
        <v>-</v>
      </c>
      <c r="C9">
        <v>2</v>
      </c>
      <c r="D9" t="str">
        <f t="shared" si="1"/>
        <v>-</v>
      </c>
      <c r="E9">
        <f t="shared" si="2"/>
        <v>1</v>
      </c>
    </row>
    <row r="10" spans="1:5" x14ac:dyDescent="0.25">
      <c r="A10">
        <v>5</v>
      </c>
      <c r="B10" t="str">
        <f t="shared" si="0"/>
        <v>-</v>
      </c>
      <c r="C10">
        <v>3</v>
      </c>
      <c r="D10" t="str">
        <f t="shared" si="1"/>
        <v>+</v>
      </c>
      <c r="E10">
        <f t="shared" si="2"/>
        <v>0</v>
      </c>
    </row>
    <row r="11" spans="1:5" x14ac:dyDescent="0.25">
      <c r="A11">
        <v>5</v>
      </c>
      <c r="B11" t="str">
        <f t="shared" si="0"/>
        <v>-</v>
      </c>
      <c r="C11">
        <v>1</v>
      </c>
      <c r="D11" t="str">
        <f t="shared" si="1"/>
        <v>-</v>
      </c>
      <c r="E11">
        <f t="shared" si="2"/>
        <v>1</v>
      </c>
    </row>
    <row r="12" spans="1:5" x14ac:dyDescent="0.25">
      <c r="A12">
        <v>5</v>
      </c>
      <c r="B12" t="str">
        <f t="shared" si="0"/>
        <v>-</v>
      </c>
      <c r="C12">
        <v>3</v>
      </c>
      <c r="D12" t="str">
        <f t="shared" si="1"/>
        <v>+</v>
      </c>
      <c r="E12">
        <f t="shared" si="2"/>
        <v>0</v>
      </c>
    </row>
    <row r="13" spans="1:5" x14ac:dyDescent="0.25">
      <c r="A13">
        <v>4</v>
      </c>
      <c r="B13" t="str">
        <f t="shared" si="0"/>
        <v>-</v>
      </c>
      <c r="C13">
        <v>2</v>
      </c>
      <c r="D13" t="str">
        <f t="shared" si="1"/>
        <v>-</v>
      </c>
      <c r="E13">
        <f t="shared" si="2"/>
        <v>1</v>
      </c>
    </row>
    <row r="14" spans="1:5" x14ac:dyDescent="0.25">
      <c r="A14">
        <v>6</v>
      </c>
      <c r="B14" t="str">
        <f t="shared" si="0"/>
        <v>+</v>
      </c>
      <c r="C14">
        <v>6</v>
      </c>
      <c r="D14" t="str">
        <f t="shared" si="1"/>
        <v>+</v>
      </c>
      <c r="E14">
        <f t="shared" si="2"/>
        <v>1</v>
      </c>
    </row>
    <row r="15" spans="1:5" x14ac:dyDescent="0.25">
      <c r="A15">
        <v>8</v>
      </c>
      <c r="B15" t="str">
        <f t="shared" si="0"/>
        <v>+</v>
      </c>
      <c r="C15">
        <v>2</v>
      </c>
      <c r="D15" t="str">
        <f t="shared" si="1"/>
        <v>-</v>
      </c>
      <c r="E15">
        <f t="shared" si="2"/>
        <v>0</v>
      </c>
    </row>
    <row r="16" spans="1:5" x14ac:dyDescent="0.25">
      <c r="A16">
        <v>5</v>
      </c>
      <c r="B16" t="str">
        <f t="shared" si="0"/>
        <v>-</v>
      </c>
      <c r="C16">
        <v>2</v>
      </c>
      <c r="D16" t="str">
        <f t="shared" si="1"/>
        <v>-</v>
      </c>
      <c r="E16">
        <f t="shared" si="2"/>
        <v>1</v>
      </c>
    </row>
    <row r="17" spans="1:12" x14ac:dyDescent="0.25">
      <c r="A17">
        <v>5</v>
      </c>
      <c r="B17" t="str">
        <f t="shared" si="0"/>
        <v>-</v>
      </c>
      <c r="C17">
        <v>3</v>
      </c>
      <c r="D17" t="str">
        <f t="shared" si="1"/>
        <v>+</v>
      </c>
      <c r="E17">
        <f t="shared" si="2"/>
        <v>0</v>
      </c>
    </row>
    <row r="18" spans="1:12" x14ac:dyDescent="0.25">
      <c r="A18">
        <v>5</v>
      </c>
      <c r="B18" t="str">
        <f t="shared" si="0"/>
        <v>-</v>
      </c>
      <c r="C18">
        <v>1</v>
      </c>
      <c r="D18" t="str">
        <f t="shared" si="1"/>
        <v>-</v>
      </c>
      <c r="E18">
        <f t="shared" si="2"/>
        <v>1</v>
      </c>
    </row>
    <row r="19" spans="1:12" x14ac:dyDescent="0.25">
      <c r="A19">
        <v>5</v>
      </c>
      <c r="B19" t="str">
        <f t="shared" si="0"/>
        <v>-</v>
      </c>
      <c r="C19">
        <v>3</v>
      </c>
      <c r="D19" t="str">
        <f t="shared" si="1"/>
        <v>+</v>
      </c>
      <c r="E19">
        <f t="shared" si="2"/>
        <v>0</v>
      </c>
    </row>
    <row r="20" spans="1:12" x14ac:dyDescent="0.25">
      <c r="A20">
        <v>4</v>
      </c>
      <c r="B20" t="str">
        <f t="shared" si="0"/>
        <v>-</v>
      </c>
      <c r="C20">
        <v>2</v>
      </c>
      <c r="D20" t="str">
        <f t="shared" si="1"/>
        <v>-</v>
      </c>
      <c r="E20">
        <f t="shared" si="2"/>
        <v>1</v>
      </c>
    </row>
    <row r="21" spans="1:12" x14ac:dyDescent="0.25">
      <c r="A21">
        <v>6</v>
      </c>
      <c r="B21" t="str">
        <f t="shared" si="0"/>
        <v>+</v>
      </c>
      <c r="C21">
        <v>6</v>
      </c>
      <c r="D21" t="str">
        <f t="shared" si="1"/>
        <v>+</v>
      </c>
      <c r="E21">
        <f t="shared" si="2"/>
        <v>1</v>
      </c>
    </row>
    <row r="22" spans="1:12" x14ac:dyDescent="0.25">
      <c r="A22">
        <v>5</v>
      </c>
      <c r="B22" t="str">
        <f t="shared" si="0"/>
        <v>-</v>
      </c>
      <c r="C22">
        <v>3</v>
      </c>
      <c r="D22" t="str">
        <f t="shared" si="1"/>
        <v>+</v>
      </c>
      <c r="E22">
        <f t="shared" si="2"/>
        <v>0</v>
      </c>
    </row>
    <row r="23" spans="1:12" x14ac:dyDescent="0.25">
      <c r="A23">
        <v>5</v>
      </c>
      <c r="B23" t="str">
        <f t="shared" si="0"/>
        <v>-</v>
      </c>
      <c r="C23">
        <v>1</v>
      </c>
      <c r="D23" t="str">
        <f t="shared" si="1"/>
        <v>-</v>
      </c>
      <c r="E23">
        <f t="shared" si="2"/>
        <v>1</v>
      </c>
    </row>
    <row r="24" spans="1:12" x14ac:dyDescent="0.25">
      <c r="A24">
        <v>5</v>
      </c>
      <c r="B24" t="str">
        <f t="shared" si="0"/>
        <v>-</v>
      </c>
      <c r="C24">
        <v>3</v>
      </c>
      <c r="D24" t="str">
        <f t="shared" si="1"/>
        <v>+</v>
      </c>
      <c r="E24">
        <f t="shared" si="2"/>
        <v>0</v>
      </c>
    </row>
    <row r="25" spans="1:12" x14ac:dyDescent="0.25">
      <c r="A25">
        <v>4</v>
      </c>
      <c r="B25" t="str">
        <f t="shared" si="0"/>
        <v>-</v>
      </c>
      <c r="C25">
        <v>2</v>
      </c>
      <c r="D25" t="str">
        <f t="shared" si="1"/>
        <v>-</v>
      </c>
      <c r="E25">
        <f t="shared" si="2"/>
        <v>1</v>
      </c>
    </row>
    <row r="26" spans="1:12" x14ac:dyDescent="0.25">
      <c r="A26">
        <v>6</v>
      </c>
      <c r="B26" t="str">
        <f t="shared" si="0"/>
        <v>+</v>
      </c>
      <c r="C26">
        <v>6</v>
      </c>
      <c r="D26" t="str">
        <f t="shared" si="1"/>
        <v>+</v>
      </c>
      <c r="E26">
        <f t="shared" si="2"/>
        <v>1</v>
      </c>
    </row>
    <row r="27" spans="1:12" x14ac:dyDescent="0.25">
      <c r="A27">
        <f>SUM(A2:A26)</f>
        <v>131</v>
      </c>
      <c r="C27">
        <f>SUM(C2:C26)</f>
        <v>70</v>
      </c>
      <c r="E27">
        <f>SUM(E2:E26)</f>
        <v>15</v>
      </c>
    </row>
    <row r="29" spans="1:12" x14ac:dyDescent="0.25">
      <c r="G29" t="s">
        <v>46</v>
      </c>
      <c r="H29">
        <f>25-E27</f>
        <v>10</v>
      </c>
      <c r="K29" t="s">
        <v>155</v>
      </c>
      <c r="L29">
        <f>((E27-H29)/(E27+H29))</f>
        <v>0.2</v>
      </c>
    </row>
    <row r="30" spans="1:12" x14ac:dyDescent="0.25">
      <c r="L30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G7" sqref="G7"/>
    </sheetView>
  </sheetViews>
  <sheetFormatPr defaultRowHeight="15" x14ac:dyDescent="0.25"/>
  <sheetData>
    <row r="1" spans="1:5" x14ac:dyDescent="0.25">
      <c r="A1" s="1" t="s">
        <v>7</v>
      </c>
      <c r="B1" s="14" t="s">
        <v>152</v>
      </c>
      <c r="C1" s="1" t="s">
        <v>8</v>
      </c>
      <c r="D1" t="s">
        <v>153</v>
      </c>
      <c r="E1" s="14" t="s">
        <v>154</v>
      </c>
    </row>
    <row r="2" spans="1:5" x14ac:dyDescent="0.25">
      <c r="A2">
        <v>8</v>
      </c>
      <c r="B2" t="str">
        <f>IF(A2&gt;=$A$25/23,"+","-")</f>
        <v>+</v>
      </c>
      <c r="C2">
        <v>12</v>
      </c>
      <c r="D2" t="str">
        <f>IF(C2&gt;=$C$25/23,"+","-")</f>
        <v>+</v>
      </c>
      <c r="E2">
        <f>IF(B2=D2,1,0)</f>
        <v>1</v>
      </c>
    </row>
    <row r="3" spans="1:5" x14ac:dyDescent="0.25">
      <c r="A3">
        <v>7</v>
      </c>
      <c r="B3" t="str">
        <f t="shared" ref="B3:B24" si="0">IF(A3&gt;=$A$25/23,"+","-")</f>
        <v>+</v>
      </c>
      <c r="C3">
        <v>7</v>
      </c>
      <c r="D3" t="str">
        <f t="shared" ref="D3:D24" si="1">IF(C3&gt;=$C$25/23,"+","-")</f>
        <v>-</v>
      </c>
      <c r="E3">
        <f t="shared" ref="E3:E24" si="2">IF(B3=D3,1,0)</f>
        <v>0</v>
      </c>
    </row>
    <row r="4" spans="1:5" x14ac:dyDescent="0.25">
      <c r="A4">
        <v>6</v>
      </c>
      <c r="B4" t="str">
        <f t="shared" si="0"/>
        <v>-</v>
      </c>
      <c r="C4">
        <v>4</v>
      </c>
      <c r="D4" t="str">
        <f t="shared" si="1"/>
        <v>-</v>
      </c>
      <c r="E4">
        <f t="shared" si="2"/>
        <v>1</v>
      </c>
    </row>
    <row r="5" spans="1:5" x14ac:dyDescent="0.25">
      <c r="A5">
        <v>4</v>
      </c>
      <c r="B5" t="str">
        <f t="shared" si="0"/>
        <v>-</v>
      </c>
      <c r="C5">
        <v>9</v>
      </c>
      <c r="D5" t="str">
        <f t="shared" si="1"/>
        <v>-</v>
      </c>
      <c r="E5">
        <f t="shared" si="2"/>
        <v>1</v>
      </c>
    </row>
    <row r="6" spans="1:5" x14ac:dyDescent="0.25">
      <c r="A6">
        <v>5</v>
      </c>
      <c r="B6" t="str">
        <f t="shared" si="0"/>
        <v>-</v>
      </c>
      <c r="C6">
        <v>12</v>
      </c>
      <c r="D6" t="str">
        <f t="shared" si="1"/>
        <v>+</v>
      </c>
      <c r="E6">
        <f t="shared" si="2"/>
        <v>0</v>
      </c>
    </row>
    <row r="7" spans="1:5" x14ac:dyDescent="0.25">
      <c r="A7">
        <v>8</v>
      </c>
      <c r="B7" t="str">
        <f t="shared" si="0"/>
        <v>+</v>
      </c>
      <c r="C7">
        <v>12</v>
      </c>
      <c r="D7" t="str">
        <f t="shared" si="1"/>
        <v>+</v>
      </c>
      <c r="E7">
        <f t="shared" si="2"/>
        <v>1</v>
      </c>
    </row>
    <row r="8" spans="1:5" x14ac:dyDescent="0.25">
      <c r="A8">
        <v>7</v>
      </c>
      <c r="B8" t="str">
        <f t="shared" si="0"/>
        <v>+</v>
      </c>
      <c r="C8">
        <v>7</v>
      </c>
      <c r="D8" t="str">
        <f t="shared" si="1"/>
        <v>-</v>
      </c>
      <c r="E8">
        <f t="shared" si="2"/>
        <v>0</v>
      </c>
    </row>
    <row r="9" spans="1:5" x14ac:dyDescent="0.25">
      <c r="A9">
        <v>6</v>
      </c>
      <c r="B9" t="str">
        <f t="shared" si="0"/>
        <v>-</v>
      </c>
      <c r="C9">
        <v>4</v>
      </c>
      <c r="D9" t="str">
        <f t="shared" si="1"/>
        <v>-</v>
      </c>
      <c r="E9">
        <f t="shared" si="2"/>
        <v>1</v>
      </c>
    </row>
    <row r="10" spans="1:5" x14ac:dyDescent="0.25">
      <c r="A10">
        <v>4</v>
      </c>
      <c r="B10" t="str">
        <f t="shared" si="0"/>
        <v>-</v>
      </c>
      <c r="C10">
        <v>9</v>
      </c>
      <c r="D10" t="str">
        <f t="shared" si="1"/>
        <v>-</v>
      </c>
      <c r="E10">
        <f t="shared" si="2"/>
        <v>1</v>
      </c>
    </row>
    <row r="11" spans="1:5" x14ac:dyDescent="0.25">
      <c r="A11">
        <v>5</v>
      </c>
      <c r="B11" t="str">
        <f t="shared" si="0"/>
        <v>-</v>
      </c>
      <c r="C11">
        <v>12</v>
      </c>
      <c r="D11" t="str">
        <f t="shared" si="1"/>
        <v>+</v>
      </c>
      <c r="E11">
        <f t="shared" si="2"/>
        <v>0</v>
      </c>
    </row>
    <row r="12" spans="1:5" x14ac:dyDescent="0.25">
      <c r="A12">
        <v>8</v>
      </c>
      <c r="B12" t="str">
        <f t="shared" si="0"/>
        <v>+</v>
      </c>
      <c r="C12">
        <v>12</v>
      </c>
      <c r="D12" t="str">
        <f t="shared" si="1"/>
        <v>+</v>
      </c>
      <c r="E12">
        <f t="shared" si="2"/>
        <v>1</v>
      </c>
    </row>
    <row r="13" spans="1:5" x14ac:dyDescent="0.25">
      <c r="A13">
        <v>7</v>
      </c>
      <c r="B13" t="str">
        <f t="shared" si="0"/>
        <v>+</v>
      </c>
      <c r="C13">
        <v>7</v>
      </c>
      <c r="D13" t="str">
        <f t="shared" si="1"/>
        <v>-</v>
      </c>
      <c r="E13">
        <f t="shared" si="2"/>
        <v>0</v>
      </c>
    </row>
    <row r="14" spans="1:5" x14ac:dyDescent="0.25">
      <c r="A14">
        <v>6</v>
      </c>
      <c r="B14" t="str">
        <f t="shared" si="0"/>
        <v>-</v>
      </c>
      <c r="C14">
        <v>4</v>
      </c>
      <c r="D14" t="str">
        <f t="shared" si="1"/>
        <v>-</v>
      </c>
      <c r="E14">
        <f t="shared" si="2"/>
        <v>1</v>
      </c>
    </row>
    <row r="15" spans="1:5" x14ac:dyDescent="0.25">
      <c r="A15">
        <v>4</v>
      </c>
      <c r="B15" t="str">
        <f t="shared" si="0"/>
        <v>-</v>
      </c>
      <c r="C15">
        <v>9</v>
      </c>
      <c r="D15" t="str">
        <f t="shared" si="1"/>
        <v>-</v>
      </c>
      <c r="E15">
        <f t="shared" si="2"/>
        <v>1</v>
      </c>
    </row>
    <row r="16" spans="1:5" x14ac:dyDescent="0.25">
      <c r="A16">
        <v>7</v>
      </c>
      <c r="B16" t="str">
        <f t="shared" si="0"/>
        <v>+</v>
      </c>
      <c r="C16">
        <v>7</v>
      </c>
      <c r="D16" t="str">
        <f t="shared" si="1"/>
        <v>-</v>
      </c>
      <c r="E16">
        <f t="shared" si="2"/>
        <v>0</v>
      </c>
    </row>
    <row r="17" spans="1:12" x14ac:dyDescent="0.25">
      <c r="A17">
        <v>6</v>
      </c>
      <c r="B17" t="str">
        <f t="shared" si="0"/>
        <v>-</v>
      </c>
      <c r="C17">
        <v>4</v>
      </c>
      <c r="D17" t="str">
        <f t="shared" si="1"/>
        <v>-</v>
      </c>
      <c r="E17">
        <f t="shared" si="2"/>
        <v>1</v>
      </c>
    </row>
    <row r="18" spans="1:12" x14ac:dyDescent="0.25">
      <c r="A18">
        <v>4</v>
      </c>
      <c r="B18" t="str">
        <f t="shared" si="0"/>
        <v>-</v>
      </c>
      <c r="C18">
        <v>9</v>
      </c>
      <c r="D18" t="str">
        <f t="shared" si="1"/>
        <v>-</v>
      </c>
      <c r="E18">
        <f t="shared" si="2"/>
        <v>1</v>
      </c>
    </row>
    <row r="19" spans="1:12" x14ac:dyDescent="0.25">
      <c r="A19">
        <v>10</v>
      </c>
      <c r="B19" t="str">
        <f t="shared" si="0"/>
        <v>+</v>
      </c>
      <c r="C19">
        <v>23</v>
      </c>
      <c r="D19" t="str">
        <f t="shared" si="1"/>
        <v>+</v>
      </c>
      <c r="E19">
        <f t="shared" si="2"/>
        <v>1</v>
      </c>
    </row>
    <row r="20" spans="1:12" x14ac:dyDescent="0.25">
      <c r="A20">
        <v>8</v>
      </c>
      <c r="B20" t="str">
        <f t="shared" si="0"/>
        <v>+</v>
      </c>
      <c r="C20">
        <v>3</v>
      </c>
      <c r="D20" t="str">
        <f t="shared" si="1"/>
        <v>-</v>
      </c>
      <c r="E20">
        <f t="shared" si="2"/>
        <v>0</v>
      </c>
    </row>
    <row r="21" spans="1:12" x14ac:dyDescent="0.25">
      <c r="A21">
        <v>10</v>
      </c>
      <c r="B21" t="str">
        <f t="shared" si="0"/>
        <v>+</v>
      </c>
      <c r="C21">
        <v>23</v>
      </c>
      <c r="D21" t="str">
        <f t="shared" si="1"/>
        <v>+</v>
      </c>
      <c r="E21">
        <f t="shared" si="2"/>
        <v>1</v>
      </c>
    </row>
    <row r="22" spans="1:12" x14ac:dyDescent="0.25">
      <c r="A22">
        <v>8</v>
      </c>
      <c r="B22" t="str">
        <f t="shared" si="0"/>
        <v>+</v>
      </c>
      <c r="C22">
        <v>3</v>
      </c>
      <c r="D22" t="str">
        <f t="shared" si="1"/>
        <v>-</v>
      </c>
      <c r="E22">
        <f t="shared" si="2"/>
        <v>0</v>
      </c>
    </row>
    <row r="23" spans="1:12" x14ac:dyDescent="0.25">
      <c r="A23">
        <v>10</v>
      </c>
      <c r="B23" t="str">
        <f t="shared" si="0"/>
        <v>+</v>
      </c>
      <c r="C23">
        <v>23</v>
      </c>
      <c r="D23" t="str">
        <f t="shared" si="1"/>
        <v>+</v>
      </c>
      <c r="E23">
        <f t="shared" si="2"/>
        <v>1</v>
      </c>
    </row>
    <row r="24" spans="1:12" x14ac:dyDescent="0.25">
      <c r="A24">
        <v>10</v>
      </c>
      <c r="B24" t="str">
        <f t="shared" si="0"/>
        <v>+</v>
      </c>
      <c r="C24">
        <v>23</v>
      </c>
      <c r="D24" t="str">
        <f t="shared" si="1"/>
        <v>+</v>
      </c>
      <c r="E24">
        <f t="shared" si="2"/>
        <v>1</v>
      </c>
    </row>
    <row r="25" spans="1:12" x14ac:dyDescent="0.25">
      <c r="A25">
        <f>SUM(A2:A24)</f>
        <v>158</v>
      </c>
      <c r="C25">
        <f>SUM(C2:C24)</f>
        <v>238</v>
      </c>
      <c r="E25">
        <f>SUM(E2:E24)</f>
        <v>15</v>
      </c>
    </row>
    <row r="26" spans="1:12" x14ac:dyDescent="0.25">
      <c r="G26" t="s">
        <v>46</v>
      </c>
      <c r="H26">
        <f>23-15</f>
        <v>8</v>
      </c>
      <c r="K26" t="s">
        <v>155</v>
      </c>
      <c r="L26">
        <f>((E25-H26)/(E25+H26))</f>
        <v>0.30434782608695654</v>
      </c>
    </row>
    <row r="27" spans="1:12" x14ac:dyDescent="0.25">
      <c r="L27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5" x14ac:dyDescent="0.25"/>
  <sheetData>
    <row r="1" spans="1:4" x14ac:dyDescent="0.25">
      <c r="A1" s="16"/>
      <c r="B1" s="16" t="s">
        <v>0</v>
      </c>
      <c r="C1" s="16" t="s">
        <v>7</v>
      </c>
      <c r="D1" s="16" t="s">
        <v>8</v>
      </c>
    </row>
    <row r="2" spans="1:4" x14ac:dyDescent="0.25">
      <c r="A2" t="s">
        <v>0</v>
      </c>
      <c r="B2" s="17">
        <v>1</v>
      </c>
    </row>
    <row r="3" spans="1:4" x14ac:dyDescent="0.25">
      <c r="A3" t="s">
        <v>7</v>
      </c>
      <c r="B3" s="19">
        <v>-5.4824539121914942E-2</v>
      </c>
      <c r="C3" s="17">
        <v>1</v>
      </c>
    </row>
    <row r="4" spans="1:4" ht="15.75" thickBot="1" x14ac:dyDescent="0.3">
      <c r="A4" s="15" t="s">
        <v>8</v>
      </c>
      <c r="B4" s="20">
        <v>0.10716468327153558</v>
      </c>
      <c r="C4" s="20">
        <v>0.10333230738066652</v>
      </c>
      <c r="D4" s="18">
        <v>1</v>
      </c>
    </row>
    <row r="6" spans="1:4" x14ac:dyDescent="0.25">
      <c r="A6" s="14" t="s">
        <v>140</v>
      </c>
    </row>
    <row r="7" spans="1:4" x14ac:dyDescent="0.25">
      <c r="A7" s="1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opLeftCell="A94" workbookViewId="0">
      <selection activeCell="Q112" sqref="Q112"/>
    </sheetView>
  </sheetViews>
  <sheetFormatPr defaultRowHeight="15" x14ac:dyDescent="0.25"/>
  <cols>
    <col min="1" max="2" width="4" customWidth="1"/>
  </cols>
  <sheetData>
    <row r="1" spans="1:6" x14ac:dyDescent="0.25">
      <c r="A1" t="s">
        <v>0</v>
      </c>
      <c r="B1" t="s">
        <v>106</v>
      </c>
      <c r="C1" s="1" t="s">
        <v>7</v>
      </c>
      <c r="D1" t="s">
        <v>106</v>
      </c>
      <c r="E1" t="s">
        <v>107</v>
      </c>
      <c r="F1" t="s">
        <v>108</v>
      </c>
    </row>
    <row r="2" spans="1:6" x14ac:dyDescent="0.25">
      <c r="A2">
        <v>23</v>
      </c>
      <c r="B2">
        <f>_xlfn.RANK.AVG(A2,$A$2:$A$100,1)</f>
        <v>58</v>
      </c>
      <c r="C2">
        <v>12</v>
      </c>
      <c r="D2">
        <f>_xlfn.RANK.AVG(C2,$C$2:$C$100,1)</f>
        <v>98.5</v>
      </c>
      <c r="E2">
        <f>B2-D2</f>
        <v>-40.5</v>
      </c>
      <c r="F2">
        <f>POWER(E2,2)</f>
        <v>1640.25</v>
      </c>
    </row>
    <row r="3" spans="1:6" x14ac:dyDescent="0.25">
      <c r="A3">
        <v>23</v>
      </c>
      <c r="B3">
        <f t="shared" ref="B3:B66" si="0">_xlfn.RANK.AVG(A3,$A$2:$A$100,1)</f>
        <v>58</v>
      </c>
      <c r="C3">
        <v>8</v>
      </c>
      <c r="D3">
        <f t="shared" ref="D3:D66" si="1">_xlfn.RANK.AVG(C3,$C$2:$C$100,1)</f>
        <v>78</v>
      </c>
      <c r="E3">
        <f t="shared" ref="E3:E66" si="2">B3-D3</f>
        <v>-20</v>
      </c>
      <c r="F3">
        <f t="shared" ref="F3:F66" si="3">POWER(E3,2)</f>
        <v>400</v>
      </c>
    </row>
    <row r="4" spans="1:6" x14ac:dyDescent="0.25">
      <c r="A4">
        <v>24</v>
      </c>
      <c r="B4">
        <f t="shared" si="0"/>
        <v>77.5</v>
      </c>
      <c r="C4">
        <v>8</v>
      </c>
      <c r="D4">
        <f t="shared" si="1"/>
        <v>78</v>
      </c>
      <c r="E4">
        <f t="shared" si="2"/>
        <v>-0.5</v>
      </c>
      <c r="F4">
        <f t="shared" si="3"/>
        <v>0.25</v>
      </c>
    </row>
    <row r="5" spans="1:6" x14ac:dyDescent="0.25">
      <c r="A5">
        <v>20</v>
      </c>
      <c r="B5">
        <f t="shared" si="0"/>
        <v>4</v>
      </c>
      <c r="C5">
        <v>5</v>
      </c>
      <c r="D5">
        <f t="shared" si="1"/>
        <v>21.5</v>
      </c>
      <c r="E5">
        <f t="shared" si="2"/>
        <v>-17.5</v>
      </c>
      <c r="F5">
        <f t="shared" si="3"/>
        <v>306.25</v>
      </c>
    </row>
    <row r="6" spans="1:6" x14ac:dyDescent="0.25">
      <c r="A6">
        <v>24</v>
      </c>
      <c r="B6">
        <f t="shared" si="0"/>
        <v>77.5</v>
      </c>
      <c r="C6">
        <v>5</v>
      </c>
      <c r="D6">
        <f t="shared" si="1"/>
        <v>21.5</v>
      </c>
      <c r="E6">
        <f t="shared" si="2"/>
        <v>56</v>
      </c>
      <c r="F6">
        <f t="shared" si="3"/>
        <v>3136</v>
      </c>
    </row>
    <row r="7" spans="1:6" x14ac:dyDescent="0.25">
      <c r="A7">
        <v>23</v>
      </c>
      <c r="B7">
        <f t="shared" si="0"/>
        <v>58</v>
      </c>
      <c r="C7">
        <v>8</v>
      </c>
      <c r="D7">
        <f t="shared" si="1"/>
        <v>78</v>
      </c>
      <c r="E7">
        <f t="shared" si="2"/>
        <v>-20</v>
      </c>
      <c r="F7">
        <f t="shared" si="3"/>
        <v>400</v>
      </c>
    </row>
    <row r="8" spans="1:6" x14ac:dyDescent="0.25">
      <c r="A8">
        <v>21</v>
      </c>
      <c r="B8">
        <f t="shared" si="0"/>
        <v>22.5</v>
      </c>
      <c r="C8">
        <v>8</v>
      </c>
      <c r="D8">
        <f t="shared" si="1"/>
        <v>78</v>
      </c>
      <c r="E8">
        <f t="shared" si="2"/>
        <v>-55.5</v>
      </c>
      <c r="F8">
        <f t="shared" si="3"/>
        <v>3080.25</v>
      </c>
    </row>
    <row r="9" spans="1:6" x14ac:dyDescent="0.25">
      <c r="A9">
        <v>21</v>
      </c>
      <c r="B9">
        <f t="shared" si="0"/>
        <v>22.5</v>
      </c>
      <c r="C9">
        <v>8</v>
      </c>
      <c r="D9">
        <f t="shared" si="1"/>
        <v>78</v>
      </c>
      <c r="E9">
        <f t="shared" si="2"/>
        <v>-55.5</v>
      </c>
      <c r="F9">
        <f t="shared" si="3"/>
        <v>3080.25</v>
      </c>
    </row>
    <row r="10" spans="1:6" x14ac:dyDescent="0.25">
      <c r="A10">
        <v>24</v>
      </c>
      <c r="B10">
        <f t="shared" si="0"/>
        <v>77.5</v>
      </c>
      <c r="C10">
        <v>8</v>
      </c>
      <c r="D10">
        <f t="shared" si="1"/>
        <v>78</v>
      </c>
      <c r="E10">
        <f t="shared" si="2"/>
        <v>-0.5</v>
      </c>
      <c r="F10">
        <f t="shared" si="3"/>
        <v>0.25</v>
      </c>
    </row>
    <row r="11" spans="1:6" x14ac:dyDescent="0.25">
      <c r="A11">
        <v>23</v>
      </c>
      <c r="B11">
        <f t="shared" si="0"/>
        <v>58</v>
      </c>
      <c r="C11">
        <v>8</v>
      </c>
      <c r="D11">
        <f t="shared" si="1"/>
        <v>78</v>
      </c>
      <c r="E11">
        <f t="shared" si="2"/>
        <v>-20</v>
      </c>
      <c r="F11">
        <f t="shared" si="3"/>
        <v>400</v>
      </c>
    </row>
    <row r="12" spans="1:6" x14ac:dyDescent="0.25">
      <c r="A12">
        <v>22</v>
      </c>
      <c r="B12">
        <f t="shared" si="0"/>
        <v>43</v>
      </c>
      <c r="C12">
        <v>4</v>
      </c>
      <c r="D12">
        <f t="shared" si="1"/>
        <v>6</v>
      </c>
      <c r="E12">
        <f t="shared" si="2"/>
        <v>37</v>
      </c>
      <c r="F12">
        <f t="shared" si="3"/>
        <v>1369</v>
      </c>
    </row>
    <row r="13" spans="1:6" x14ac:dyDescent="0.25">
      <c r="A13">
        <v>22</v>
      </c>
      <c r="B13">
        <f t="shared" si="0"/>
        <v>43</v>
      </c>
      <c r="C13">
        <v>7</v>
      </c>
      <c r="D13">
        <f t="shared" si="1"/>
        <v>51</v>
      </c>
      <c r="E13">
        <f t="shared" si="2"/>
        <v>-8</v>
      </c>
      <c r="F13">
        <f t="shared" si="3"/>
        <v>64</v>
      </c>
    </row>
    <row r="14" spans="1:6" x14ac:dyDescent="0.25">
      <c r="A14">
        <v>24</v>
      </c>
      <c r="B14">
        <f t="shared" si="0"/>
        <v>77.5</v>
      </c>
      <c r="C14">
        <v>7</v>
      </c>
      <c r="D14">
        <f t="shared" si="1"/>
        <v>51</v>
      </c>
      <c r="E14">
        <f t="shared" si="2"/>
        <v>26.5</v>
      </c>
      <c r="F14">
        <f t="shared" si="3"/>
        <v>702.25</v>
      </c>
    </row>
    <row r="15" spans="1:6" x14ac:dyDescent="0.25">
      <c r="A15">
        <v>24</v>
      </c>
      <c r="B15">
        <f t="shared" si="0"/>
        <v>77.5</v>
      </c>
      <c r="C15">
        <v>5</v>
      </c>
      <c r="D15">
        <f t="shared" si="1"/>
        <v>21.5</v>
      </c>
      <c r="E15">
        <f t="shared" si="2"/>
        <v>56</v>
      </c>
      <c r="F15">
        <f t="shared" si="3"/>
        <v>3136</v>
      </c>
    </row>
    <row r="16" spans="1:6" x14ac:dyDescent="0.25">
      <c r="A16">
        <v>21</v>
      </c>
      <c r="B16">
        <f t="shared" si="0"/>
        <v>22.5</v>
      </c>
      <c r="C16">
        <v>5</v>
      </c>
      <c r="D16">
        <f t="shared" si="1"/>
        <v>21.5</v>
      </c>
      <c r="E16">
        <f t="shared" si="2"/>
        <v>1</v>
      </c>
      <c r="F16">
        <f t="shared" si="3"/>
        <v>1</v>
      </c>
    </row>
    <row r="17" spans="1:6" x14ac:dyDescent="0.25">
      <c r="A17">
        <v>25</v>
      </c>
      <c r="B17">
        <f t="shared" si="0"/>
        <v>93.5</v>
      </c>
      <c r="C17">
        <v>5</v>
      </c>
      <c r="D17">
        <f t="shared" si="1"/>
        <v>21.5</v>
      </c>
      <c r="E17">
        <f t="shared" si="2"/>
        <v>72</v>
      </c>
      <c r="F17">
        <f t="shared" si="3"/>
        <v>5184</v>
      </c>
    </row>
    <row r="18" spans="1:6" x14ac:dyDescent="0.25">
      <c r="A18">
        <v>24</v>
      </c>
      <c r="B18">
        <f t="shared" si="0"/>
        <v>77.5</v>
      </c>
      <c r="C18">
        <v>7</v>
      </c>
      <c r="D18">
        <f t="shared" si="1"/>
        <v>51</v>
      </c>
      <c r="E18">
        <f t="shared" si="2"/>
        <v>26.5</v>
      </c>
      <c r="F18">
        <f t="shared" si="3"/>
        <v>702.25</v>
      </c>
    </row>
    <row r="19" spans="1:6" x14ac:dyDescent="0.25">
      <c r="A19">
        <v>20</v>
      </c>
      <c r="B19">
        <f t="shared" si="0"/>
        <v>4</v>
      </c>
      <c r="C19">
        <v>7</v>
      </c>
      <c r="D19">
        <f t="shared" si="1"/>
        <v>51</v>
      </c>
      <c r="E19">
        <f t="shared" si="2"/>
        <v>-47</v>
      </c>
      <c r="F19">
        <f t="shared" si="3"/>
        <v>2209</v>
      </c>
    </row>
    <row r="20" spans="1:6" x14ac:dyDescent="0.25">
      <c r="A20">
        <v>22</v>
      </c>
      <c r="B20">
        <f t="shared" si="0"/>
        <v>43</v>
      </c>
      <c r="C20">
        <v>7</v>
      </c>
      <c r="D20">
        <f t="shared" si="1"/>
        <v>51</v>
      </c>
      <c r="E20">
        <f t="shared" si="2"/>
        <v>-8</v>
      </c>
      <c r="F20">
        <f t="shared" si="3"/>
        <v>64</v>
      </c>
    </row>
    <row r="21" spans="1:6" x14ac:dyDescent="0.25">
      <c r="A21">
        <v>21</v>
      </c>
      <c r="B21">
        <f t="shared" si="0"/>
        <v>22.5</v>
      </c>
      <c r="C21">
        <v>4</v>
      </c>
      <c r="D21">
        <f t="shared" si="1"/>
        <v>6</v>
      </c>
      <c r="E21">
        <f t="shared" si="2"/>
        <v>16.5</v>
      </c>
      <c r="F21">
        <f t="shared" si="3"/>
        <v>272.25</v>
      </c>
    </row>
    <row r="22" spans="1:6" x14ac:dyDescent="0.25">
      <c r="A22">
        <v>21</v>
      </c>
      <c r="B22">
        <f t="shared" si="0"/>
        <v>22.5</v>
      </c>
      <c r="C22">
        <v>6</v>
      </c>
      <c r="D22">
        <f t="shared" si="1"/>
        <v>35.5</v>
      </c>
      <c r="E22">
        <f t="shared" si="2"/>
        <v>-13</v>
      </c>
      <c r="F22">
        <f t="shared" si="3"/>
        <v>169</v>
      </c>
    </row>
    <row r="23" spans="1:6" x14ac:dyDescent="0.25">
      <c r="A23">
        <v>21</v>
      </c>
      <c r="B23">
        <f t="shared" si="0"/>
        <v>22.5</v>
      </c>
      <c r="C23">
        <v>6</v>
      </c>
      <c r="D23">
        <f t="shared" si="1"/>
        <v>35.5</v>
      </c>
      <c r="E23">
        <f t="shared" si="2"/>
        <v>-13</v>
      </c>
      <c r="F23">
        <f t="shared" si="3"/>
        <v>169</v>
      </c>
    </row>
    <row r="24" spans="1:6" x14ac:dyDescent="0.25">
      <c r="A24">
        <v>25</v>
      </c>
      <c r="B24">
        <f t="shared" si="0"/>
        <v>93.5</v>
      </c>
      <c r="C24">
        <v>4</v>
      </c>
      <c r="D24">
        <f t="shared" si="1"/>
        <v>6</v>
      </c>
      <c r="E24">
        <f t="shared" si="2"/>
        <v>87.5</v>
      </c>
      <c r="F24">
        <f t="shared" si="3"/>
        <v>7656.25</v>
      </c>
    </row>
    <row r="25" spans="1:6" x14ac:dyDescent="0.25">
      <c r="A25">
        <v>21</v>
      </c>
      <c r="B25">
        <f t="shared" si="0"/>
        <v>22.5</v>
      </c>
      <c r="C25">
        <v>10</v>
      </c>
      <c r="D25">
        <f t="shared" si="1"/>
        <v>95.5</v>
      </c>
      <c r="E25">
        <f t="shared" si="2"/>
        <v>-73</v>
      </c>
      <c r="F25">
        <f t="shared" si="3"/>
        <v>5329</v>
      </c>
    </row>
    <row r="26" spans="1:6" x14ac:dyDescent="0.25">
      <c r="A26">
        <v>21</v>
      </c>
      <c r="B26">
        <f t="shared" si="0"/>
        <v>22.5</v>
      </c>
      <c r="C26">
        <v>7</v>
      </c>
      <c r="D26">
        <f t="shared" si="1"/>
        <v>51</v>
      </c>
      <c r="E26">
        <f t="shared" si="2"/>
        <v>-28.5</v>
      </c>
      <c r="F26">
        <f t="shared" si="3"/>
        <v>812.25</v>
      </c>
    </row>
    <row r="27" spans="1:6" x14ac:dyDescent="0.25">
      <c r="A27">
        <v>25</v>
      </c>
      <c r="B27">
        <f t="shared" si="0"/>
        <v>93.5</v>
      </c>
      <c r="C27">
        <v>7</v>
      </c>
      <c r="D27">
        <f t="shared" si="1"/>
        <v>51</v>
      </c>
      <c r="E27">
        <f t="shared" si="2"/>
        <v>42.5</v>
      </c>
      <c r="F27">
        <f t="shared" si="3"/>
        <v>1806.25</v>
      </c>
    </row>
    <row r="28" spans="1:6" x14ac:dyDescent="0.25">
      <c r="A28">
        <v>23</v>
      </c>
      <c r="B28">
        <f t="shared" si="0"/>
        <v>58</v>
      </c>
      <c r="C28">
        <v>5</v>
      </c>
      <c r="D28">
        <f t="shared" si="1"/>
        <v>21.5</v>
      </c>
      <c r="E28">
        <f t="shared" si="2"/>
        <v>36.5</v>
      </c>
      <c r="F28">
        <f t="shared" si="3"/>
        <v>1332.25</v>
      </c>
    </row>
    <row r="29" spans="1:6" x14ac:dyDescent="0.25">
      <c r="A29">
        <v>25</v>
      </c>
      <c r="B29">
        <f t="shared" si="0"/>
        <v>93.5</v>
      </c>
      <c r="C29">
        <v>8</v>
      </c>
      <c r="D29">
        <f t="shared" si="1"/>
        <v>78</v>
      </c>
      <c r="E29">
        <f t="shared" si="2"/>
        <v>15.5</v>
      </c>
      <c r="F29">
        <f t="shared" si="3"/>
        <v>240.25</v>
      </c>
    </row>
    <row r="30" spans="1:6" x14ac:dyDescent="0.25">
      <c r="A30">
        <v>21</v>
      </c>
      <c r="B30">
        <f t="shared" si="0"/>
        <v>22.5</v>
      </c>
      <c r="C30">
        <v>8</v>
      </c>
      <c r="D30">
        <f t="shared" si="1"/>
        <v>78</v>
      </c>
      <c r="E30">
        <f t="shared" si="2"/>
        <v>-55.5</v>
      </c>
      <c r="F30">
        <f t="shared" si="3"/>
        <v>3080.25</v>
      </c>
    </row>
    <row r="31" spans="1:6" x14ac:dyDescent="0.25">
      <c r="A31">
        <v>23</v>
      </c>
      <c r="B31">
        <f t="shared" si="0"/>
        <v>58</v>
      </c>
      <c r="C31">
        <v>8</v>
      </c>
      <c r="D31">
        <f t="shared" si="1"/>
        <v>78</v>
      </c>
      <c r="E31">
        <f t="shared" si="2"/>
        <v>-20</v>
      </c>
      <c r="F31">
        <f t="shared" si="3"/>
        <v>400</v>
      </c>
    </row>
    <row r="32" spans="1:6" x14ac:dyDescent="0.25">
      <c r="A32">
        <v>23</v>
      </c>
      <c r="B32">
        <f t="shared" si="0"/>
        <v>58</v>
      </c>
      <c r="C32">
        <v>8</v>
      </c>
      <c r="D32">
        <f t="shared" si="1"/>
        <v>78</v>
      </c>
      <c r="E32">
        <f t="shared" si="2"/>
        <v>-20</v>
      </c>
      <c r="F32">
        <f t="shared" si="3"/>
        <v>400</v>
      </c>
    </row>
    <row r="33" spans="1:6" x14ac:dyDescent="0.25">
      <c r="A33">
        <v>23</v>
      </c>
      <c r="B33">
        <f t="shared" si="0"/>
        <v>58</v>
      </c>
      <c r="C33">
        <v>8</v>
      </c>
      <c r="D33">
        <f t="shared" si="1"/>
        <v>78</v>
      </c>
      <c r="E33">
        <f t="shared" si="2"/>
        <v>-20</v>
      </c>
      <c r="F33">
        <f t="shared" si="3"/>
        <v>400</v>
      </c>
    </row>
    <row r="34" spans="1:6" x14ac:dyDescent="0.25">
      <c r="A34">
        <v>23</v>
      </c>
      <c r="B34">
        <f t="shared" si="0"/>
        <v>58</v>
      </c>
      <c r="C34">
        <v>12</v>
      </c>
      <c r="D34">
        <f t="shared" si="1"/>
        <v>98.5</v>
      </c>
      <c r="E34">
        <f t="shared" si="2"/>
        <v>-40.5</v>
      </c>
      <c r="F34">
        <f t="shared" si="3"/>
        <v>1640.25</v>
      </c>
    </row>
    <row r="35" spans="1:6" x14ac:dyDescent="0.25">
      <c r="A35">
        <v>23</v>
      </c>
      <c r="B35">
        <f t="shared" si="0"/>
        <v>58</v>
      </c>
      <c r="C35">
        <v>8</v>
      </c>
      <c r="D35">
        <f t="shared" si="1"/>
        <v>78</v>
      </c>
      <c r="E35">
        <f t="shared" si="2"/>
        <v>-20</v>
      </c>
      <c r="F35">
        <f t="shared" si="3"/>
        <v>400</v>
      </c>
    </row>
    <row r="36" spans="1:6" x14ac:dyDescent="0.25">
      <c r="A36">
        <v>24</v>
      </c>
      <c r="B36">
        <f t="shared" si="0"/>
        <v>77.5</v>
      </c>
      <c r="C36">
        <v>8</v>
      </c>
      <c r="D36">
        <f t="shared" si="1"/>
        <v>78</v>
      </c>
      <c r="E36">
        <f t="shared" si="2"/>
        <v>-0.5</v>
      </c>
      <c r="F36">
        <f t="shared" si="3"/>
        <v>0.25</v>
      </c>
    </row>
    <row r="37" spans="1:6" x14ac:dyDescent="0.25">
      <c r="A37">
        <v>20</v>
      </c>
      <c r="B37">
        <f t="shared" si="0"/>
        <v>4</v>
      </c>
      <c r="C37">
        <v>5</v>
      </c>
      <c r="D37">
        <f t="shared" si="1"/>
        <v>21.5</v>
      </c>
      <c r="E37">
        <f t="shared" si="2"/>
        <v>-17.5</v>
      </c>
      <c r="F37">
        <f t="shared" si="3"/>
        <v>306.25</v>
      </c>
    </row>
    <row r="38" spans="1:6" x14ac:dyDescent="0.25">
      <c r="A38">
        <v>24</v>
      </c>
      <c r="B38">
        <f t="shared" si="0"/>
        <v>77.5</v>
      </c>
      <c r="C38">
        <v>5</v>
      </c>
      <c r="D38">
        <f t="shared" si="1"/>
        <v>21.5</v>
      </c>
      <c r="E38">
        <f t="shared" si="2"/>
        <v>56</v>
      </c>
      <c r="F38">
        <f t="shared" si="3"/>
        <v>3136</v>
      </c>
    </row>
    <row r="39" spans="1:6" x14ac:dyDescent="0.25">
      <c r="A39">
        <v>23</v>
      </c>
      <c r="B39">
        <f t="shared" si="0"/>
        <v>58</v>
      </c>
      <c r="C39">
        <v>8</v>
      </c>
      <c r="D39">
        <f t="shared" si="1"/>
        <v>78</v>
      </c>
      <c r="E39">
        <f t="shared" si="2"/>
        <v>-20</v>
      </c>
      <c r="F39">
        <f t="shared" si="3"/>
        <v>400</v>
      </c>
    </row>
    <row r="40" spans="1:6" x14ac:dyDescent="0.25">
      <c r="A40">
        <v>21</v>
      </c>
      <c r="B40">
        <f t="shared" si="0"/>
        <v>22.5</v>
      </c>
      <c r="C40">
        <v>8</v>
      </c>
      <c r="D40">
        <f t="shared" si="1"/>
        <v>78</v>
      </c>
      <c r="E40">
        <f t="shared" si="2"/>
        <v>-55.5</v>
      </c>
      <c r="F40">
        <f t="shared" si="3"/>
        <v>3080.25</v>
      </c>
    </row>
    <row r="41" spans="1:6" x14ac:dyDescent="0.25">
      <c r="A41">
        <v>21</v>
      </c>
      <c r="B41">
        <f t="shared" si="0"/>
        <v>22.5</v>
      </c>
      <c r="C41">
        <v>8</v>
      </c>
      <c r="D41">
        <f t="shared" si="1"/>
        <v>78</v>
      </c>
      <c r="E41">
        <f t="shared" si="2"/>
        <v>-55.5</v>
      </c>
      <c r="F41">
        <f t="shared" si="3"/>
        <v>3080.25</v>
      </c>
    </row>
    <row r="42" spans="1:6" x14ac:dyDescent="0.25">
      <c r="A42">
        <v>24</v>
      </c>
      <c r="B42">
        <f t="shared" si="0"/>
        <v>77.5</v>
      </c>
      <c r="C42">
        <v>8</v>
      </c>
      <c r="D42">
        <f t="shared" si="1"/>
        <v>78</v>
      </c>
      <c r="E42">
        <f t="shared" si="2"/>
        <v>-0.5</v>
      </c>
      <c r="F42">
        <f t="shared" si="3"/>
        <v>0.25</v>
      </c>
    </row>
    <row r="43" spans="1:6" x14ac:dyDescent="0.25">
      <c r="A43">
        <v>23</v>
      </c>
      <c r="B43">
        <f t="shared" si="0"/>
        <v>58</v>
      </c>
      <c r="C43">
        <v>8</v>
      </c>
      <c r="D43">
        <f t="shared" si="1"/>
        <v>78</v>
      </c>
      <c r="E43">
        <f t="shared" si="2"/>
        <v>-20</v>
      </c>
      <c r="F43">
        <f t="shared" si="3"/>
        <v>400</v>
      </c>
    </row>
    <row r="44" spans="1:6" x14ac:dyDescent="0.25">
      <c r="A44">
        <v>22</v>
      </c>
      <c r="B44">
        <f t="shared" si="0"/>
        <v>43</v>
      </c>
      <c r="C44">
        <v>4</v>
      </c>
      <c r="D44">
        <f t="shared" si="1"/>
        <v>6</v>
      </c>
      <c r="E44">
        <f t="shared" si="2"/>
        <v>37</v>
      </c>
      <c r="F44">
        <f t="shared" si="3"/>
        <v>1369</v>
      </c>
    </row>
    <row r="45" spans="1:6" x14ac:dyDescent="0.25">
      <c r="A45">
        <v>22</v>
      </c>
      <c r="B45">
        <f t="shared" si="0"/>
        <v>43</v>
      </c>
      <c r="C45">
        <v>7</v>
      </c>
      <c r="D45">
        <f t="shared" si="1"/>
        <v>51</v>
      </c>
      <c r="E45">
        <f t="shared" si="2"/>
        <v>-8</v>
      </c>
      <c r="F45">
        <f t="shared" si="3"/>
        <v>64</v>
      </c>
    </row>
    <row r="46" spans="1:6" x14ac:dyDescent="0.25">
      <c r="A46">
        <v>24</v>
      </c>
      <c r="B46">
        <f t="shared" si="0"/>
        <v>77.5</v>
      </c>
      <c r="C46">
        <v>7</v>
      </c>
      <c r="D46">
        <f t="shared" si="1"/>
        <v>51</v>
      </c>
      <c r="E46">
        <f t="shared" si="2"/>
        <v>26.5</v>
      </c>
      <c r="F46">
        <f t="shared" si="3"/>
        <v>702.25</v>
      </c>
    </row>
    <row r="47" spans="1:6" x14ac:dyDescent="0.25">
      <c r="A47">
        <v>24</v>
      </c>
      <c r="B47">
        <f t="shared" si="0"/>
        <v>77.5</v>
      </c>
      <c r="C47">
        <v>5</v>
      </c>
      <c r="D47">
        <f t="shared" si="1"/>
        <v>21.5</v>
      </c>
      <c r="E47">
        <f t="shared" si="2"/>
        <v>56</v>
      </c>
      <c r="F47">
        <f t="shared" si="3"/>
        <v>3136</v>
      </c>
    </row>
    <row r="48" spans="1:6" x14ac:dyDescent="0.25">
      <c r="A48">
        <v>21</v>
      </c>
      <c r="B48">
        <f t="shared" si="0"/>
        <v>22.5</v>
      </c>
      <c r="C48">
        <v>5</v>
      </c>
      <c r="D48">
        <f t="shared" si="1"/>
        <v>21.5</v>
      </c>
      <c r="E48">
        <f t="shared" si="2"/>
        <v>1</v>
      </c>
      <c r="F48">
        <f t="shared" si="3"/>
        <v>1</v>
      </c>
    </row>
    <row r="49" spans="1:6" x14ac:dyDescent="0.25">
      <c r="A49">
        <v>25</v>
      </c>
      <c r="B49">
        <f t="shared" si="0"/>
        <v>93.5</v>
      </c>
      <c r="C49">
        <v>5</v>
      </c>
      <c r="D49">
        <f t="shared" si="1"/>
        <v>21.5</v>
      </c>
      <c r="E49">
        <f t="shared" si="2"/>
        <v>72</v>
      </c>
      <c r="F49">
        <f t="shared" si="3"/>
        <v>5184</v>
      </c>
    </row>
    <row r="50" spans="1:6" x14ac:dyDescent="0.25">
      <c r="A50">
        <v>24</v>
      </c>
      <c r="B50">
        <f t="shared" si="0"/>
        <v>77.5</v>
      </c>
      <c r="C50">
        <v>7</v>
      </c>
      <c r="D50">
        <f t="shared" si="1"/>
        <v>51</v>
      </c>
      <c r="E50">
        <f t="shared" si="2"/>
        <v>26.5</v>
      </c>
      <c r="F50">
        <f t="shared" si="3"/>
        <v>702.25</v>
      </c>
    </row>
    <row r="51" spans="1:6" x14ac:dyDescent="0.25">
      <c r="A51">
        <v>20</v>
      </c>
      <c r="B51">
        <f t="shared" si="0"/>
        <v>4</v>
      </c>
      <c r="C51">
        <v>7</v>
      </c>
      <c r="D51">
        <f t="shared" si="1"/>
        <v>51</v>
      </c>
      <c r="E51">
        <f t="shared" si="2"/>
        <v>-47</v>
      </c>
      <c r="F51">
        <f t="shared" si="3"/>
        <v>2209</v>
      </c>
    </row>
    <row r="52" spans="1:6" x14ac:dyDescent="0.25">
      <c r="A52">
        <v>22</v>
      </c>
      <c r="B52">
        <f t="shared" si="0"/>
        <v>43</v>
      </c>
      <c r="C52">
        <v>7</v>
      </c>
      <c r="D52">
        <f t="shared" si="1"/>
        <v>51</v>
      </c>
      <c r="E52">
        <f t="shared" si="2"/>
        <v>-8</v>
      </c>
      <c r="F52">
        <f t="shared" si="3"/>
        <v>64</v>
      </c>
    </row>
    <row r="53" spans="1:6" x14ac:dyDescent="0.25">
      <c r="A53">
        <v>21</v>
      </c>
      <c r="B53">
        <f t="shared" si="0"/>
        <v>22.5</v>
      </c>
      <c r="C53">
        <v>4</v>
      </c>
      <c r="D53">
        <f t="shared" si="1"/>
        <v>6</v>
      </c>
      <c r="E53">
        <f t="shared" si="2"/>
        <v>16.5</v>
      </c>
      <c r="F53">
        <f t="shared" si="3"/>
        <v>272.25</v>
      </c>
    </row>
    <row r="54" spans="1:6" x14ac:dyDescent="0.25">
      <c r="A54">
        <v>21</v>
      </c>
      <c r="B54">
        <f t="shared" si="0"/>
        <v>22.5</v>
      </c>
      <c r="C54">
        <v>6</v>
      </c>
      <c r="D54">
        <f t="shared" si="1"/>
        <v>35.5</v>
      </c>
      <c r="E54">
        <f t="shared" si="2"/>
        <v>-13</v>
      </c>
      <c r="F54">
        <f t="shared" si="3"/>
        <v>169</v>
      </c>
    </row>
    <row r="55" spans="1:6" x14ac:dyDescent="0.25">
      <c r="A55">
        <v>21</v>
      </c>
      <c r="B55">
        <f t="shared" si="0"/>
        <v>22.5</v>
      </c>
      <c r="C55">
        <v>6</v>
      </c>
      <c r="D55">
        <f t="shared" si="1"/>
        <v>35.5</v>
      </c>
      <c r="E55">
        <f t="shared" si="2"/>
        <v>-13</v>
      </c>
      <c r="F55">
        <f t="shared" si="3"/>
        <v>169</v>
      </c>
    </row>
    <row r="56" spans="1:6" x14ac:dyDescent="0.25">
      <c r="A56">
        <v>25</v>
      </c>
      <c r="B56">
        <f t="shared" si="0"/>
        <v>93.5</v>
      </c>
      <c r="C56">
        <v>4</v>
      </c>
      <c r="D56">
        <f t="shared" si="1"/>
        <v>6</v>
      </c>
      <c r="E56">
        <f t="shared" si="2"/>
        <v>87.5</v>
      </c>
      <c r="F56">
        <f t="shared" si="3"/>
        <v>7656.25</v>
      </c>
    </row>
    <row r="57" spans="1:6" x14ac:dyDescent="0.25">
      <c r="A57">
        <v>21</v>
      </c>
      <c r="B57">
        <f t="shared" si="0"/>
        <v>22.5</v>
      </c>
      <c r="C57">
        <v>10</v>
      </c>
      <c r="D57">
        <f t="shared" si="1"/>
        <v>95.5</v>
      </c>
      <c r="E57">
        <f t="shared" si="2"/>
        <v>-73</v>
      </c>
      <c r="F57">
        <f t="shared" si="3"/>
        <v>5329</v>
      </c>
    </row>
    <row r="58" spans="1:6" x14ac:dyDescent="0.25">
      <c r="A58">
        <v>21</v>
      </c>
      <c r="B58">
        <f t="shared" si="0"/>
        <v>22.5</v>
      </c>
      <c r="C58">
        <v>7</v>
      </c>
      <c r="D58">
        <f t="shared" si="1"/>
        <v>51</v>
      </c>
      <c r="E58">
        <f t="shared" si="2"/>
        <v>-28.5</v>
      </c>
      <c r="F58">
        <f t="shared" si="3"/>
        <v>812.25</v>
      </c>
    </row>
    <row r="59" spans="1:6" x14ac:dyDescent="0.25">
      <c r="A59">
        <v>25</v>
      </c>
      <c r="B59">
        <f t="shared" si="0"/>
        <v>93.5</v>
      </c>
      <c r="C59">
        <v>7</v>
      </c>
      <c r="D59">
        <f t="shared" si="1"/>
        <v>51</v>
      </c>
      <c r="E59">
        <f t="shared" si="2"/>
        <v>42.5</v>
      </c>
      <c r="F59">
        <f t="shared" si="3"/>
        <v>1806.25</v>
      </c>
    </row>
    <row r="60" spans="1:6" x14ac:dyDescent="0.25">
      <c r="A60">
        <v>23</v>
      </c>
      <c r="B60">
        <f t="shared" si="0"/>
        <v>58</v>
      </c>
      <c r="C60">
        <v>5</v>
      </c>
      <c r="D60">
        <f t="shared" si="1"/>
        <v>21.5</v>
      </c>
      <c r="E60">
        <f t="shared" si="2"/>
        <v>36.5</v>
      </c>
      <c r="F60">
        <f t="shared" si="3"/>
        <v>1332.25</v>
      </c>
    </row>
    <row r="61" spans="1:6" x14ac:dyDescent="0.25">
      <c r="A61">
        <v>25</v>
      </c>
      <c r="B61">
        <f t="shared" si="0"/>
        <v>93.5</v>
      </c>
      <c r="C61">
        <v>8</v>
      </c>
      <c r="D61">
        <f t="shared" si="1"/>
        <v>78</v>
      </c>
      <c r="E61">
        <f t="shared" si="2"/>
        <v>15.5</v>
      </c>
      <c r="F61">
        <f t="shared" si="3"/>
        <v>240.25</v>
      </c>
    </row>
    <row r="62" spans="1:6" x14ac:dyDescent="0.25">
      <c r="A62">
        <v>21</v>
      </c>
      <c r="B62">
        <f t="shared" si="0"/>
        <v>22.5</v>
      </c>
      <c r="C62">
        <v>8</v>
      </c>
      <c r="D62">
        <f t="shared" si="1"/>
        <v>78</v>
      </c>
      <c r="E62">
        <f t="shared" si="2"/>
        <v>-55.5</v>
      </c>
      <c r="F62">
        <f t="shared" si="3"/>
        <v>3080.25</v>
      </c>
    </row>
    <row r="63" spans="1:6" x14ac:dyDescent="0.25">
      <c r="A63">
        <v>23</v>
      </c>
      <c r="B63">
        <f t="shared" si="0"/>
        <v>58</v>
      </c>
      <c r="C63">
        <v>8</v>
      </c>
      <c r="D63">
        <f t="shared" si="1"/>
        <v>78</v>
      </c>
      <c r="E63">
        <f t="shared" si="2"/>
        <v>-20</v>
      </c>
      <c r="F63">
        <f t="shared" si="3"/>
        <v>400</v>
      </c>
    </row>
    <row r="64" spans="1:6" x14ac:dyDescent="0.25">
      <c r="A64">
        <v>23</v>
      </c>
      <c r="B64">
        <f t="shared" si="0"/>
        <v>58</v>
      </c>
      <c r="C64">
        <v>8</v>
      </c>
      <c r="D64">
        <f t="shared" si="1"/>
        <v>78</v>
      </c>
      <c r="E64">
        <f t="shared" si="2"/>
        <v>-20</v>
      </c>
      <c r="F64">
        <f t="shared" si="3"/>
        <v>400</v>
      </c>
    </row>
    <row r="65" spans="1:6" x14ac:dyDescent="0.25">
      <c r="A65">
        <v>23</v>
      </c>
      <c r="B65">
        <f t="shared" si="0"/>
        <v>58</v>
      </c>
      <c r="C65">
        <v>8</v>
      </c>
      <c r="D65">
        <f t="shared" si="1"/>
        <v>78</v>
      </c>
      <c r="E65">
        <f t="shared" si="2"/>
        <v>-20</v>
      </c>
      <c r="F65">
        <f t="shared" si="3"/>
        <v>400</v>
      </c>
    </row>
    <row r="66" spans="1:6" x14ac:dyDescent="0.25">
      <c r="A66">
        <v>23</v>
      </c>
      <c r="B66">
        <f t="shared" si="0"/>
        <v>58</v>
      </c>
      <c r="C66">
        <v>8</v>
      </c>
      <c r="D66">
        <f t="shared" si="1"/>
        <v>78</v>
      </c>
      <c r="E66">
        <f t="shared" si="2"/>
        <v>-20</v>
      </c>
      <c r="F66">
        <f t="shared" si="3"/>
        <v>400</v>
      </c>
    </row>
    <row r="67" spans="1:6" x14ac:dyDescent="0.25">
      <c r="A67">
        <v>24</v>
      </c>
      <c r="B67">
        <f t="shared" ref="B67:B100" si="4">_xlfn.RANK.AVG(A67,$A$2:$A$100,1)</f>
        <v>77.5</v>
      </c>
      <c r="C67">
        <v>8</v>
      </c>
      <c r="D67">
        <f t="shared" ref="D67:D100" si="5">_xlfn.RANK.AVG(C67,$C$2:$C$100,1)</f>
        <v>78</v>
      </c>
      <c r="E67">
        <f t="shared" ref="E67:E100" si="6">B67-D67</f>
        <v>-0.5</v>
      </c>
      <c r="F67">
        <f t="shared" ref="F67:F100" si="7">POWER(E67,2)</f>
        <v>0.25</v>
      </c>
    </row>
    <row r="68" spans="1:6" x14ac:dyDescent="0.25">
      <c r="A68">
        <v>20</v>
      </c>
      <c r="B68">
        <f t="shared" si="4"/>
        <v>4</v>
      </c>
      <c r="C68">
        <v>5</v>
      </c>
      <c r="D68">
        <f t="shared" si="5"/>
        <v>21.5</v>
      </c>
      <c r="E68">
        <f t="shared" si="6"/>
        <v>-17.5</v>
      </c>
      <c r="F68">
        <f t="shared" si="7"/>
        <v>306.25</v>
      </c>
    </row>
    <row r="69" spans="1:6" x14ac:dyDescent="0.25">
      <c r="A69">
        <v>24</v>
      </c>
      <c r="B69">
        <f t="shared" si="4"/>
        <v>77.5</v>
      </c>
      <c r="C69">
        <v>5</v>
      </c>
      <c r="D69">
        <f t="shared" si="5"/>
        <v>21.5</v>
      </c>
      <c r="E69">
        <f t="shared" si="6"/>
        <v>56</v>
      </c>
      <c r="F69">
        <f t="shared" si="7"/>
        <v>3136</v>
      </c>
    </row>
    <row r="70" spans="1:6" x14ac:dyDescent="0.25">
      <c r="A70">
        <v>23</v>
      </c>
      <c r="B70">
        <f t="shared" si="4"/>
        <v>58</v>
      </c>
      <c r="C70">
        <v>8</v>
      </c>
      <c r="D70">
        <f t="shared" si="5"/>
        <v>78</v>
      </c>
      <c r="E70">
        <f t="shared" si="6"/>
        <v>-20</v>
      </c>
      <c r="F70">
        <f t="shared" si="7"/>
        <v>400</v>
      </c>
    </row>
    <row r="71" spans="1:6" x14ac:dyDescent="0.25">
      <c r="A71">
        <v>21</v>
      </c>
      <c r="B71">
        <f t="shared" si="4"/>
        <v>22.5</v>
      </c>
      <c r="C71">
        <v>8</v>
      </c>
      <c r="D71">
        <f t="shared" si="5"/>
        <v>78</v>
      </c>
      <c r="E71">
        <f t="shared" si="6"/>
        <v>-55.5</v>
      </c>
      <c r="F71">
        <f t="shared" si="7"/>
        <v>3080.25</v>
      </c>
    </row>
    <row r="72" spans="1:6" x14ac:dyDescent="0.25">
      <c r="A72">
        <v>21</v>
      </c>
      <c r="B72">
        <f t="shared" si="4"/>
        <v>22.5</v>
      </c>
      <c r="C72">
        <v>8</v>
      </c>
      <c r="D72">
        <f t="shared" si="5"/>
        <v>78</v>
      </c>
      <c r="E72">
        <f t="shared" si="6"/>
        <v>-55.5</v>
      </c>
      <c r="F72">
        <f t="shared" si="7"/>
        <v>3080.25</v>
      </c>
    </row>
    <row r="73" spans="1:6" x14ac:dyDescent="0.25">
      <c r="A73">
        <v>24</v>
      </c>
      <c r="B73">
        <f t="shared" si="4"/>
        <v>77.5</v>
      </c>
      <c r="C73">
        <v>8</v>
      </c>
      <c r="D73">
        <f t="shared" si="5"/>
        <v>78</v>
      </c>
      <c r="E73">
        <f t="shared" si="6"/>
        <v>-0.5</v>
      </c>
      <c r="F73">
        <f t="shared" si="7"/>
        <v>0.25</v>
      </c>
    </row>
    <row r="74" spans="1:6" x14ac:dyDescent="0.25">
      <c r="A74">
        <v>23</v>
      </c>
      <c r="B74">
        <f t="shared" si="4"/>
        <v>58</v>
      </c>
      <c r="C74">
        <v>8</v>
      </c>
      <c r="D74">
        <f t="shared" si="5"/>
        <v>78</v>
      </c>
      <c r="E74">
        <f t="shared" si="6"/>
        <v>-20</v>
      </c>
      <c r="F74">
        <f t="shared" si="7"/>
        <v>400</v>
      </c>
    </row>
    <row r="75" spans="1:6" x14ac:dyDescent="0.25">
      <c r="A75">
        <v>22</v>
      </c>
      <c r="B75">
        <f t="shared" si="4"/>
        <v>43</v>
      </c>
      <c r="C75">
        <v>4</v>
      </c>
      <c r="D75">
        <f t="shared" si="5"/>
        <v>6</v>
      </c>
      <c r="E75">
        <f t="shared" si="6"/>
        <v>37</v>
      </c>
      <c r="F75">
        <f t="shared" si="7"/>
        <v>1369</v>
      </c>
    </row>
    <row r="76" spans="1:6" x14ac:dyDescent="0.25">
      <c r="A76">
        <v>22</v>
      </c>
      <c r="B76">
        <f t="shared" si="4"/>
        <v>43</v>
      </c>
      <c r="C76">
        <v>7</v>
      </c>
      <c r="D76">
        <f t="shared" si="5"/>
        <v>51</v>
      </c>
      <c r="E76">
        <f t="shared" si="6"/>
        <v>-8</v>
      </c>
      <c r="F76">
        <f t="shared" si="7"/>
        <v>64</v>
      </c>
    </row>
    <row r="77" spans="1:6" x14ac:dyDescent="0.25">
      <c r="A77">
        <v>24</v>
      </c>
      <c r="B77">
        <f t="shared" si="4"/>
        <v>77.5</v>
      </c>
      <c r="C77">
        <v>7</v>
      </c>
      <c r="D77">
        <f t="shared" si="5"/>
        <v>51</v>
      </c>
      <c r="E77">
        <f t="shared" si="6"/>
        <v>26.5</v>
      </c>
      <c r="F77">
        <f t="shared" si="7"/>
        <v>702.25</v>
      </c>
    </row>
    <row r="78" spans="1:6" x14ac:dyDescent="0.25">
      <c r="A78">
        <v>24</v>
      </c>
      <c r="B78">
        <f t="shared" si="4"/>
        <v>77.5</v>
      </c>
      <c r="C78">
        <v>5</v>
      </c>
      <c r="D78">
        <f t="shared" si="5"/>
        <v>21.5</v>
      </c>
      <c r="E78">
        <f t="shared" si="6"/>
        <v>56</v>
      </c>
      <c r="F78">
        <f t="shared" si="7"/>
        <v>3136</v>
      </c>
    </row>
    <row r="79" spans="1:6" x14ac:dyDescent="0.25">
      <c r="A79">
        <v>21</v>
      </c>
      <c r="B79">
        <f t="shared" si="4"/>
        <v>22.5</v>
      </c>
      <c r="C79">
        <v>5</v>
      </c>
      <c r="D79">
        <f t="shared" si="5"/>
        <v>21.5</v>
      </c>
      <c r="E79">
        <f t="shared" si="6"/>
        <v>1</v>
      </c>
      <c r="F79">
        <f t="shared" si="7"/>
        <v>1</v>
      </c>
    </row>
    <row r="80" spans="1:6" x14ac:dyDescent="0.25">
      <c r="A80">
        <v>25</v>
      </c>
      <c r="B80">
        <f t="shared" si="4"/>
        <v>93.5</v>
      </c>
      <c r="C80">
        <v>5</v>
      </c>
      <c r="D80">
        <f t="shared" si="5"/>
        <v>21.5</v>
      </c>
      <c r="E80">
        <f t="shared" si="6"/>
        <v>72</v>
      </c>
      <c r="F80">
        <f t="shared" si="7"/>
        <v>5184</v>
      </c>
    </row>
    <row r="81" spans="1:6" x14ac:dyDescent="0.25">
      <c r="A81">
        <v>24</v>
      </c>
      <c r="B81">
        <f t="shared" si="4"/>
        <v>77.5</v>
      </c>
      <c r="C81">
        <v>7</v>
      </c>
      <c r="D81">
        <f t="shared" si="5"/>
        <v>51</v>
      </c>
      <c r="E81">
        <f t="shared" si="6"/>
        <v>26.5</v>
      </c>
      <c r="F81">
        <f t="shared" si="7"/>
        <v>702.25</v>
      </c>
    </row>
    <row r="82" spans="1:6" x14ac:dyDescent="0.25">
      <c r="A82">
        <v>20</v>
      </c>
      <c r="B82">
        <f t="shared" si="4"/>
        <v>4</v>
      </c>
      <c r="C82">
        <v>7</v>
      </c>
      <c r="D82">
        <f t="shared" si="5"/>
        <v>51</v>
      </c>
      <c r="E82">
        <f t="shared" si="6"/>
        <v>-47</v>
      </c>
      <c r="F82">
        <f t="shared" si="7"/>
        <v>2209</v>
      </c>
    </row>
    <row r="83" spans="1:6" x14ac:dyDescent="0.25">
      <c r="A83">
        <v>22</v>
      </c>
      <c r="B83">
        <f t="shared" si="4"/>
        <v>43</v>
      </c>
      <c r="C83">
        <v>7</v>
      </c>
      <c r="D83">
        <f t="shared" si="5"/>
        <v>51</v>
      </c>
      <c r="E83">
        <f t="shared" si="6"/>
        <v>-8</v>
      </c>
      <c r="F83">
        <f t="shared" si="7"/>
        <v>64</v>
      </c>
    </row>
    <row r="84" spans="1:6" x14ac:dyDescent="0.25">
      <c r="A84">
        <v>21</v>
      </c>
      <c r="B84">
        <f t="shared" si="4"/>
        <v>22.5</v>
      </c>
      <c r="C84">
        <v>4</v>
      </c>
      <c r="D84">
        <f t="shared" si="5"/>
        <v>6</v>
      </c>
      <c r="E84">
        <f t="shared" si="6"/>
        <v>16.5</v>
      </c>
      <c r="F84">
        <f t="shared" si="7"/>
        <v>272.25</v>
      </c>
    </row>
    <row r="85" spans="1:6" x14ac:dyDescent="0.25">
      <c r="A85">
        <v>21</v>
      </c>
      <c r="B85">
        <f t="shared" si="4"/>
        <v>22.5</v>
      </c>
      <c r="C85">
        <v>6</v>
      </c>
      <c r="D85">
        <f t="shared" si="5"/>
        <v>35.5</v>
      </c>
      <c r="E85">
        <f t="shared" si="6"/>
        <v>-13</v>
      </c>
      <c r="F85">
        <f t="shared" si="7"/>
        <v>169</v>
      </c>
    </row>
    <row r="86" spans="1:6" x14ac:dyDescent="0.25">
      <c r="A86">
        <v>21</v>
      </c>
      <c r="B86">
        <f t="shared" si="4"/>
        <v>22.5</v>
      </c>
      <c r="C86">
        <v>6</v>
      </c>
      <c r="D86">
        <f t="shared" si="5"/>
        <v>35.5</v>
      </c>
      <c r="E86">
        <f t="shared" si="6"/>
        <v>-13</v>
      </c>
      <c r="F86">
        <f t="shared" si="7"/>
        <v>169</v>
      </c>
    </row>
    <row r="87" spans="1:6" x14ac:dyDescent="0.25">
      <c r="A87">
        <v>25</v>
      </c>
      <c r="B87">
        <f t="shared" si="4"/>
        <v>93.5</v>
      </c>
      <c r="C87">
        <v>4</v>
      </c>
      <c r="D87">
        <f t="shared" si="5"/>
        <v>6</v>
      </c>
      <c r="E87">
        <f t="shared" si="6"/>
        <v>87.5</v>
      </c>
      <c r="F87">
        <f t="shared" si="7"/>
        <v>7656.25</v>
      </c>
    </row>
    <row r="88" spans="1:6" x14ac:dyDescent="0.25">
      <c r="A88">
        <v>21</v>
      </c>
      <c r="B88">
        <f t="shared" si="4"/>
        <v>22.5</v>
      </c>
      <c r="C88">
        <v>10</v>
      </c>
      <c r="D88">
        <f t="shared" si="5"/>
        <v>95.5</v>
      </c>
      <c r="E88">
        <f t="shared" si="6"/>
        <v>-73</v>
      </c>
      <c r="F88">
        <f t="shared" si="7"/>
        <v>5329</v>
      </c>
    </row>
    <row r="89" spans="1:6" x14ac:dyDescent="0.25">
      <c r="A89">
        <v>24</v>
      </c>
      <c r="B89">
        <f t="shared" si="4"/>
        <v>77.5</v>
      </c>
      <c r="C89">
        <v>5</v>
      </c>
      <c r="D89">
        <f t="shared" si="5"/>
        <v>21.5</v>
      </c>
      <c r="E89">
        <f t="shared" si="6"/>
        <v>56</v>
      </c>
      <c r="F89">
        <f t="shared" si="7"/>
        <v>3136</v>
      </c>
    </row>
    <row r="90" spans="1:6" x14ac:dyDescent="0.25">
      <c r="A90">
        <v>21</v>
      </c>
      <c r="B90">
        <f t="shared" si="4"/>
        <v>22.5</v>
      </c>
      <c r="C90">
        <v>5</v>
      </c>
      <c r="D90">
        <f t="shared" si="5"/>
        <v>21.5</v>
      </c>
      <c r="E90">
        <f t="shared" si="6"/>
        <v>1</v>
      </c>
      <c r="F90">
        <f t="shared" si="7"/>
        <v>1</v>
      </c>
    </row>
    <row r="91" spans="1:6" x14ac:dyDescent="0.25">
      <c r="A91">
        <v>25</v>
      </c>
      <c r="B91">
        <f t="shared" si="4"/>
        <v>93.5</v>
      </c>
      <c r="C91">
        <v>5</v>
      </c>
      <c r="D91">
        <f t="shared" si="5"/>
        <v>21.5</v>
      </c>
      <c r="E91">
        <f t="shared" si="6"/>
        <v>72</v>
      </c>
      <c r="F91">
        <f t="shared" si="7"/>
        <v>5184</v>
      </c>
    </row>
    <row r="92" spans="1:6" x14ac:dyDescent="0.25">
      <c r="A92">
        <v>24</v>
      </c>
      <c r="B92">
        <f t="shared" si="4"/>
        <v>77.5</v>
      </c>
      <c r="C92">
        <v>7</v>
      </c>
      <c r="D92">
        <f t="shared" si="5"/>
        <v>51</v>
      </c>
      <c r="E92">
        <f t="shared" si="6"/>
        <v>26.5</v>
      </c>
      <c r="F92">
        <f t="shared" si="7"/>
        <v>702.25</v>
      </c>
    </row>
    <row r="93" spans="1:6" x14ac:dyDescent="0.25">
      <c r="A93">
        <v>20</v>
      </c>
      <c r="B93">
        <f t="shared" si="4"/>
        <v>4</v>
      </c>
      <c r="C93">
        <v>7</v>
      </c>
      <c r="D93">
        <f t="shared" si="5"/>
        <v>51</v>
      </c>
      <c r="E93">
        <f t="shared" si="6"/>
        <v>-47</v>
      </c>
      <c r="F93">
        <f t="shared" si="7"/>
        <v>2209</v>
      </c>
    </row>
    <row r="94" spans="1:6" x14ac:dyDescent="0.25">
      <c r="A94">
        <v>22</v>
      </c>
      <c r="B94">
        <f t="shared" si="4"/>
        <v>43</v>
      </c>
      <c r="C94">
        <v>7</v>
      </c>
      <c r="D94">
        <f t="shared" si="5"/>
        <v>51</v>
      </c>
      <c r="E94">
        <f t="shared" si="6"/>
        <v>-8</v>
      </c>
      <c r="F94">
        <f t="shared" si="7"/>
        <v>64</v>
      </c>
    </row>
    <row r="95" spans="1:6" x14ac:dyDescent="0.25">
      <c r="A95">
        <v>21</v>
      </c>
      <c r="B95">
        <f t="shared" si="4"/>
        <v>22.5</v>
      </c>
      <c r="C95">
        <v>4</v>
      </c>
      <c r="D95">
        <f t="shared" si="5"/>
        <v>6</v>
      </c>
      <c r="E95">
        <f t="shared" si="6"/>
        <v>16.5</v>
      </c>
      <c r="F95">
        <f t="shared" si="7"/>
        <v>272.25</v>
      </c>
    </row>
    <row r="96" spans="1:6" x14ac:dyDescent="0.25">
      <c r="A96">
        <v>21</v>
      </c>
      <c r="B96">
        <f t="shared" si="4"/>
        <v>22.5</v>
      </c>
      <c r="C96">
        <v>6</v>
      </c>
      <c r="D96">
        <f t="shared" si="5"/>
        <v>35.5</v>
      </c>
      <c r="E96">
        <f t="shared" si="6"/>
        <v>-13</v>
      </c>
      <c r="F96">
        <f t="shared" si="7"/>
        <v>169</v>
      </c>
    </row>
    <row r="97" spans="1:12" x14ac:dyDescent="0.25">
      <c r="A97">
        <v>21</v>
      </c>
      <c r="B97">
        <f t="shared" si="4"/>
        <v>22.5</v>
      </c>
      <c r="C97">
        <v>6</v>
      </c>
      <c r="D97">
        <f t="shared" si="5"/>
        <v>35.5</v>
      </c>
      <c r="E97">
        <f t="shared" si="6"/>
        <v>-13</v>
      </c>
      <c r="F97">
        <f t="shared" si="7"/>
        <v>169</v>
      </c>
    </row>
    <row r="98" spans="1:12" x14ac:dyDescent="0.25">
      <c r="A98">
        <v>25</v>
      </c>
      <c r="B98">
        <f t="shared" si="4"/>
        <v>93.5</v>
      </c>
      <c r="C98">
        <v>4</v>
      </c>
      <c r="D98">
        <f t="shared" si="5"/>
        <v>6</v>
      </c>
      <c r="E98">
        <f t="shared" si="6"/>
        <v>87.5</v>
      </c>
      <c r="F98">
        <f t="shared" si="7"/>
        <v>7656.25</v>
      </c>
    </row>
    <row r="99" spans="1:12" x14ac:dyDescent="0.25">
      <c r="A99">
        <v>21</v>
      </c>
      <c r="B99">
        <f t="shared" si="4"/>
        <v>22.5</v>
      </c>
      <c r="C99">
        <v>10</v>
      </c>
      <c r="D99">
        <f t="shared" si="5"/>
        <v>95.5</v>
      </c>
      <c r="E99">
        <f t="shared" si="6"/>
        <v>-73</v>
      </c>
      <c r="F99">
        <f t="shared" si="7"/>
        <v>5329</v>
      </c>
    </row>
    <row r="100" spans="1:12" x14ac:dyDescent="0.25">
      <c r="A100">
        <v>22</v>
      </c>
      <c r="B100">
        <f t="shared" si="4"/>
        <v>43</v>
      </c>
      <c r="C100">
        <v>7</v>
      </c>
      <c r="D100">
        <f t="shared" si="5"/>
        <v>51</v>
      </c>
      <c r="E100">
        <f t="shared" si="6"/>
        <v>-8</v>
      </c>
      <c r="F100">
        <f t="shared" si="7"/>
        <v>64</v>
      </c>
      <c r="L100" t="s">
        <v>110</v>
      </c>
    </row>
    <row r="101" spans="1:12" x14ac:dyDescent="0.25">
      <c r="A101" t="s">
        <v>109</v>
      </c>
      <c r="E101">
        <f>SUM(E2:E100)</f>
        <v>0</v>
      </c>
      <c r="F101">
        <f>SUM(F2:F100)</f>
        <v>158669.5</v>
      </c>
      <c r="H101">
        <f>6*F101</f>
        <v>952017</v>
      </c>
      <c r="J101">
        <f>H101/H102</f>
        <v>0.98125850340136056</v>
      </c>
      <c r="L101">
        <f>1-J101</f>
        <v>1.874149659863944E-2</v>
      </c>
    </row>
    <row r="102" spans="1:12" x14ac:dyDescent="0.25">
      <c r="H102">
        <f>99*(99*99-1)</f>
        <v>970200</v>
      </c>
    </row>
    <row r="103" spans="1:12" x14ac:dyDescent="0.25">
      <c r="L103" t="s">
        <v>149</v>
      </c>
    </row>
    <row r="106" spans="1:12" x14ac:dyDescent="0.25">
      <c r="G106" t="s">
        <v>116</v>
      </c>
    </row>
    <row r="109" spans="1:12" x14ac:dyDescent="0.25">
      <c r="J109" t="s">
        <v>125</v>
      </c>
    </row>
    <row r="112" spans="1:12" x14ac:dyDescent="0.25">
      <c r="J112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opLeftCell="A97" workbookViewId="0">
      <selection activeCell="L104" sqref="L104"/>
    </sheetView>
  </sheetViews>
  <sheetFormatPr defaultRowHeight="15" x14ac:dyDescent="0.25"/>
  <sheetData>
    <row r="1" spans="1:6" x14ac:dyDescent="0.25">
      <c r="A1" s="1" t="s">
        <v>7</v>
      </c>
      <c r="B1" s="14" t="s">
        <v>106</v>
      </c>
      <c r="C1" s="1" t="s">
        <v>8</v>
      </c>
      <c r="D1" s="14" t="s">
        <v>106</v>
      </c>
      <c r="E1" s="14" t="s">
        <v>107</v>
      </c>
      <c r="F1" s="14" t="s">
        <v>108</v>
      </c>
    </row>
    <row r="2" spans="1:6" x14ac:dyDescent="0.25">
      <c r="A2">
        <v>12</v>
      </c>
      <c r="B2">
        <f>_xlfn.RANK.AVG(A2,$A$2:$A$100,1)</f>
        <v>98.5</v>
      </c>
      <c r="D2">
        <f>_xlfn.RANK.AVG(C2,$C$2:$C$100,1)</f>
        <v>2.5</v>
      </c>
      <c r="E2">
        <f>B2-D2</f>
        <v>96</v>
      </c>
      <c r="F2">
        <f>POWER(E2,2)</f>
        <v>9216</v>
      </c>
    </row>
    <row r="3" spans="1:6" x14ac:dyDescent="0.25">
      <c r="A3">
        <v>8</v>
      </c>
      <c r="B3">
        <f t="shared" ref="B3:B66" si="0">_xlfn.RANK.AVG(A3,$A$2:$A$100,1)</f>
        <v>78</v>
      </c>
      <c r="C3">
        <v>80</v>
      </c>
      <c r="D3">
        <f t="shared" ref="D3:D66" si="1">_xlfn.RANK.AVG(C3,$C$2:$C$100,1)</f>
        <v>90</v>
      </c>
      <c r="E3">
        <f t="shared" ref="E3:E66" si="2">B3-D3</f>
        <v>-12</v>
      </c>
      <c r="F3">
        <f t="shared" ref="F3:F66" si="3">POWER(E3,2)</f>
        <v>144</v>
      </c>
    </row>
    <row r="4" spans="1:6" x14ac:dyDescent="0.25">
      <c r="A4">
        <v>8</v>
      </c>
      <c r="B4">
        <f t="shared" si="0"/>
        <v>78</v>
      </c>
      <c r="C4">
        <v>10</v>
      </c>
      <c r="D4">
        <f t="shared" si="1"/>
        <v>64</v>
      </c>
      <c r="E4">
        <f t="shared" si="2"/>
        <v>14</v>
      </c>
      <c r="F4">
        <f t="shared" si="3"/>
        <v>196</v>
      </c>
    </row>
    <row r="5" spans="1:6" x14ac:dyDescent="0.25">
      <c r="A5">
        <v>5</v>
      </c>
      <c r="B5">
        <f t="shared" si="0"/>
        <v>21.5</v>
      </c>
      <c r="C5">
        <v>15</v>
      </c>
      <c r="D5">
        <f t="shared" si="1"/>
        <v>73</v>
      </c>
      <c r="E5">
        <f t="shared" si="2"/>
        <v>-51.5</v>
      </c>
      <c r="F5">
        <f t="shared" si="3"/>
        <v>2652.25</v>
      </c>
    </row>
    <row r="6" spans="1:6" x14ac:dyDescent="0.25">
      <c r="A6">
        <v>5</v>
      </c>
      <c r="B6">
        <f t="shared" si="0"/>
        <v>21.5</v>
      </c>
      <c r="C6">
        <v>2</v>
      </c>
      <c r="D6">
        <f t="shared" si="1"/>
        <v>13</v>
      </c>
      <c r="E6">
        <f t="shared" si="2"/>
        <v>8.5</v>
      </c>
      <c r="F6">
        <f t="shared" si="3"/>
        <v>72.25</v>
      </c>
    </row>
    <row r="7" spans="1:6" x14ac:dyDescent="0.25">
      <c r="A7">
        <v>8</v>
      </c>
      <c r="B7">
        <f t="shared" si="0"/>
        <v>78</v>
      </c>
      <c r="C7">
        <v>12</v>
      </c>
      <c r="D7">
        <f t="shared" si="1"/>
        <v>68</v>
      </c>
      <c r="E7">
        <f t="shared" si="2"/>
        <v>10</v>
      </c>
      <c r="F7">
        <f t="shared" si="3"/>
        <v>100</v>
      </c>
    </row>
    <row r="8" spans="1:6" x14ac:dyDescent="0.25">
      <c r="A8">
        <v>8</v>
      </c>
      <c r="B8">
        <f t="shared" si="0"/>
        <v>78</v>
      </c>
      <c r="C8">
        <v>7</v>
      </c>
      <c r="D8">
        <f t="shared" si="1"/>
        <v>54</v>
      </c>
      <c r="E8">
        <f t="shared" si="2"/>
        <v>24</v>
      </c>
      <c r="F8">
        <f t="shared" si="3"/>
        <v>576</v>
      </c>
    </row>
    <row r="9" spans="1:6" x14ac:dyDescent="0.25">
      <c r="A9">
        <v>8</v>
      </c>
      <c r="B9">
        <f t="shared" si="0"/>
        <v>78</v>
      </c>
      <c r="C9">
        <v>6</v>
      </c>
      <c r="D9">
        <f t="shared" si="1"/>
        <v>46</v>
      </c>
      <c r="E9">
        <f t="shared" si="2"/>
        <v>32</v>
      </c>
      <c r="F9">
        <f t="shared" si="3"/>
        <v>1024</v>
      </c>
    </row>
    <row r="10" spans="1:6" x14ac:dyDescent="0.25">
      <c r="A10">
        <v>8</v>
      </c>
      <c r="B10">
        <f t="shared" si="0"/>
        <v>78</v>
      </c>
      <c r="C10">
        <v>3</v>
      </c>
      <c r="D10">
        <f t="shared" si="1"/>
        <v>26.5</v>
      </c>
      <c r="E10">
        <f t="shared" si="2"/>
        <v>51.5</v>
      </c>
      <c r="F10">
        <f t="shared" si="3"/>
        <v>2652.25</v>
      </c>
    </row>
    <row r="11" spans="1:6" x14ac:dyDescent="0.25">
      <c r="A11">
        <v>8</v>
      </c>
      <c r="B11">
        <f t="shared" si="0"/>
        <v>78</v>
      </c>
      <c r="C11">
        <v>4</v>
      </c>
      <c r="D11">
        <f t="shared" si="1"/>
        <v>39</v>
      </c>
      <c r="E11">
        <f t="shared" si="2"/>
        <v>39</v>
      </c>
      <c r="F11">
        <f t="shared" si="3"/>
        <v>1521</v>
      </c>
    </row>
    <row r="12" spans="1:6" x14ac:dyDescent="0.25">
      <c r="A12">
        <v>4</v>
      </c>
      <c r="B12">
        <f t="shared" si="0"/>
        <v>6</v>
      </c>
      <c r="C12">
        <v>60</v>
      </c>
      <c r="D12">
        <f t="shared" si="1"/>
        <v>87</v>
      </c>
      <c r="E12">
        <f t="shared" si="2"/>
        <v>-81</v>
      </c>
      <c r="F12">
        <f t="shared" si="3"/>
        <v>6561</v>
      </c>
    </row>
    <row r="13" spans="1:6" x14ac:dyDescent="0.25">
      <c r="A13">
        <v>7</v>
      </c>
      <c r="B13">
        <f t="shared" si="0"/>
        <v>51</v>
      </c>
      <c r="C13">
        <v>55</v>
      </c>
      <c r="D13">
        <f t="shared" si="1"/>
        <v>84</v>
      </c>
      <c r="E13">
        <f t="shared" si="2"/>
        <v>-33</v>
      </c>
      <c r="F13">
        <f t="shared" si="3"/>
        <v>1089</v>
      </c>
    </row>
    <row r="14" spans="1:6" x14ac:dyDescent="0.25">
      <c r="A14">
        <v>7</v>
      </c>
      <c r="B14">
        <f t="shared" si="0"/>
        <v>51</v>
      </c>
      <c r="C14">
        <v>17</v>
      </c>
      <c r="D14">
        <f t="shared" si="1"/>
        <v>77</v>
      </c>
      <c r="E14">
        <f t="shared" si="2"/>
        <v>-26</v>
      </c>
      <c r="F14">
        <f t="shared" si="3"/>
        <v>676</v>
      </c>
    </row>
    <row r="15" spans="1:6" x14ac:dyDescent="0.25">
      <c r="A15">
        <v>5</v>
      </c>
      <c r="B15">
        <f t="shared" si="0"/>
        <v>21.5</v>
      </c>
      <c r="C15">
        <v>3</v>
      </c>
      <c r="D15">
        <f t="shared" si="1"/>
        <v>26.5</v>
      </c>
      <c r="E15">
        <f t="shared" si="2"/>
        <v>-5</v>
      </c>
      <c r="F15">
        <f t="shared" si="3"/>
        <v>25</v>
      </c>
    </row>
    <row r="16" spans="1:6" x14ac:dyDescent="0.25">
      <c r="A16">
        <v>5</v>
      </c>
      <c r="B16">
        <f t="shared" si="0"/>
        <v>21.5</v>
      </c>
      <c r="C16">
        <v>1</v>
      </c>
      <c r="D16">
        <f t="shared" si="1"/>
        <v>6.5</v>
      </c>
      <c r="E16">
        <f t="shared" si="2"/>
        <v>15</v>
      </c>
      <c r="F16">
        <f t="shared" si="3"/>
        <v>225</v>
      </c>
    </row>
    <row r="17" spans="1:6" x14ac:dyDescent="0.25">
      <c r="A17">
        <v>5</v>
      </c>
      <c r="B17">
        <f t="shared" si="0"/>
        <v>21.5</v>
      </c>
      <c r="C17">
        <v>3</v>
      </c>
      <c r="D17">
        <f t="shared" si="1"/>
        <v>26.5</v>
      </c>
      <c r="E17">
        <f t="shared" si="2"/>
        <v>-5</v>
      </c>
      <c r="F17">
        <f t="shared" si="3"/>
        <v>25</v>
      </c>
    </row>
    <row r="18" spans="1:6" x14ac:dyDescent="0.25">
      <c r="A18">
        <v>7</v>
      </c>
      <c r="B18">
        <f t="shared" si="0"/>
        <v>51</v>
      </c>
      <c r="C18">
        <v>100</v>
      </c>
      <c r="D18">
        <f t="shared" si="1"/>
        <v>93.5</v>
      </c>
      <c r="E18">
        <f t="shared" si="2"/>
        <v>-42.5</v>
      </c>
      <c r="F18">
        <f t="shared" si="3"/>
        <v>1806.25</v>
      </c>
    </row>
    <row r="19" spans="1:6" x14ac:dyDescent="0.25">
      <c r="A19">
        <v>7</v>
      </c>
      <c r="B19">
        <f t="shared" si="0"/>
        <v>51</v>
      </c>
      <c r="C19">
        <v>7</v>
      </c>
      <c r="D19">
        <f t="shared" si="1"/>
        <v>54</v>
      </c>
      <c r="E19">
        <f t="shared" si="2"/>
        <v>-3</v>
      </c>
      <c r="F19">
        <f t="shared" si="3"/>
        <v>9</v>
      </c>
    </row>
    <row r="20" spans="1:6" x14ac:dyDescent="0.25">
      <c r="A20">
        <v>7</v>
      </c>
      <c r="B20">
        <f t="shared" si="0"/>
        <v>51</v>
      </c>
      <c r="C20">
        <v>3</v>
      </c>
      <c r="D20">
        <f t="shared" si="1"/>
        <v>26.5</v>
      </c>
      <c r="E20">
        <f t="shared" si="2"/>
        <v>24.5</v>
      </c>
      <c r="F20">
        <f t="shared" si="3"/>
        <v>600.25</v>
      </c>
    </row>
    <row r="21" spans="1:6" x14ac:dyDescent="0.25">
      <c r="A21">
        <v>4</v>
      </c>
      <c r="B21">
        <f t="shared" si="0"/>
        <v>6</v>
      </c>
      <c r="C21">
        <v>2</v>
      </c>
      <c r="D21">
        <f t="shared" si="1"/>
        <v>13</v>
      </c>
      <c r="E21">
        <f t="shared" si="2"/>
        <v>-7</v>
      </c>
      <c r="F21">
        <f t="shared" si="3"/>
        <v>49</v>
      </c>
    </row>
    <row r="22" spans="1:6" x14ac:dyDescent="0.25">
      <c r="A22">
        <v>6</v>
      </c>
      <c r="B22">
        <f t="shared" si="0"/>
        <v>35.5</v>
      </c>
      <c r="C22">
        <v>4</v>
      </c>
      <c r="D22">
        <f t="shared" si="1"/>
        <v>39</v>
      </c>
      <c r="E22">
        <f t="shared" si="2"/>
        <v>-3.5</v>
      </c>
      <c r="F22">
        <f t="shared" si="3"/>
        <v>12.25</v>
      </c>
    </row>
    <row r="23" spans="1:6" x14ac:dyDescent="0.25">
      <c r="A23">
        <v>6</v>
      </c>
      <c r="B23">
        <f t="shared" si="0"/>
        <v>35.5</v>
      </c>
      <c r="C23">
        <v>6</v>
      </c>
      <c r="D23">
        <f t="shared" si="1"/>
        <v>46</v>
      </c>
      <c r="E23">
        <f t="shared" si="2"/>
        <v>-10.5</v>
      </c>
      <c r="F23">
        <f t="shared" si="3"/>
        <v>110.25</v>
      </c>
    </row>
    <row r="24" spans="1:6" x14ac:dyDescent="0.25">
      <c r="A24">
        <v>4</v>
      </c>
      <c r="B24">
        <f t="shared" si="0"/>
        <v>6</v>
      </c>
      <c r="C24">
        <v>9</v>
      </c>
      <c r="D24">
        <f t="shared" si="1"/>
        <v>60.5</v>
      </c>
      <c r="E24">
        <f t="shared" si="2"/>
        <v>-54.5</v>
      </c>
      <c r="F24">
        <f t="shared" si="3"/>
        <v>2970.25</v>
      </c>
    </row>
    <row r="25" spans="1:6" x14ac:dyDescent="0.25">
      <c r="A25">
        <v>10</v>
      </c>
      <c r="B25">
        <f t="shared" si="0"/>
        <v>95.5</v>
      </c>
      <c r="C25">
        <v>23</v>
      </c>
      <c r="D25">
        <f t="shared" si="1"/>
        <v>80.5</v>
      </c>
      <c r="E25">
        <f t="shared" si="2"/>
        <v>15</v>
      </c>
      <c r="F25">
        <f t="shared" si="3"/>
        <v>225</v>
      </c>
    </row>
    <row r="26" spans="1:6" x14ac:dyDescent="0.25">
      <c r="A26">
        <v>7</v>
      </c>
      <c r="B26">
        <f t="shared" si="0"/>
        <v>51</v>
      </c>
      <c r="D26">
        <f t="shared" si="1"/>
        <v>2.5</v>
      </c>
      <c r="E26">
        <f t="shared" si="2"/>
        <v>48.5</v>
      </c>
      <c r="F26">
        <f t="shared" si="3"/>
        <v>2352.25</v>
      </c>
    </row>
    <row r="27" spans="1:6" x14ac:dyDescent="0.25">
      <c r="A27">
        <v>7</v>
      </c>
      <c r="B27">
        <f t="shared" si="0"/>
        <v>51</v>
      </c>
      <c r="C27">
        <v>0</v>
      </c>
      <c r="D27">
        <f t="shared" si="1"/>
        <v>2.5</v>
      </c>
      <c r="E27">
        <f t="shared" si="2"/>
        <v>48.5</v>
      </c>
      <c r="F27">
        <f t="shared" si="3"/>
        <v>2352.25</v>
      </c>
    </row>
    <row r="28" spans="1:6" x14ac:dyDescent="0.25">
      <c r="A28">
        <v>5</v>
      </c>
      <c r="B28">
        <f t="shared" si="0"/>
        <v>21.5</v>
      </c>
      <c r="C28">
        <v>12</v>
      </c>
      <c r="D28">
        <f t="shared" si="1"/>
        <v>68</v>
      </c>
      <c r="E28">
        <f t="shared" si="2"/>
        <v>-46.5</v>
      </c>
      <c r="F28">
        <f t="shared" si="3"/>
        <v>2162.25</v>
      </c>
    </row>
    <row r="29" spans="1:6" x14ac:dyDescent="0.25">
      <c r="A29">
        <v>8</v>
      </c>
      <c r="B29">
        <f t="shared" si="0"/>
        <v>78</v>
      </c>
      <c r="C29">
        <v>15</v>
      </c>
      <c r="D29">
        <f t="shared" si="1"/>
        <v>73</v>
      </c>
      <c r="E29">
        <f t="shared" si="2"/>
        <v>5</v>
      </c>
      <c r="F29">
        <f t="shared" si="3"/>
        <v>25</v>
      </c>
    </row>
    <row r="30" spans="1:6" x14ac:dyDescent="0.25">
      <c r="A30">
        <v>8</v>
      </c>
      <c r="B30">
        <f t="shared" si="0"/>
        <v>78</v>
      </c>
      <c r="C30">
        <v>7</v>
      </c>
      <c r="D30">
        <f t="shared" si="1"/>
        <v>54</v>
      </c>
      <c r="E30">
        <f t="shared" si="2"/>
        <v>24</v>
      </c>
      <c r="F30">
        <f t="shared" si="3"/>
        <v>576</v>
      </c>
    </row>
    <row r="31" spans="1:6" x14ac:dyDescent="0.25">
      <c r="A31">
        <v>8</v>
      </c>
      <c r="B31">
        <f t="shared" si="0"/>
        <v>78</v>
      </c>
      <c r="C31">
        <v>3</v>
      </c>
      <c r="D31">
        <f t="shared" si="1"/>
        <v>26.5</v>
      </c>
      <c r="E31">
        <f t="shared" si="2"/>
        <v>51.5</v>
      </c>
      <c r="F31">
        <f t="shared" si="3"/>
        <v>2652.25</v>
      </c>
    </row>
    <row r="32" spans="1:6" x14ac:dyDescent="0.25">
      <c r="A32">
        <v>8</v>
      </c>
      <c r="B32">
        <f t="shared" si="0"/>
        <v>78</v>
      </c>
      <c r="C32">
        <v>0</v>
      </c>
      <c r="D32">
        <f t="shared" si="1"/>
        <v>2.5</v>
      </c>
      <c r="E32">
        <f t="shared" si="2"/>
        <v>75.5</v>
      </c>
      <c r="F32">
        <f t="shared" si="3"/>
        <v>5700.25</v>
      </c>
    </row>
    <row r="33" spans="1:6" x14ac:dyDescent="0.25">
      <c r="A33">
        <v>8</v>
      </c>
      <c r="B33">
        <f t="shared" si="0"/>
        <v>78</v>
      </c>
      <c r="C33">
        <v>2</v>
      </c>
      <c r="D33">
        <f t="shared" si="1"/>
        <v>13</v>
      </c>
      <c r="E33">
        <f t="shared" si="2"/>
        <v>65</v>
      </c>
      <c r="F33">
        <f t="shared" si="3"/>
        <v>4225</v>
      </c>
    </row>
    <row r="34" spans="1:6" x14ac:dyDescent="0.25">
      <c r="A34">
        <v>12</v>
      </c>
      <c r="B34">
        <f t="shared" si="0"/>
        <v>98.5</v>
      </c>
      <c r="D34">
        <f t="shared" si="1"/>
        <v>2.5</v>
      </c>
      <c r="E34">
        <f t="shared" si="2"/>
        <v>96</v>
      </c>
      <c r="F34">
        <f t="shared" si="3"/>
        <v>9216</v>
      </c>
    </row>
    <row r="35" spans="1:6" x14ac:dyDescent="0.25">
      <c r="A35">
        <v>8</v>
      </c>
      <c r="B35">
        <f t="shared" si="0"/>
        <v>78</v>
      </c>
      <c r="C35">
        <v>80</v>
      </c>
      <c r="D35">
        <f t="shared" si="1"/>
        <v>90</v>
      </c>
      <c r="E35">
        <f t="shared" si="2"/>
        <v>-12</v>
      </c>
      <c r="F35">
        <f t="shared" si="3"/>
        <v>144</v>
      </c>
    </row>
    <row r="36" spans="1:6" x14ac:dyDescent="0.25">
      <c r="A36">
        <v>8</v>
      </c>
      <c r="B36">
        <f t="shared" si="0"/>
        <v>78</v>
      </c>
      <c r="C36">
        <v>10</v>
      </c>
      <c r="D36">
        <f t="shared" si="1"/>
        <v>64</v>
      </c>
      <c r="E36">
        <f t="shared" si="2"/>
        <v>14</v>
      </c>
      <c r="F36">
        <f t="shared" si="3"/>
        <v>196</v>
      </c>
    </row>
    <row r="37" spans="1:6" x14ac:dyDescent="0.25">
      <c r="A37">
        <v>5</v>
      </c>
      <c r="B37">
        <f t="shared" si="0"/>
        <v>21.5</v>
      </c>
      <c r="C37">
        <v>15</v>
      </c>
      <c r="D37">
        <f t="shared" si="1"/>
        <v>73</v>
      </c>
      <c r="E37">
        <f t="shared" si="2"/>
        <v>-51.5</v>
      </c>
      <c r="F37">
        <f t="shared" si="3"/>
        <v>2652.25</v>
      </c>
    </row>
    <row r="38" spans="1:6" x14ac:dyDescent="0.25">
      <c r="A38">
        <v>5</v>
      </c>
      <c r="B38">
        <f t="shared" si="0"/>
        <v>21.5</v>
      </c>
      <c r="C38">
        <v>2</v>
      </c>
      <c r="D38">
        <f t="shared" si="1"/>
        <v>13</v>
      </c>
      <c r="E38">
        <f t="shared" si="2"/>
        <v>8.5</v>
      </c>
      <c r="F38">
        <f t="shared" si="3"/>
        <v>72.25</v>
      </c>
    </row>
    <row r="39" spans="1:6" x14ac:dyDescent="0.25">
      <c r="A39">
        <v>8</v>
      </c>
      <c r="B39">
        <f t="shared" si="0"/>
        <v>78</v>
      </c>
      <c r="C39">
        <v>12</v>
      </c>
      <c r="D39">
        <f t="shared" si="1"/>
        <v>68</v>
      </c>
      <c r="E39">
        <f t="shared" si="2"/>
        <v>10</v>
      </c>
      <c r="F39">
        <f t="shared" si="3"/>
        <v>100</v>
      </c>
    </row>
    <row r="40" spans="1:6" x14ac:dyDescent="0.25">
      <c r="A40">
        <v>8</v>
      </c>
      <c r="B40">
        <f t="shared" si="0"/>
        <v>78</v>
      </c>
      <c r="C40">
        <v>7</v>
      </c>
      <c r="D40">
        <f t="shared" si="1"/>
        <v>54</v>
      </c>
      <c r="E40">
        <f t="shared" si="2"/>
        <v>24</v>
      </c>
      <c r="F40">
        <f t="shared" si="3"/>
        <v>576</v>
      </c>
    </row>
    <row r="41" spans="1:6" x14ac:dyDescent="0.25">
      <c r="A41">
        <v>8</v>
      </c>
      <c r="B41">
        <f t="shared" si="0"/>
        <v>78</v>
      </c>
      <c r="C41">
        <v>6</v>
      </c>
      <c r="D41">
        <f t="shared" si="1"/>
        <v>46</v>
      </c>
      <c r="E41">
        <f t="shared" si="2"/>
        <v>32</v>
      </c>
      <c r="F41">
        <f t="shared" si="3"/>
        <v>1024</v>
      </c>
    </row>
    <row r="42" spans="1:6" x14ac:dyDescent="0.25">
      <c r="A42">
        <v>8</v>
      </c>
      <c r="B42">
        <f t="shared" si="0"/>
        <v>78</v>
      </c>
      <c r="C42">
        <v>3</v>
      </c>
      <c r="D42">
        <f t="shared" si="1"/>
        <v>26.5</v>
      </c>
      <c r="E42">
        <f t="shared" si="2"/>
        <v>51.5</v>
      </c>
      <c r="F42">
        <f t="shared" si="3"/>
        <v>2652.25</v>
      </c>
    </row>
    <row r="43" spans="1:6" x14ac:dyDescent="0.25">
      <c r="A43">
        <v>8</v>
      </c>
      <c r="B43">
        <f t="shared" si="0"/>
        <v>78</v>
      </c>
      <c r="C43">
        <v>4</v>
      </c>
      <c r="D43">
        <f t="shared" si="1"/>
        <v>39</v>
      </c>
      <c r="E43">
        <f t="shared" si="2"/>
        <v>39</v>
      </c>
      <c r="F43">
        <f t="shared" si="3"/>
        <v>1521</v>
      </c>
    </row>
    <row r="44" spans="1:6" x14ac:dyDescent="0.25">
      <c r="A44">
        <v>4</v>
      </c>
      <c r="B44">
        <f t="shared" si="0"/>
        <v>6</v>
      </c>
      <c r="C44">
        <v>60</v>
      </c>
      <c r="D44">
        <f t="shared" si="1"/>
        <v>87</v>
      </c>
      <c r="E44">
        <f t="shared" si="2"/>
        <v>-81</v>
      </c>
      <c r="F44">
        <f t="shared" si="3"/>
        <v>6561</v>
      </c>
    </row>
    <row r="45" spans="1:6" x14ac:dyDescent="0.25">
      <c r="A45">
        <v>7</v>
      </c>
      <c r="B45">
        <f t="shared" si="0"/>
        <v>51</v>
      </c>
      <c r="C45">
        <v>55</v>
      </c>
      <c r="D45">
        <f t="shared" si="1"/>
        <v>84</v>
      </c>
      <c r="E45">
        <f t="shared" si="2"/>
        <v>-33</v>
      </c>
      <c r="F45">
        <f t="shared" si="3"/>
        <v>1089</v>
      </c>
    </row>
    <row r="46" spans="1:6" x14ac:dyDescent="0.25">
      <c r="A46">
        <v>7</v>
      </c>
      <c r="B46">
        <f t="shared" si="0"/>
        <v>51</v>
      </c>
      <c r="C46">
        <v>17</v>
      </c>
      <c r="D46">
        <f t="shared" si="1"/>
        <v>77</v>
      </c>
      <c r="E46">
        <f t="shared" si="2"/>
        <v>-26</v>
      </c>
      <c r="F46">
        <f t="shared" si="3"/>
        <v>676</v>
      </c>
    </row>
    <row r="47" spans="1:6" x14ac:dyDescent="0.25">
      <c r="A47">
        <v>5</v>
      </c>
      <c r="B47">
        <f t="shared" si="0"/>
        <v>21.5</v>
      </c>
      <c r="C47">
        <v>3</v>
      </c>
      <c r="D47">
        <f t="shared" si="1"/>
        <v>26.5</v>
      </c>
      <c r="E47">
        <f t="shared" si="2"/>
        <v>-5</v>
      </c>
      <c r="F47">
        <f t="shared" si="3"/>
        <v>25</v>
      </c>
    </row>
    <row r="48" spans="1:6" x14ac:dyDescent="0.25">
      <c r="A48">
        <v>5</v>
      </c>
      <c r="B48">
        <f t="shared" si="0"/>
        <v>21.5</v>
      </c>
      <c r="C48">
        <v>1</v>
      </c>
      <c r="D48">
        <f t="shared" si="1"/>
        <v>6.5</v>
      </c>
      <c r="E48">
        <f t="shared" si="2"/>
        <v>15</v>
      </c>
      <c r="F48">
        <f t="shared" si="3"/>
        <v>225</v>
      </c>
    </row>
    <row r="49" spans="1:6" x14ac:dyDescent="0.25">
      <c r="A49">
        <v>5</v>
      </c>
      <c r="B49">
        <f t="shared" si="0"/>
        <v>21.5</v>
      </c>
      <c r="C49">
        <v>3</v>
      </c>
      <c r="D49">
        <f t="shared" si="1"/>
        <v>26.5</v>
      </c>
      <c r="E49">
        <f t="shared" si="2"/>
        <v>-5</v>
      </c>
      <c r="F49">
        <f t="shared" si="3"/>
        <v>25</v>
      </c>
    </row>
    <row r="50" spans="1:6" x14ac:dyDescent="0.25">
      <c r="A50">
        <v>7</v>
      </c>
      <c r="B50">
        <f t="shared" si="0"/>
        <v>51</v>
      </c>
      <c r="C50">
        <v>100</v>
      </c>
      <c r="D50">
        <f t="shared" si="1"/>
        <v>93.5</v>
      </c>
      <c r="E50">
        <f t="shared" si="2"/>
        <v>-42.5</v>
      </c>
      <c r="F50">
        <f t="shared" si="3"/>
        <v>1806.25</v>
      </c>
    </row>
    <row r="51" spans="1:6" x14ac:dyDescent="0.25">
      <c r="A51">
        <v>7</v>
      </c>
      <c r="B51">
        <f t="shared" si="0"/>
        <v>51</v>
      </c>
      <c r="C51">
        <v>7</v>
      </c>
      <c r="D51">
        <f t="shared" si="1"/>
        <v>54</v>
      </c>
      <c r="E51">
        <f t="shared" si="2"/>
        <v>-3</v>
      </c>
      <c r="F51">
        <f t="shared" si="3"/>
        <v>9</v>
      </c>
    </row>
    <row r="52" spans="1:6" x14ac:dyDescent="0.25">
      <c r="A52">
        <v>7</v>
      </c>
      <c r="B52">
        <f t="shared" si="0"/>
        <v>51</v>
      </c>
      <c r="C52">
        <v>3</v>
      </c>
      <c r="D52">
        <f t="shared" si="1"/>
        <v>26.5</v>
      </c>
      <c r="E52">
        <f t="shared" si="2"/>
        <v>24.5</v>
      </c>
      <c r="F52">
        <f t="shared" si="3"/>
        <v>600.25</v>
      </c>
    </row>
    <row r="53" spans="1:6" x14ac:dyDescent="0.25">
      <c r="A53">
        <v>4</v>
      </c>
      <c r="B53">
        <f t="shared" si="0"/>
        <v>6</v>
      </c>
      <c r="C53">
        <v>2</v>
      </c>
      <c r="D53">
        <f t="shared" si="1"/>
        <v>13</v>
      </c>
      <c r="E53">
        <f t="shared" si="2"/>
        <v>-7</v>
      </c>
      <c r="F53">
        <f t="shared" si="3"/>
        <v>49</v>
      </c>
    </row>
    <row r="54" spans="1:6" x14ac:dyDescent="0.25">
      <c r="A54">
        <v>6</v>
      </c>
      <c r="B54">
        <f t="shared" si="0"/>
        <v>35.5</v>
      </c>
      <c r="C54">
        <v>4</v>
      </c>
      <c r="D54">
        <f t="shared" si="1"/>
        <v>39</v>
      </c>
      <c r="E54">
        <f t="shared" si="2"/>
        <v>-3.5</v>
      </c>
      <c r="F54">
        <f t="shared" si="3"/>
        <v>12.25</v>
      </c>
    </row>
    <row r="55" spans="1:6" x14ac:dyDescent="0.25">
      <c r="A55">
        <v>6</v>
      </c>
      <c r="B55">
        <f t="shared" si="0"/>
        <v>35.5</v>
      </c>
      <c r="C55">
        <v>6</v>
      </c>
      <c r="D55">
        <f t="shared" si="1"/>
        <v>46</v>
      </c>
      <c r="E55">
        <f t="shared" si="2"/>
        <v>-10.5</v>
      </c>
      <c r="F55">
        <f t="shared" si="3"/>
        <v>110.25</v>
      </c>
    </row>
    <row r="56" spans="1:6" x14ac:dyDescent="0.25">
      <c r="A56">
        <v>4</v>
      </c>
      <c r="B56">
        <f t="shared" si="0"/>
        <v>6</v>
      </c>
      <c r="C56">
        <v>9</v>
      </c>
      <c r="D56">
        <f t="shared" si="1"/>
        <v>60.5</v>
      </c>
      <c r="E56">
        <f t="shared" si="2"/>
        <v>-54.5</v>
      </c>
      <c r="F56">
        <f t="shared" si="3"/>
        <v>2970.25</v>
      </c>
    </row>
    <row r="57" spans="1:6" x14ac:dyDescent="0.25">
      <c r="A57">
        <v>10</v>
      </c>
      <c r="B57">
        <f t="shared" si="0"/>
        <v>95.5</v>
      </c>
      <c r="C57">
        <v>23</v>
      </c>
      <c r="D57">
        <f t="shared" si="1"/>
        <v>80.5</v>
      </c>
      <c r="E57">
        <f t="shared" si="2"/>
        <v>15</v>
      </c>
      <c r="F57">
        <f t="shared" si="3"/>
        <v>225</v>
      </c>
    </row>
    <row r="58" spans="1:6" x14ac:dyDescent="0.25">
      <c r="A58">
        <v>7</v>
      </c>
      <c r="B58">
        <f t="shared" si="0"/>
        <v>51</v>
      </c>
      <c r="D58">
        <f t="shared" si="1"/>
        <v>2.5</v>
      </c>
      <c r="E58">
        <f t="shared" si="2"/>
        <v>48.5</v>
      </c>
      <c r="F58">
        <f t="shared" si="3"/>
        <v>2352.25</v>
      </c>
    </row>
    <row r="59" spans="1:6" x14ac:dyDescent="0.25">
      <c r="A59">
        <v>7</v>
      </c>
      <c r="B59">
        <f t="shared" si="0"/>
        <v>51</v>
      </c>
      <c r="C59">
        <v>0</v>
      </c>
      <c r="D59">
        <f t="shared" si="1"/>
        <v>2.5</v>
      </c>
      <c r="E59">
        <f t="shared" si="2"/>
        <v>48.5</v>
      </c>
      <c r="F59">
        <f t="shared" si="3"/>
        <v>2352.25</v>
      </c>
    </row>
    <row r="60" spans="1:6" x14ac:dyDescent="0.25">
      <c r="A60">
        <v>5</v>
      </c>
      <c r="B60">
        <f t="shared" si="0"/>
        <v>21.5</v>
      </c>
      <c r="C60">
        <v>12</v>
      </c>
      <c r="D60">
        <f t="shared" si="1"/>
        <v>68</v>
      </c>
      <c r="E60">
        <f t="shared" si="2"/>
        <v>-46.5</v>
      </c>
      <c r="F60">
        <f t="shared" si="3"/>
        <v>2162.25</v>
      </c>
    </row>
    <row r="61" spans="1:6" x14ac:dyDescent="0.25">
      <c r="A61">
        <v>8</v>
      </c>
      <c r="B61">
        <f t="shared" si="0"/>
        <v>78</v>
      </c>
      <c r="C61">
        <v>15</v>
      </c>
      <c r="D61">
        <f t="shared" si="1"/>
        <v>73</v>
      </c>
      <c r="E61">
        <f t="shared" si="2"/>
        <v>5</v>
      </c>
      <c r="F61">
        <f t="shared" si="3"/>
        <v>25</v>
      </c>
    </row>
    <row r="62" spans="1:6" x14ac:dyDescent="0.25">
      <c r="A62">
        <v>8</v>
      </c>
      <c r="B62">
        <f t="shared" si="0"/>
        <v>78</v>
      </c>
      <c r="C62">
        <v>7</v>
      </c>
      <c r="D62">
        <f t="shared" si="1"/>
        <v>54</v>
      </c>
      <c r="E62">
        <f t="shared" si="2"/>
        <v>24</v>
      </c>
      <c r="F62">
        <f t="shared" si="3"/>
        <v>576</v>
      </c>
    </row>
    <row r="63" spans="1:6" x14ac:dyDescent="0.25">
      <c r="A63">
        <v>8</v>
      </c>
      <c r="B63">
        <f t="shared" si="0"/>
        <v>78</v>
      </c>
      <c r="C63">
        <v>3</v>
      </c>
      <c r="D63">
        <f t="shared" si="1"/>
        <v>26.5</v>
      </c>
      <c r="E63">
        <f t="shared" si="2"/>
        <v>51.5</v>
      </c>
      <c r="F63">
        <f t="shared" si="3"/>
        <v>2652.25</v>
      </c>
    </row>
    <row r="64" spans="1:6" x14ac:dyDescent="0.25">
      <c r="A64">
        <v>8</v>
      </c>
      <c r="B64">
        <f t="shared" si="0"/>
        <v>78</v>
      </c>
      <c r="C64">
        <v>0</v>
      </c>
      <c r="D64">
        <f t="shared" si="1"/>
        <v>2.5</v>
      </c>
      <c r="E64">
        <f t="shared" si="2"/>
        <v>75.5</v>
      </c>
      <c r="F64">
        <f t="shared" si="3"/>
        <v>5700.25</v>
      </c>
    </row>
    <row r="65" spans="1:6" x14ac:dyDescent="0.25">
      <c r="A65">
        <v>8</v>
      </c>
      <c r="B65">
        <f t="shared" si="0"/>
        <v>78</v>
      </c>
      <c r="C65">
        <v>2</v>
      </c>
      <c r="D65">
        <f t="shared" si="1"/>
        <v>13</v>
      </c>
      <c r="E65">
        <f t="shared" si="2"/>
        <v>65</v>
      </c>
      <c r="F65">
        <f t="shared" si="3"/>
        <v>4225</v>
      </c>
    </row>
    <row r="66" spans="1:6" x14ac:dyDescent="0.25">
      <c r="A66">
        <v>8</v>
      </c>
      <c r="B66">
        <f t="shared" si="0"/>
        <v>78</v>
      </c>
      <c r="C66">
        <v>80</v>
      </c>
      <c r="D66">
        <f t="shared" si="1"/>
        <v>90</v>
      </c>
      <c r="E66">
        <f t="shared" si="2"/>
        <v>-12</v>
      </c>
      <c r="F66">
        <f t="shared" si="3"/>
        <v>144</v>
      </c>
    </row>
    <row r="67" spans="1:6" x14ac:dyDescent="0.25">
      <c r="A67">
        <v>8</v>
      </c>
      <c r="B67">
        <f t="shared" ref="B67:B100" si="4">_xlfn.RANK.AVG(A67,$A$2:$A$100,1)</f>
        <v>78</v>
      </c>
      <c r="C67">
        <v>10</v>
      </c>
      <c r="D67">
        <f t="shared" ref="D67:D100" si="5">_xlfn.RANK.AVG(C67,$C$2:$C$100,1)</f>
        <v>64</v>
      </c>
      <c r="E67">
        <f t="shared" ref="E67:E100" si="6">B67-D67</f>
        <v>14</v>
      </c>
      <c r="F67">
        <f t="shared" ref="F67:F100" si="7">POWER(E67,2)</f>
        <v>196</v>
      </c>
    </row>
    <row r="68" spans="1:6" x14ac:dyDescent="0.25">
      <c r="A68">
        <v>5</v>
      </c>
      <c r="B68">
        <f t="shared" si="4"/>
        <v>21.5</v>
      </c>
      <c r="C68">
        <v>15</v>
      </c>
      <c r="D68">
        <f t="shared" si="5"/>
        <v>73</v>
      </c>
      <c r="E68">
        <f t="shared" si="6"/>
        <v>-51.5</v>
      </c>
      <c r="F68">
        <f t="shared" si="7"/>
        <v>2652.25</v>
      </c>
    </row>
    <row r="69" spans="1:6" x14ac:dyDescent="0.25">
      <c r="A69">
        <v>5</v>
      </c>
      <c r="B69">
        <f t="shared" si="4"/>
        <v>21.5</v>
      </c>
      <c r="C69">
        <v>2</v>
      </c>
      <c r="D69">
        <f t="shared" si="5"/>
        <v>13</v>
      </c>
      <c r="E69">
        <f t="shared" si="6"/>
        <v>8.5</v>
      </c>
      <c r="F69">
        <f t="shared" si="7"/>
        <v>72.25</v>
      </c>
    </row>
    <row r="70" spans="1:6" x14ac:dyDescent="0.25">
      <c r="A70">
        <v>8</v>
      </c>
      <c r="B70">
        <f t="shared" si="4"/>
        <v>78</v>
      </c>
      <c r="C70">
        <v>12</v>
      </c>
      <c r="D70">
        <f t="shared" si="5"/>
        <v>68</v>
      </c>
      <c r="E70">
        <f t="shared" si="6"/>
        <v>10</v>
      </c>
      <c r="F70">
        <f t="shared" si="7"/>
        <v>100</v>
      </c>
    </row>
    <row r="71" spans="1:6" x14ac:dyDescent="0.25">
      <c r="A71">
        <v>8</v>
      </c>
      <c r="B71">
        <f t="shared" si="4"/>
        <v>78</v>
      </c>
      <c r="C71">
        <v>7</v>
      </c>
      <c r="D71">
        <f t="shared" si="5"/>
        <v>54</v>
      </c>
      <c r="E71">
        <f t="shared" si="6"/>
        <v>24</v>
      </c>
      <c r="F71">
        <f t="shared" si="7"/>
        <v>576</v>
      </c>
    </row>
    <row r="72" spans="1:6" x14ac:dyDescent="0.25">
      <c r="A72">
        <v>8</v>
      </c>
      <c r="B72">
        <f t="shared" si="4"/>
        <v>78</v>
      </c>
      <c r="C72">
        <v>6</v>
      </c>
      <c r="D72">
        <f t="shared" si="5"/>
        <v>46</v>
      </c>
      <c r="E72">
        <f t="shared" si="6"/>
        <v>32</v>
      </c>
      <c r="F72">
        <f t="shared" si="7"/>
        <v>1024</v>
      </c>
    </row>
    <row r="73" spans="1:6" x14ac:dyDescent="0.25">
      <c r="A73">
        <v>8</v>
      </c>
      <c r="B73">
        <f t="shared" si="4"/>
        <v>78</v>
      </c>
      <c r="C73">
        <v>3</v>
      </c>
      <c r="D73">
        <f t="shared" si="5"/>
        <v>26.5</v>
      </c>
      <c r="E73">
        <f t="shared" si="6"/>
        <v>51.5</v>
      </c>
      <c r="F73">
        <f t="shared" si="7"/>
        <v>2652.25</v>
      </c>
    </row>
    <row r="74" spans="1:6" x14ac:dyDescent="0.25">
      <c r="A74">
        <v>8</v>
      </c>
      <c r="B74">
        <f t="shared" si="4"/>
        <v>78</v>
      </c>
      <c r="C74">
        <v>4</v>
      </c>
      <c r="D74">
        <f t="shared" si="5"/>
        <v>39</v>
      </c>
      <c r="E74">
        <f t="shared" si="6"/>
        <v>39</v>
      </c>
      <c r="F74">
        <f t="shared" si="7"/>
        <v>1521</v>
      </c>
    </row>
    <row r="75" spans="1:6" x14ac:dyDescent="0.25">
      <c r="A75">
        <v>4</v>
      </c>
      <c r="B75">
        <f t="shared" si="4"/>
        <v>6</v>
      </c>
      <c r="C75">
        <v>60</v>
      </c>
      <c r="D75">
        <f t="shared" si="5"/>
        <v>87</v>
      </c>
      <c r="E75">
        <f t="shared" si="6"/>
        <v>-81</v>
      </c>
      <c r="F75">
        <f t="shared" si="7"/>
        <v>6561</v>
      </c>
    </row>
    <row r="76" spans="1:6" x14ac:dyDescent="0.25">
      <c r="A76">
        <v>7</v>
      </c>
      <c r="B76">
        <f t="shared" si="4"/>
        <v>51</v>
      </c>
      <c r="C76">
        <v>55</v>
      </c>
      <c r="D76">
        <f t="shared" si="5"/>
        <v>84</v>
      </c>
      <c r="E76">
        <f t="shared" si="6"/>
        <v>-33</v>
      </c>
      <c r="F76">
        <f t="shared" si="7"/>
        <v>1089</v>
      </c>
    </row>
    <row r="77" spans="1:6" x14ac:dyDescent="0.25">
      <c r="A77">
        <v>7</v>
      </c>
      <c r="B77">
        <f t="shared" si="4"/>
        <v>51</v>
      </c>
      <c r="C77">
        <v>17</v>
      </c>
      <c r="D77">
        <f t="shared" si="5"/>
        <v>77</v>
      </c>
      <c r="E77">
        <f t="shared" si="6"/>
        <v>-26</v>
      </c>
      <c r="F77">
        <f t="shared" si="7"/>
        <v>676</v>
      </c>
    </row>
    <row r="78" spans="1:6" x14ac:dyDescent="0.25">
      <c r="A78">
        <v>5</v>
      </c>
      <c r="B78">
        <f t="shared" si="4"/>
        <v>21.5</v>
      </c>
      <c r="C78">
        <v>3</v>
      </c>
      <c r="D78">
        <f t="shared" si="5"/>
        <v>26.5</v>
      </c>
      <c r="E78">
        <f t="shared" si="6"/>
        <v>-5</v>
      </c>
      <c r="F78">
        <f t="shared" si="7"/>
        <v>25</v>
      </c>
    </row>
    <row r="79" spans="1:6" x14ac:dyDescent="0.25">
      <c r="A79">
        <v>5</v>
      </c>
      <c r="B79">
        <f t="shared" si="4"/>
        <v>21.5</v>
      </c>
      <c r="C79">
        <v>1</v>
      </c>
      <c r="D79">
        <f t="shared" si="5"/>
        <v>6.5</v>
      </c>
      <c r="E79">
        <f t="shared" si="6"/>
        <v>15</v>
      </c>
      <c r="F79">
        <f t="shared" si="7"/>
        <v>225</v>
      </c>
    </row>
    <row r="80" spans="1:6" x14ac:dyDescent="0.25">
      <c r="A80">
        <v>5</v>
      </c>
      <c r="B80">
        <f t="shared" si="4"/>
        <v>21.5</v>
      </c>
      <c r="C80">
        <v>3</v>
      </c>
      <c r="D80">
        <f t="shared" si="5"/>
        <v>26.5</v>
      </c>
      <c r="E80">
        <f t="shared" si="6"/>
        <v>-5</v>
      </c>
      <c r="F80">
        <f t="shared" si="7"/>
        <v>25</v>
      </c>
    </row>
    <row r="81" spans="1:6" x14ac:dyDescent="0.25">
      <c r="A81">
        <v>7</v>
      </c>
      <c r="B81">
        <f t="shared" si="4"/>
        <v>51</v>
      </c>
      <c r="C81">
        <v>100</v>
      </c>
      <c r="D81">
        <f t="shared" si="5"/>
        <v>93.5</v>
      </c>
      <c r="E81">
        <f t="shared" si="6"/>
        <v>-42.5</v>
      </c>
      <c r="F81">
        <f t="shared" si="7"/>
        <v>1806.25</v>
      </c>
    </row>
    <row r="82" spans="1:6" x14ac:dyDescent="0.25">
      <c r="A82">
        <v>7</v>
      </c>
      <c r="B82">
        <f t="shared" si="4"/>
        <v>51</v>
      </c>
      <c r="C82">
        <v>7</v>
      </c>
      <c r="D82">
        <f t="shared" si="5"/>
        <v>54</v>
      </c>
      <c r="E82">
        <f t="shared" si="6"/>
        <v>-3</v>
      </c>
      <c r="F82">
        <f t="shared" si="7"/>
        <v>9</v>
      </c>
    </row>
    <row r="83" spans="1:6" x14ac:dyDescent="0.25">
      <c r="A83">
        <v>7</v>
      </c>
      <c r="B83">
        <f t="shared" si="4"/>
        <v>51</v>
      </c>
      <c r="C83">
        <v>3</v>
      </c>
      <c r="D83">
        <f t="shared" si="5"/>
        <v>26.5</v>
      </c>
      <c r="E83">
        <f t="shared" si="6"/>
        <v>24.5</v>
      </c>
      <c r="F83">
        <f t="shared" si="7"/>
        <v>600.25</v>
      </c>
    </row>
    <row r="84" spans="1:6" x14ac:dyDescent="0.25">
      <c r="A84">
        <v>4</v>
      </c>
      <c r="B84">
        <f t="shared" si="4"/>
        <v>6</v>
      </c>
      <c r="C84">
        <v>2</v>
      </c>
      <c r="D84">
        <f t="shared" si="5"/>
        <v>13</v>
      </c>
      <c r="E84">
        <f t="shared" si="6"/>
        <v>-7</v>
      </c>
      <c r="F84">
        <f t="shared" si="7"/>
        <v>49</v>
      </c>
    </row>
    <row r="85" spans="1:6" x14ac:dyDescent="0.25">
      <c r="A85">
        <v>6</v>
      </c>
      <c r="B85">
        <f t="shared" si="4"/>
        <v>35.5</v>
      </c>
      <c r="C85">
        <v>4</v>
      </c>
      <c r="D85">
        <f t="shared" si="5"/>
        <v>39</v>
      </c>
      <c r="E85">
        <f t="shared" si="6"/>
        <v>-3.5</v>
      </c>
      <c r="F85">
        <f t="shared" si="7"/>
        <v>12.25</v>
      </c>
    </row>
    <row r="86" spans="1:6" x14ac:dyDescent="0.25">
      <c r="A86">
        <v>6</v>
      </c>
      <c r="B86">
        <f t="shared" si="4"/>
        <v>35.5</v>
      </c>
      <c r="C86">
        <v>6</v>
      </c>
      <c r="D86">
        <f t="shared" si="5"/>
        <v>46</v>
      </c>
      <c r="E86">
        <f t="shared" si="6"/>
        <v>-10.5</v>
      </c>
      <c r="F86">
        <f t="shared" si="7"/>
        <v>110.25</v>
      </c>
    </row>
    <row r="87" spans="1:6" x14ac:dyDescent="0.25">
      <c r="A87">
        <v>4</v>
      </c>
      <c r="B87">
        <f t="shared" si="4"/>
        <v>6</v>
      </c>
      <c r="C87">
        <v>9</v>
      </c>
      <c r="D87">
        <f t="shared" si="5"/>
        <v>60.5</v>
      </c>
      <c r="E87">
        <f t="shared" si="6"/>
        <v>-54.5</v>
      </c>
      <c r="F87">
        <f t="shared" si="7"/>
        <v>2970.25</v>
      </c>
    </row>
    <row r="88" spans="1:6" x14ac:dyDescent="0.25">
      <c r="A88">
        <v>10</v>
      </c>
      <c r="B88">
        <f t="shared" si="4"/>
        <v>95.5</v>
      </c>
      <c r="C88">
        <v>23</v>
      </c>
      <c r="D88">
        <f t="shared" si="5"/>
        <v>80.5</v>
      </c>
      <c r="E88">
        <f t="shared" si="6"/>
        <v>15</v>
      </c>
      <c r="F88">
        <f t="shared" si="7"/>
        <v>225</v>
      </c>
    </row>
    <row r="89" spans="1:6" x14ac:dyDescent="0.25">
      <c r="A89">
        <v>5</v>
      </c>
      <c r="B89">
        <f t="shared" si="4"/>
        <v>21.5</v>
      </c>
      <c r="C89">
        <v>3</v>
      </c>
      <c r="D89">
        <f t="shared" si="5"/>
        <v>26.5</v>
      </c>
      <c r="E89">
        <f t="shared" si="6"/>
        <v>-5</v>
      </c>
      <c r="F89">
        <f t="shared" si="7"/>
        <v>25</v>
      </c>
    </row>
    <row r="90" spans="1:6" x14ac:dyDescent="0.25">
      <c r="A90">
        <v>5</v>
      </c>
      <c r="B90">
        <f t="shared" si="4"/>
        <v>21.5</v>
      </c>
      <c r="C90">
        <v>1</v>
      </c>
      <c r="D90">
        <f t="shared" si="5"/>
        <v>6.5</v>
      </c>
      <c r="E90">
        <f t="shared" si="6"/>
        <v>15</v>
      </c>
      <c r="F90">
        <f t="shared" si="7"/>
        <v>225</v>
      </c>
    </row>
    <row r="91" spans="1:6" x14ac:dyDescent="0.25">
      <c r="A91">
        <v>5</v>
      </c>
      <c r="B91">
        <f t="shared" si="4"/>
        <v>21.5</v>
      </c>
      <c r="C91">
        <v>3</v>
      </c>
      <c r="D91">
        <f t="shared" si="5"/>
        <v>26.5</v>
      </c>
      <c r="E91">
        <f t="shared" si="6"/>
        <v>-5</v>
      </c>
      <c r="F91">
        <f t="shared" si="7"/>
        <v>25</v>
      </c>
    </row>
    <row r="92" spans="1:6" x14ac:dyDescent="0.25">
      <c r="A92">
        <v>7</v>
      </c>
      <c r="B92">
        <f t="shared" si="4"/>
        <v>51</v>
      </c>
      <c r="C92">
        <v>100</v>
      </c>
      <c r="D92">
        <f t="shared" si="5"/>
        <v>93.5</v>
      </c>
      <c r="E92">
        <f t="shared" si="6"/>
        <v>-42.5</v>
      </c>
      <c r="F92">
        <f t="shared" si="7"/>
        <v>1806.25</v>
      </c>
    </row>
    <row r="93" spans="1:6" x14ac:dyDescent="0.25">
      <c r="A93">
        <v>7</v>
      </c>
      <c r="B93">
        <f t="shared" si="4"/>
        <v>51</v>
      </c>
      <c r="C93">
        <v>7</v>
      </c>
      <c r="D93">
        <f t="shared" si="5"/>
        <v>54</v>
      </c>
      <c r="E93">
        <f t="shared" si="6"/>
        <v>-3</v>
      </c>
      <c r="F93">
        <f t="shared" si="7"/>
        <v>9</v>
      </c>
    </row>
    <row r="94" spans="1:6" x14ac:dyDescent="0.25">
      <c r="A94">
        <v>7</v>
      </c>
      <c r="B94">
        <f t="shared" si="4"/>
        <v>51</v>
      </c>
      <c r="C94">
        <v>3</v>
      </c>
      <c r="D94">
        <f t="shared" si="5"/>
        <v>26.5</v>
      </c>
      <c r="E94">
        <f t="shared" si="6"/>
        <v>24.5</v>
      </c>
      <c r="F94">
        <f t="shared" si="7"/>
        <v>600.25</v>
      </c>
    </row>
    <row r="95" spans="1:6" x14ac:dyDescent="0.25">
      <c r="A95">
        <v>4</v>
      </c>
      <c r="B95">
        <f t="shared" si="4"/>
        <v>6</v>
      </c>
      <c r="C95">
        <v>2</v>
      </c>
      <c r="D95">
        <f t="shared" si="5"/>
        <v>13</v>
      </c>
      <c r="E95">
        <f t="shared" si="6"/>
        <v>-7</v>
      </c>
      <c r="F95">
        <f t="shared" si="7"/>
        <v>49</v>
      </c>
    </row>
    <row r="96" spans="1:6" x14ac:dyDescent="0.25">
      <c r="A96">
        <v>6</v>
      </c>
      <c r="B96">
        <f t="shared" si="4"/>
        <v>35.5</v>
      </c>
      <c r="C96">
        <v>4</v>
      </c>
      <c r="D96">
        <f t="shared" si="5"/>
        <v>39</v>
      </c>
      <c r="E96">
        <f t="shared" si="6"/>
        <v>-3.5</v>
      </c>
      <c r="F96">
        <f t="shared" si="7"/>
        <v>12.25</v>
      </c>
    </row>
    <row r="97" spans="1:12" x14ac:dyDescent="0.25">
      <c r="A97">
        <v>6</v>
      </c>
      <c r="B97">
        <f t="shared" si="4"/>
        <v>35.5</v>
      </c>
      <c r="C97">
        <v>6</v>
      </c>
      <c r="D97">
        <f t="shared" si="5"/>
        <v>46</v>
      </c>
      <c r="E97">
        <f t="shared" si="6"/>
        <v>-10.5</v>
      </c>
      <c r="F97">
        <f t="shared" si="7"/>
        <v>110.25</v>
      </c>
    </row>
    <row r="98" spans="1:12" x14ac:dyDescent="0.25">
      <c r="A98">
        <v>4</v>
      </c>
      <c r="B98">
        <f t="shared" si="4"/>
        <v>6</v>
      </c>
      <c r="C98">
        <v>9</v>
      </c>
      <c r="D98">
        <f t="shared" si="5"/>
        <v>60.5</v>
      </c>
      <c r="E98">
        <f t="shared" si="6"/>
        <v>-54.5</v>
      </c>
      <c r="F98">
        <f t="shared" si="7"/>
        <v>2970.25</v>
      </c>
    </row>
    <row r="99" spans="1:12" x14ac:dyDescent="0.25">
      <c r="A99">
        <v>10</v>
      </c>
      <c r="B99">
        <f t="shared" si="4"/>
        <v>95.5</v>
      </c>
      <c r="C99">
        <v>23</v>
      </c>
      <c r="D99">
        <f t="shared" si="5"/>
        <v>80.5</v>
      </c>
      <c r="E99">
        <f t="shared" si="6"/>
        <v>15</v>
      </c>
      <c r="F99">
        <f t="shared" si="7"/>
        <v>225</v>
      </c>
    </row>
    <row r="100" spans="1:12" x14ac:dyDescent="0.25">
      <c r="A100">
        <v>7</v>
      </c>
      <c r="B100">
        <f t="shared" si="4"/>
        <v>51</v>
      </c>
      <c r="C100">
        <v>3</v>
      </c>
      <c r="D100">
        <f t="shared" si="5"/>
        <v>26.5</v>
      </c>
      <c r="E100">
        <f t="shared" si="6"/>
        <v>24.5</v>
      </c>
      <c r="F100">
        <f t="shared" si="7"/>
        <v>600.25</v>
      </c>
      <c r="L100" t="s">
        <v>110</v>
      </c>
    </row>
    <row r="101" spans="1:12" x14ac:dyDescent="0.25">
      <c r="A101" t="s">
        <v>111</v>
      </c>
      <c r="E101">
        <f>SUM(E2:E100)</f>
        <v>380</v>
      </c>
      <c r="F101">
        <f>SUM(F2:F100)</f>
        <v>135143</v>
      </c>
      <c r="H101">
        <f>6*F101</f>
        <v>810858</v>
      </c>
      <c r="J101">
        <f>H101/H102</f>
        <v>0.83576376004947428</v>
      </c>
      <c r="L101">
        <f>1-J101</f>
        <v>0.16423623995052572</v>
      </c>
    </row>
    <row r="102" spans="1:12" x14ac:dyDescent="0.25">
      <c r="H102">
        <f>99*(99*99-1)</f>
        <v>970200</v>
      </c>
    </row>
    <row r="103" spans="1:12" x14ac:dyDescent="0.25">
      <c r="L103" t="s">
        <v>158</v>
      </c>
    </row>
    <row r="108" spans="1:12" x14ac:dyDescent="0.25">
      <c r="I108" t="s">
        <v>117</v>
      </c>
    </row>
    <row r="109" spans="1:12" x14ac:dyDescent="0.25">
      <c r="I109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K38" sqref="K38"/>
    </sheetView>
  </sheetViews>
  <sheetFormatPr defaultRowHeight="15" x14ac:dyDescent="0.25"/>
  <sheetData>
    <row r="1" spans="1:6" x14ac:dyDescent="0.25">
      <c r="A1" s="1" t="s">
        <v>7</v>
      </c>
      <c r="B1" s="14" t="s">
        <v>106</v>
      </c>
      <c r="C1" s="1" t="s">
        <v>8</v>
      </c>
      <c r="D1" s="14" t="s">
        <v>106</v>
      </c>
      <c r="E1" s="14" t="s">
        <v>129</v>
      </c>
      <c r="F1" s="14" t="s">
        <v>130</v>
      </c>
    </row>
    <row r="2" spans="1:6" x14ac:dyDescent="0.25">
      <c r="A2">
        <v>8</v>
      </c>
      <c r="B2">
        <f>_xlfn.RANK.AVG(A2,$A$2:$A$35,1)</f>
        <v>30.5</v>
      </c>
      <c r="C2">
        <v>80</v>
      </c>
      <c r="D2">
        <f>_xlfn.RANK.AVG(C2,$C$2:$C$35,1)</f>
        <v>33</v>
      </c>
      <c r="E2">
        <f>B2-D2</f>
        <v>-2.5</v>
      </c>
      <c r="F2">
        <f>POWER(E2,2)</f>
        <v>6.25</v>
      </c>
    </row>
    <row r="3" spans="1:6" x14ac:dyDescent="0.25">
      <c r="A3">
        <v>5</v>
      </c>
      <c r="B3">
        <f t="shared" ref="B3:B35" si="0">_xlfn.RANK.AVG(A3,$A$2:$A$35,1)</f>
        <v>15</v>
      </c>
      <c r="C3">
        <v>2</v>
      </c>
      <c r="D3">
        <f t="shared" ref="D3:D35" si="1">_xlfn.RANK.AVG(C3,$C$2:$C$35,1)</f>
        <v>9</v>
      </c>
      <c r="E3">
        <f t="shared" ref="E3:E35" si="2">B3-D3</f>
        <v>6</v>
      </c>
      <c r="F3">
        <f t="shared" ref="F3:F35" si="3">POWER(E3,2)</f>
        <v>36</v>
      </c>
    </row>
    <row r="4" spans="1:6" x14ac:dyDescent="0.25">
      <c r="A4">
        <v>8</v>
      </c>
      <c r="B4">
        <f t="shared" si="0"/>
        <v>30.5</v>
      </c>
      <c r="C4">
        <v>6</v>
      </c>
      <c r="D4">
        <f t="shared" si="1"/>
        <v>25</v>
      </c>
      <c r="E4">
        <f t="shared" si="2"/>
        <v>5.5</v>
      </c>
      <c r="F4">
        <f t="shared" si="3"/>
        <v>30.25</v>
      </c>
    </row>
    <row r="5" spans="1:6" x14ac:dyDescent="0.25">
      <c r="A5">
        <v>4</v>
      </c>
      <c r="B5">
        <f t="shared" si="0"/>
        <v>4</v>
      </c>
      <c r="C5">
        <v>60</v>
      </c>
      <c r="D5">
        <f t="shared" si="1"/>
        <v>30</v>
      </c>
      <c r="E5">
        <f t="shared" si="2"/>
        <v>-26</v>
      </c>
      <c r="F5">
        <f t="shared" si="3"/>
        <v>676</v>
      </c>
    </row>
    <row r="6" spans="1:6" x14ac:dyDescent="0.25">
      <c r="A6">
        <v>5</v>
      </c>
      <c r="B6">
        <f t="shared" si="0"/>
        <v>15</v>
      </c>
      <c r="C6">
        <v>3</v>
      </c>
      <c r="D6">
        <f t="shared" si="1"/>
        <v>17.5</v>
      </c>
      <c r="E6">
        <f t="shared" si="2"/>
        <v>-2.5</v>
      </c>
      <c r="F6">
        <f t="shared" si="3"/>
        <v>6.25</v>
      </c>
    </row>
    <row r="7" spans="1:6" x14ac:dyDescent="0.25">
      <c r="A7">
        <v>5</v>
      </c>
      <c r="B7">
        <f t="shared" si="0"/>
        <v>15</v>
      </c>
      <c r="C7">
        <v>1</v>
      </c>
      <c r="D7">
        <f t="shared" si="1"/>
        <v>2.5</v>
      </c>
      <c r="E7">
        <f t="shared" si="2"/>
        <v>12.5</v>
      </c>
      <c r="F7">
        <f t="shared" si="3"/>
        <v>156.25</v>
      </c>
    </row>
    <row r="8" spans="1:6" x14ac:dyDescent="0.25">
      <c r="A8">
        <v>5</v>
      </c>
      <c r="B8">
        <f t="shared" si="0"/>
        <v>15</v>
      </c>
      <c r="C8">
        <v>3</v>
      </c>
      <c r="D8">
        <f t="shared" si="1"/>
        <v>17.5</v>
      </c>
      <c r="E8">
        <f t="shared" si="2"/>
        <v>-2.5</v>
      </c>
      <c r="F8">
        <f t="shared" si="3"/>
        <v>6.25</v>
      </c>
    </row>
    <row r="9" spans="1:6" x14ac:dyDescent="0.25">
      <c r="A9">
        <v>4</v>
      </c>
      <c r="B9">
        <f t="shared" si="0"/>
        <v>4</v>
      </c>
      <c r="C9">
        <v>2</v>
      </c>
      <c r="D9">
        <f t="shared" si="1"/>
        <v>9</v>
      </c>
      <c r="E9">
        <f t="shared" si="2"/>
        <v>-5</v>
      </c>
      <c r="F9">
        <f t="shared" si="3"/>
        <v>25</v>
      </c>
    </row>
    <row r="10" spans="1:6" x14ac:dyDescent="0.25">
      <c r="A10">
        <v>6</v>
      </c>
      <c r="B10">
        <f t="shared" si="0"/>
        <v>24.5</v>
      </c>
      <c r="C10">
        <v>6</v>
      </c>
      <c r="D10">
        <f t="shared" si="1"/>
        <v>25</v>
      </c>
      <c r="E10">
        <f t="shared" si="2"/>
        <v>-0.5</v>
      </c>
      <c r="F10">
        <f t="shared" si="3"/>
        <v>0.25</v>
      </c>
    </row>
    <row r="11" spans="1:6" x14ac:dyDescent="0.25">
      <c r="A11">
        <v>8</v>
      </c>
      <c r="B11">
        <f t="shared" si="0"/>
        <v>30.5</v>
      </c>
      <c r="C11">
        <v>2</v>
      </c>
      <c r="D11">
        <f t="shared" si="1"/>
        <v>9</v>
      </c>
      <c r="E11">
        <f t="shared" si="2"/>
        <v>21.5</v>
      </c>
      <c r="F11">
        <f t="shared" si="3"/>
        <v>462.25</v>
      </c>
    </row>
    <row r="12" spans="1:6" x14ac:dyDescent="0.25">
      <c r="A12">
        <v>8</v>
      </c>
      <c r="B12">
        <f t="shared" si="0"/>
        <v>30.5</v>
      </c>
      <c r="C12">
        <v>80</v>
      </c>
      <c r="D12">
        <f t="shared" si="1"/>
        <v>33</v>
      </c>
      <c r="E12">
        <f t="shared" si="2"/>
        <v>-2.5</v>
      </c>
      <c r="F12">
        <f t="shared" si="3"/>
        <v>6.25</v>
      </c>
    </row>
    <row r="13" spans="1:6" x14ac:dyDescent="0.25">
      <c r="A13">
        <v>5</v>
      </c>
      <c r="B13">
        <f t="shared" si="0"/>
        <v>15</v>
      </c>
      <c r="C13">
        <v>2</v>
      </c>
      <c r="D13">
        <f t="shared" si="1"/>
        <v>9</v>
      </c>
      <c r="E13">
        <f t="shared" si="2"/>
        <v>6</v>
      </c>
      <c r="F13">
        <f t="shared" si="3"/>
        <v>36</v>
      </c>
    </row>
    <row r="14" spans="1:6" x14ac:dyDescent="0.25">
      <c r="A14">
        <v>8</v>
      </c>
      <c r="B14">
        <f t="shared" si="0"/>
        <v>30.5</v>
      </c>
      <c r="C14">
        <v>6</v>
      </c>
      <c r="D14">
        <f t="shared" si="1"/>
        <v>25</v>
      </c>
      <c r="E14">
        <f t="shared" si="2"/>
        <v>5.5</v>
      </c>
      <c r="F14">
        <f t="shared" si="3"/>
        <v>30.25</v>
      </c>
    </row>
    <row r="15" spans="1:6" x14ac:dyDescent="0.25">
      <c r="A15">
        <v>4</v>
      </c>
      <c r="B15">
        <f t="shared" si="0"/>
        <v>4</v>
      </c>
      <c r="C15">
        <v>60</v>
      </c>
      <c r="D15">
        <f t="shared" si="1"/>
        <v>30</v>
      </c>
      <c r="E15">
        <f t="shared" si="2"/>
        <v>-26</v>
      </c>
      <c r="F15">
        <f t="shared" si="3"/>
        <v>676</v>
      </c>
    </row>
    <row r="16" spans="1:6" x14ac:dyDescent="0.25">
      <c r="A16">
        <v>5</v>
      </c>
      <c r="B16">
        <f t="shared" si="0"/>
        <v>15</v>
      </c>
      <c r="C16">
        <v>3</v>
      </c>
      <c r="D16">
        <f t="shared" si="1"/>
        <v>17.5</v>
      </c>
      <c r="E16">
        <f t="shared" si="2"/>
        <v>-2.5</v>
      </c>
      <c r="F16">
        <f t="shared" si="3"/>
        <v>6.25</v>
      </c>
    </row>
    <row r="17" spans="1:6" x14ac:dyDescent="0.25">
      <c r="A17">
        <v>5</v>
      </c>
      <c r="B17">
        <f t="shared" si="0"/>
        <v>15</v>
      </c>
      <c r="C17">
        <v>1</v>
      </c>
      <c r="D17">
        <f t="shared" si="1"/>
        <v>2.5</v>
      </c>
      <c r="E17">
        <f t="shared" si="2"/>
        <v>12.5</v>
      </c>
      <c r="F17">
        <f t="shared" si="3"/>
        <v>156.25</v>
      </c>
    </row>
    <row r="18" spans="1:6" x14ac:dyDescent="0.25">
      <c r="A18">
        <v>5</v>
      </c>
      <c r="B18">
        <f t="shared" si="0"/>
        <v>15</v>
      </c>
      <c r="C18">
        <v>3</v>
      </c>
      <c r="D18">
        <f t="shared" si="1"/>
        <v>17.5</v>
      </c>
      <c r="E18">
        <f t="shared" si="2"/>
        <v>-2.5</v>
      </c>
      <c r="F18">
        <f t="shared" si="3"/>
        <v>6.25</v>
      </c>
    </row>
    <row r="19" spans="1:6" x14ac:dyDescent="0.25">
      <c r="A19">
        <v>4</v>
      </c>
      <c r="B19">
        <f t="shared" si="0"/>
        <v>4</v>
      </c>
      <c r="C19">
        <v>2</v>
      </c>
      <c r="D19">
        <f t="shared" si="1"/>
        <v>9</v>
      </c>
      <c r="E19">
        <f t="shared" si="2"/>
        <v>-5</v>
      </c>
      <c r="F19">
        <f t="shared" si="3"/>
        <v>25</v>
      </c>
    </row>
    <row r="20" spans="1:6" x14ac:dyDescent="0.25">
      <c r="A20">
        <v>6</v>
      </c>
      <c r="B20">
        <f t="shared" si="0"/>
        <v>24.5</v>
      </c>
      <c r="C20">
        <v>6</v>
      </c>
      <c r="D20">
        <f t="shared" si="1"/>
        <v>25</v>
      </c>
      <c r="E20">
        <f t="shared" si="2"/>
        <v>-0.5</v>
      </c>
      <c r="F20">
        <f t="shared" si="3"/>
        <v>0.25</v>
      </c>
    </row>
    <row r="21" spans="1:6" x14ac:dyDescent="0.25">
      <c r="A21">
        <v>8</v>
      </c>
      <c r="B21">
        <f t="shared" si="0"/>
        <v>30.5</v>
      </c>
      <c r="C21">
        <v>2</v>
      </c>
      <c r="D21">
        <f t="shared" si="1"/>
        <v>9</v>
      </c>
      <c r="E21">
        <f t="shared" si="2"/>
        <v>21.5</v>
      </c>
      <c r="F21">
        <f t="shared" si="3"/>
        <v>462.25</v>
      </c>
    </row>
    <row r="22" spans="1:6" x14ac:dyDescent="0.25">
      <c r="A22">
        <v>8</v>
      </c>
      <c r="B22">
        <f t="shared" si="0"/>
        <v>30.5</v>
      </c>
      <c r="C22">
        <v>80</v>
      </c>
      <c r="D22">
        <f t="shared" si="1"/>
        <v>33</v>
      </c>
      <c r="E22">
        <f t="shared" si="2"/>
        <v>-2.5</v>
      </c>
      <c r="F22">
        <f t="shared" si="3"/>
        <v>6.25</v>
      </c>
    </row>
    <row r="23" spans="1:6" x14ac:dyDescent="0.25">
      <c r="A23">
        <v>5</v>
      </c>
      <c r="B23">
        <f t="shared" si="0"/>
        <v>15</v>
      </c>
      <c r="C23">
        <v>2</v>
      </c>
      <c r="D23">
        <f t="shared" si="1"/>
        <v>9</v>
      </c>
      <c r="E23">
        <f t="shared" si="2"/>
        <v>6</v>
      </c>
      <c r="F23">
        <f t="shared" si="3"/>
        <v>36</v>
      </c>
    </row>
    <row r="24" spans="1:6" x14ac:dyDescent="0.25">
      <c r="A24">
        <v>8</v>
      </c>
      <c r="B24">
        <f t="shared" si="0"/>
        <v>30.5</v>
      </c>
      <c r="C24">
        <v>6</v>
      </c>
      <c r="D24">
        <f t="shared" si="1"/>
        <v>25</v>
      </c>
      <c r="E24">
        <f t="shared" si="2"/>
        <v>5.5</v>
      </c>
      <c r="F24">
        <f t="shared" si="3"/>
        <v>30.25</v>
      </c>
    </row>
    <row r="25" spans="1:6" x14ac:dyDescent="0.25">
      <c r="A25">
        <v>4</v>
      </c>
      <c r="B25">
        <f t="shared" si="0"/>
        <v>4</v>
      </c>
      <c r="C25">
        <v>60</v>
      </c>
      <c r="D25">
        <f t="shared" si="1"/>
        <v>30</v>
      </c>
      <c r="E25">
        <f t="shared" si="2"/>
        <v>-26</v>
      </c>
      <c r="F25">
        <f t="shared" si="3"/>
        <v>676</v>
      </c>
    </row>
    <row r="26" spans="1:6" x14ac:dyDescent="0.25">
      <c r="A26">
        <v>5</v>
      </c>
      <c r="B26">
        <f t="shared" si="0"/>
        <v>15</v>
      </c>
      <c r="C26">
        <v>3</v>
      </c>
      <c r="D26">
        <f t="shared" si="1"/>
        <v>17.5</v>
      </c>
      <c r="E26">
        <f t="shared" si="2"/>
        <v>-2.5</v>
      </c>
      <c r="F26">
        <f t="shared" si="3"/>
        <v>6.25</v>
      </c>
    </row>
    <row r="27" spans="1:6" x14ac:dyDescent="0.25">
      <c r="A27">
        <v>5</v>
      </c>
      <c r="B27">
        <f t="shared" si="0"/>
        <v>15</v>
      </c>
      <c r="C27">
        <v>1</v>
      </c>
      <c r="D27">
        <f t="shared" si="1"/>
        <v>2.5</v>
      </c>
      <c r="E27">
        <f t="shared" si="2"/>
        <v>12.5</v>
      </c>
      <c r="F27">
        <f t="shared" si="3"/>
        <v>156.25</v>
      </c>
    </row>
    <row r="28" spans="1:6" x14ac:dyDescent="0.25">
      <c r="A28">
        <v>5</v>
      </c>
      <c r="B28">
        <f t="shared" si="0"/>
        <v>15</v>
      </c>
      <c r="C28">
        <v>3</v>
      </c>
      <c r="D28">
        <f t="shared" si="1"/>
        <v>17.5</v>
      </c>
      <c r="E28">
        <f t="shared" si="2"/>
        <v>-2.5</v>
      </c>
      <c r="F28">
        <f t="shared" si="3"/>
        <v>6.25</v>
      </c>
    </row>
    <row r="29" spans="1:6" x14ac:dyDescent="0.25">
      <c r="A29">
        <v>4</v>
      </c>
      <c r="B29">
        <f t="shared" si="0"/>
        <v>4</v>
      </c>
      <c r="C29">
        <v>2</v>
      </c>
      <c r="D29">
        <f t="shared" si="1"/>
        <v>9</v>
      </c>
      <c r="E29">
        <f t="shared" si="2"/>
        <v>-5</v>
      </c>
      <c r="F29">
        <f t="shared" si="3"/>
        <v>25</v>
      </c>
    </row>
    <row r="30" spans="1:6" x14ac:dyDescent="0.25">
      <c r="A30">
        <v>6</v>
      </c>
      <c r="B30">
        <f t="shared" si="0"/>
        <v>24.5</v>
      </c>
      <c r="C30">
        <v>6</v>
      </c>
      <c r="D30">
        <f t="shared" si="1"/>
        <v>25</v>
      </c>
      <c r="E30">
        <f t="shared" si="2"/>
        <v>-0.5</v>
      </c>
      <c r="F30">
        <f t="shared" si="3"/>
        <v>0.25</v>
      </c>
    </row>
    <row r="31" spans="1:6" x14ac:dyDescent="0.25">
      <c r="A31">
        <v>5</v>
      </c>
      <c r="B31">
        <f t="shared" si="0"/>
        <v>15</v>
      </c>
      <c r="C31">
        <v>3</v>
      </c>
      <c r="D31">
        <f t="shared" si="1"/>
        <v>17.5</v>
      </c>
      <c r="E31">
        <f t="shared" si="2"/>
        <v>-2.5</v>
      </c>
      <c r="F31">
        <f t="shared" si="3"/>
        <v>6.25</v>
      </c>
    </row>
    <row r="32" spans="1:6" x14ac:dyDescent="0.25">
      <c r="A32">
        <v>5</v>
      </c>
      <c r="B32">
        <f t="shared" si="0"/>
        <v>15</v>
      </c>
      <c r="C32">
        <v>1</v>
      </c>
      <c r="D32">
        <f t="shared" si="1"/>
        <v>2.5</v>
      </c>
      <c r="E32">
        <f t="shared" si="2"/>
        <v>12.5</v>
      </c>
      <c r="F32">
        <f t="shared" si="3"/>
        <v>156.25</v>
      </c>
    </row>
    <row r="33" spans="1:12" x14ac:dyDescent="0.25">
      <c r="A33">
        <v>5</v>
      </c>
      <c r="B33">
        <f t="shared" si="0"/>
        <v>15</v>
      </c>
      <c r="C33">
        <v>3</v>
      </c>
      <c r="D33">
        <f t="shared" si="1"/>
        <v>17.5</v>
      </c>
      <c r="E33">
        <f t="shared" si="2"/>
        <v>-2.5</v>
      </c>
      <c r="F33">
        <f t="shared" si="3"/>
        <v>6.25</v>
      </c>
    </row>
    <row r="34" spans="1:12" x14ac:dyDescent="0.25">
      <c r="A34">
        <v>4</v>
      </c>
      <c r="B34">
        <f t="shared" si="0"/>
        <v>4</v>
      </c>
      <c r="C34">
        <v>2</v>
      </c>
      <c r="D34">
        <f t="shared" si="1"/>
        <v>9</v>
      </c>
      <c r="E34">
        <f t="shared" si="2"/>
        <v>-5</v>
      </c>
      <c r="F34">
        <f t="shared" si="3"/>
        <v>25</v>
      </c>
    </row>
    <row r="35" spans="1:12" x14ac:dyDescent="0.25">
      <c r="A35">
        <v>6</v>
      </c>
      <c r="B35">
        <f t="shared" si="0"/>
        <v>24.5</v>
      </c>
      <c r="C35">
        <v>6</v>
      </c>
      <c r="D35">
        <f t="shared" si="1"/>
        <v>25</v>
      </c>
      <c r="E35">
        <f t="shared" si="2"/>
        <v>-0.5</v>
      </c>
      <c r="F35">
        <f t="shared" si="3"/>
        <v>0.25</v>
      </c>
      <c r="L35" s="14" t="s">
        <v>131</v>
      </c>
    </row>
    <row r="36" spans="1:12" x14ac:dyDescent="0.25">
      <c r="E36">
        <f>SUM(E2:E35)</f>
        <v>0</v>
      </c>
      <c r="F36">
        <f>SUM(F2:F35)</f>
        <v>3946</v>
      </c>
      <c r="H36">
        <f>6*F36</f>
        <v>23676</v>
      </c>
      <c r="J36">
        <f>H36/H37</f>
        <v>0.55266106442577034</v>
      </c>
      <c r="L36">
        <f>1-J36</f>
        <v>0.44733893557422966</v>
      </c>
    </row>
    <row r="37" spans="1:12" x14ac:dyDescent="0.25">
      <c r="H37">
        <f>35*(35*35-1)</f>
        <v>42840</v>
      </c>
    </row>
    <row r="38" spans="1:12" x14ac:dyDescent="0.25">
      <c r="K38" t="s">
        <v>148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4" workbookViewId="0">
      <selection activeCell="K26" sqref="K26"/>
    </sheetView>
  </sheetViews>
  <sheetFormatPr defaultRowHeight="15" x14ac:dyDescent="0.25"/>
  <sheetData>
    <row r="1" spans="1:7" x14ac:dyDescent="0.25">
      <c r="A1" s="1" t="s">
        <v>7</v>
      </c>
      <c r="B1" s="14" t="s">
        <v>106</v>
      </c>
      <c r="C1" s="1" t="s">
        <v>8</v>
      </c>
      <c r="D1" s="14" t="s">
        <v>106</v>
      </c>
      <c r="E1" s="14" t="s">
        <v>129</v>
      </c>
      <c r="F1" s="14" t="s">
        <v>130</v>
      </c>
      <c r="G1" s="14" t="s">
        <v>150</v>
      </c>
    </row>
    <row r="2" spans="1:7" x14ac:dyDescent="0.25">
      <c r="A2">
        <v>8</v>
      </c>
      <c r="B2">
        <f>_xlfn.RANK.AVG(A2,$A$2:$A$22,1)</f>
        <v>13.5</v>
      </c>
      <c r="C2">
        <v>7</v>
      </c>
      <c r="D2">
        <f>_xlfn.RANK.AVG(C2,$C$2:$C$22,1)</f>
        <v>12</v>
      </c>
      <c r="E2">
        <f>B2-D2</f>
        <v>1.5</v>
      </c>
      <c r="F2">
        <f>POWER(E2,2)</f>
        <v>2.25</v>
      </c>
    </row>
    <row r="3" spans="1:7" x14ac:dyDescent="0.25">
      <c r="A3">
        <v>8</v>
      </c>
      <c r="B3">
        <f t="shared" ref="B3:B22" si="0">_xlfn.RANK.AVG(A3,$A$2:$A$22,1)</f>
        <v>13.5</v>
      </c>
      <c r="C3">
        <v>3</v>
      </c>
      <c r="D3">
        <f t="shared" ref="D3:D22" si="1">_xlfn.RANK.AVG(C3,$C$2:$C$22,1)</f>
        <v>5.5</v>
      </c>
      <c r="E3">
        <f t="shared" ref="E3:E22" si="2">B3-D3</f>
        <v>8</v>
      </c>
      <c r="F3">
        <f t="shared" ref="F3:F22" si="3">POWER(E3,2)</f>
        <v>64</v>
      </c>
    </row>
    <row r="4" spans="1:7" x14ac:dyDescent="0.25">
      <c r="A4">
        <v>7</v>
      </c>
      <c r="B4">
        <f t="shared" si="0"/>
        <v>5</v>
      </c>
      <c r="C4">
        <v>100</v>
      </c>
      <c r="D4">
        <f t="shared" si="1"/>
        <v>19.5</v>
      </c>
      <c r="E4">
        <f t="shared" si="2"/>
        <v>-14.5</v>
      </c>
      <c r="F4">
        <f t="shared" si="3"/>
        <v>210.25</v>
      </c>
    </row>
    <row r="5" spans="1:7" x14ac:dyDescent="0.25">
      <c r="A5">
        <v>7</v>
      </c>
      <c r="B5">
        <f t="shared" si="0"/>
        <v>5</v>
      </c>
      <c r="C5">
        <v>3</v>
      </c>
      <c r="D5">
        <f t="shared" si="1"/>
        <v>5.5</v>
      </c>
      <c r="E5">
        <f t="shared" si="2"/>
        <v>-0.5</v>
      </c>
      <c r="F5">
        <f t="shared" si="3"/>
        <v>0.25</v>
      </c>
    </row>
    <row r="6" spans="1:7" x14ac:dyDescent="0.25">
      <c r="A6">
        <v>10</v>
      </c>
      <c r="B6">
        <f t="shared" si="0"/>
        <v>19.5</v>
      </c>
      <c r="C6">
        <v>23</v>
      </c>
      <c r="D6">
        <f t="shared" si="1"/>
        <v>15.5</v>
      </c>
      <c r="E6">
        <f t="shared" si="2"/>
        <v>4</v>
      </c>
      <c r="F6">
        <f t="shared" si="3"/>
        <v>16</v>
      </c>
    </row>
    <row r="7" spans="1:7" x14ac:dyDescent="0.25">
      <c r="A7">
        <v>8</v>
      </c>
      <c r="B7">
        <f t="shared" si="0"/>
        <v>13.5</v>
      </c>
      <c r="C7">
        <v>3</v>
      </c>
      <c r="D7">
        <f t="shared" si="1"/>
        <v>5.5</v>
      </c>
      <c r="E7">
        <f t="shared" si="2"/>
        <v>8</v>
      </c>
      <c r="F7">
        <f t="shared" si="3"/>
        <v>64</v>
      </c>
    </row>
    <row r="8" spans="1:7" x14ac:dyDescent="0.25">
      <c r="A8">
        <v>8</v>
      </c>
      <c r="B8">
        <f t="shared" si="0"/>
        <v>13.5</v>
      </c>
      <c r="C8">
        <v>7</v>
      </c>
      <c r="D8">
        <f t="shared" si="1"/>
        <v>12</v>
      </c>
      <c r="E8">
        <f t="shared" si="2"/>
        <v>1.5</v>
      </c>
      <c r="F8">
        <f t="shared" si="3"/>
        <v>2.25</v>
      </c>
    </row>
    <row r="9" spans="1:7" x14ac:dyDescent="0.25">
      <c r="A9">
        <v>8</v>
      </c>
      <c r="B9">
        <f t="shared" si="0"/>
        <v>13.5</v>
      </c>
      <c r="C9">
        <v>3</v>
      </c>
      <c r="D9">
        <f t="shared" si="1"/>
        <v>5.5</v>
      </c>
      <c r="E9">
        <f t="shared" si="2"/>
        <v>8</v>
      </c>
      <c r="F9">
        <f t="shared" si="3"/>
        <v>64</v>
      </c>
    </row>
    <row r="10" spans="1:7" x14ac:dyDescent="0.25">
      <c r="A10">
        <v>7</v>
      </c>
      <c r="B10">
        <f t="shared" si="0"/>
        <v>5</v>
      </c>
      <c r="C10">
        <v>100</v>
      </c>
      <c r="D10">
        <f t="shared" si="1"/>
        <v>19.5</v>
      </c>
      <c r="E10">
        <f t="shared" si="2"/>
        <v>-14.5</v>
      </c>
      <c r="F10">
        <f t="shared" si="3"/>
        <v>210.25</v>
      </c>
    </row>
    <row r="11" spans="1:7" x14ac:dyDescent="0.25">
      <c r="A11">
        <v>7</v>
      </c>
      <c r="B11">
        <f t="shared" si="0"/>
        <v>5</v>
      </c>
      <c r="C11">
        <v>3</v>
      </c>
      <c r="D11">
        <f t="shared" si="1"/>
        <v>5.5</v>
      </c>
      <c r="E11">
        <f t="shared" si="2"/>
        <v>-0.5</v>
      </c>
      <c r="F11">
        <f t="shared" si="3"/>
        <v>0.25</v>
      </c>
    </row>
    <row r="12" spans="1:7" x14ac:dyDescent="0.25">
      <c r="A12">
        <v>10</v>
      </c>
      <c r="B12">
        <f t="shared" si="0"/>
        <v>19.5</v>
      </c>
      <c r="C12">
        <v>23</v>
      </c>
      <c r="D12">
        <f t="shared" si="1"/>
        <v>15.5</v>
      </c>
      <c r="E12">
        <f t="shared" si="2"/>
        <v>4</v>
      </c>
      <c r="F12">
        <f t="shared" si="3"/>
        <v>16</v>
      </c>
    </row>
    <row r="13" spans="1:7" x14ac:dyDescent="0.25">
      <c r="A13">
        <v>8</v>
      </c>
      <c r="B13">
        <f t="shared" si="0"/>
        <v>13.5</v>
      </c>
      <c r="C13">
        <v>3</v>
      </c>
      <c r="D13">
        <f t="shared" si="1"/>
        <v>5.5</v>
      </c>
      <c r="E13">
        <f t="shared" si="2"/>
        <v>8</v>
      </c>
      <c r="F13">
        <f t="shared" si="3"/>
        <v>64</v>
      </c>
    </row>
    <row r="14" spans="1:7" x14ac:dyDescent="0.25">
      <c r="A14">
        <v>8</v>
      </c>
      <c r="B14">
        <f t="shared" si="0"/>
        <v>13.5</v>
      </c>
      <c r="C14">
        <v>7</v>
      </c>
      <c r="D14">
        <f t="shared" si="1"/>
        <v>12</v>
      </c>
      <c r="E14">
        <f t="shared" si="2"/>
        <v>1.5</v>
      </c>
      <c r="F14">
        <f t="shared" si="3"/>
        <v>2.25</v>
      </c>
    </row>
    <row r="15" spans="1:7" x14ac:dyDescent="0.25">
      <c r="A15">
        <v>8</v>
      </c>
      <c r="B15">
        <f t="shared" si="0"/>
        <v>13.5</v>
      </c>
      <c r="C15">
        <v>3</v>
      </c>
      <c r="D15">
        <f t="shared" si="1"/>
        <v>5.5</v>
      </c>
      <c r="E15">
        <f t="shared" si="2"/>
        <v>8</v>
      </c>
      <c r="F15">
        <f t="shared" si="3"/>
        <v>64</v>
      </c>
    </row>
    <row r="16" spans="1:7" x14ac:dyDescent="0.25">
      <c r="A16">
        <v>7</v>
      </c>
      <c r="B16">
        <f t="shared" si="0"/>
        <v>5</v>
      </c>
      <c r="C16">
        <v>100</v>
      </c>
      <c r="D16">
        <f t="shared" si="1"/>
        <v>19.5</v>
      </c>
      <c r="E16">
        <f t="shared" si="2"/>
        <v>-14.5</v>
      </c>
      <c r="F16">
        <f t="shared" si="3"/>
        <v>210.25</v>
      </c>
    </row>
    <row r="17" spans="1:12" x14ac:dyDescent="0.25">
      <c r="A17">
        <v>7</v>
      </c>
      <c r="B17">
        <f t="shared" si="0"/>
        <v>5</v>
      </c>
      <c r="C17">
        <v>3</v>
      </c>
      <c r="D17">
        <f t="shared" si="1"/>
        <v>5.5</v>
      </c>
      <c r="E17">
        <f t="shared" si="2"/>
        <v>-0.5</v>
      </c>
      <c r="F17">
        <f t="shared" si="3"/>
        <v>0.25</v>
      </c>
    </row>
    <row r="18" spans="1:12" x14ac:dyDescent="0.25">
      <c r="A18">
        <v>10</v>
      </c>
      <c r="B18">
        <f t="shared" si="0"/>
        <v>19.5</v>
      </c>
      <c r="C18">
        <v>23</v>
      </c>
      <c r="D18">
        <f t="shared" si="1"/>
        <v>15.5</v>
      </c>
      <c r="E18">
        <f t="shared" si="2"/>
        <v>4</v>
      </c>
      <c r="F18">
        <f t="shared" si="3"/>
        <v>16</v>
      </c>
    </row>
    <row r="19" spans="1:12" x14ac:dyDescent="0.25">
      <c r="A19">
        <v>7</v>
      </c>
      <c r="B19">
        <f t="shared" si="0"/>
        <v>5</v>
      </c>
      <c r="C19">
        <v>100</v>
      </c>
      <c r="D19">
        <f t="shared" si="1"/>
        <v>19.5</v>
      </c>
      <c r="E19">
        <f t="shared" si="2"/>
        <v>-14.5</v>
      </c>
      <c r="F19">
        <f t="shared" si="3"/>
        <v>210.25</v>
      </c>
    </row>
    <row r="20" spans="1:12" x14ac:dyDescent="0.25">
      <c r="A20">
        <v>7</v>
      </c>
      <c r="B20">
        <f t="shared" si="0"/>
        <v>5</v>
      </c>
      <c r="C20">
        <v>3</v>
      </c>
      <c r="D20">
        <f t="shared" si="1"/>
        <v>5.5</v>
      </c>
      <c r="E20">
        <f t="shared" si="2"/>
        <v>-0.5</v>
      </c>
      <c r="F20">
        <f t="shared" si="3"/>
        <v>0.25</v>
      </c>
    </row>
    <row r="21" spans="1:12" x14ac:dyDescent="0.25">
      <c r="A21">
        <v>10</v>
      </c>
      <c r="B21">
        <f t="shared" si="0"/>
        <v>19.5</v>
      </c>
      <c r="C21">
        <v>23</v>
      </c>
      <c r="D21">
        <f t="shared" si="1"/>
        <v>15.5</v>
      </c>
      <c r="E21">
        <f t="shared" si="2"/>
        <v>4</v>
      </c>
      <c r="F21">
        <f t="shared" si="3"/>
        <v>16</v>
      </c>
    </row>
    <row r="22" spans="1:12" x14ac:dyDescent="0.25">
      <c r="A22">
        <v>7</v>
      </c>
      <c r="B22">
        <f t="shared" si="0"/>
        <v>5</v>
      </c>
      <c r="C22">
        <v>3</v>
      </c>
      <c r="D22">
        <f t="shared" si="1"/>
        <v>5.5</v>
      </c>
      <c r="E22">
        <f t="shared" si="2"/>
        <v>-0.5</v>
      </c>
      <c r="F22">
        <f t="shared" si="3"/>
        <v>0.25</v>
      </c>
    </row>
    <row r="23" spans="1:12" x14ac:dyDescent="0.25">
      <c r="E23">
        <f>SUM(E2:E22)</f>
        <v>0</v>
      </c>
      <c r="F23">
        <f>SUM(F2:F22)</f>
        <v>1233</v>
      </c>
      <c r="H23">
        <f>6*F23</f>
        <v>7398</v>
      </c>
      <c r="J23">
        <f>H23/H24</f>
        <v>0.69621682665160922</v>
      </c>
      <c r="L23">
        <f>1-J23</f>
        <v>0.30378317334839078</v>
      </c>
    </row>
    <row r="24" spans="1:12" x14ac:dyDescent="0.25">
      <c r="H24">
        <f>22*(22*22-1)</f>
        <v>10626</v>
      </c>
    </row>
    <row r="26" spans="1:12" x14ac:dyDescent="0.25">
      <c r="K26" t="s">
        <v>148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A7" sqref="A7"/>
    </sheetView>
  </sheetViews>
  <sheetFormatPr defaultRowHeight="15" x14ac:dyDescent="0.25"/>
  <cols>
    <col min="1" max="2" width="12" bestFit="1" customWidth="1"/>
  </cols>
  <sheetData>
    <row r="2" spans="1:8" x14ac:dyDescent="0.25">
      <c r="A2" s="5" t="s">
        <v>22</v>
      </c>
      <c r="B2" s="5" t="s">
        <v>2</v>
      </c>
      <c r="C2" s="3"/>
      <c r="D2" s="3"/>
      <c r="E2" s="3"/>
      <c r="F2" s="4"/>
      <c r="H2" t="s">
        <v>72</v>
      </c>
    </row>
    <row r="3" spans="1:8" x14ac:dyDescent="0.25">
      <c r="A3" s="5" t="s">
        <v>1</v>
      </c>
      <c r="B3" s="2" t="s">
        <v>11</v>
      </c>
      <c r="C3" s="8" t="s">
        <v>18</v>
      </c>
      <c r="D3" s="8" t="s">
        <v>15</v>
      </c>
      <c r="E3" s="8" t="s">
        <v>17</v>
      </c>
      <c r="F3" s="9" t="s">
        <v>20</v>
      </c>
      <c r="G3" t="s">
        <v>19</v>
      </c>
      <c r="H3" t="s">
        <v>71</v>
      </c>
    </row>
    <row r="4" spans="1:8" x14ac:dyDescent="0.25">
      <c r="A4" s="2" t="s">
        <v>16</v>
      </c>
      <c r="B4" s="2">
        <v>21</v>
      </c>
      <c r="C4" s="8">
        <v>4</v>
      </c>
      <c r="D4" s="8"/>
      <c r="E4" s="8">
        <v>18</v>
      </c>
      <c r="F4" s="9">
        <v>43</v>
      </c>
      <c r="H4" t="s">
        <v>73</v>
      </c>
    </row>
    <row r="5" spans="1:8" x14ac:dyDescent="0.25">
      <c r="A5" s="6" t="s">
        <v>10</v>
      </c>
      <c r="B5" s="6">
        <v>24</v>
      </c>
      <c r="D5">
        <v>9</v>
      </c>
      <c r="E5">
        <v>23</v>
      </c>
      <c r="F5" s="10">
        <v>56</v>
      </c>
    </row>
    <row r="6" spans="1:8" x14ac:dyDescent="0.25">
      <c r="A6" s="7" t="s">
        <v>20</v>
      </c>
      <c r="B6" s="7">
        <v>45</v>
      </c>
      <c r="C6" s="11">
        <v>4</v>
      </c>
      <c r="D6" s="11">
        <v>9</v>
      </c>
      <c r="E6" s="11">
        <v>41</v>
      </c>
      <c r="F6" s="12">
        <v>99</v>
      </c>
      <c r="H6" s="14" t="s">
        <v>76</v>
      </c>
    </row>
    <row r="7" spans="1:8" x14ac:dyDescent="0.25">
      <c r="A7" s="6" t="s">
        <v>79</v>
      </c>
      <c r="H7" t="s">
        <v>86</v>
      </c>
    </row>
    <row r="8" spans="1:8" x14ac:dyDescent="0.25">
      <c r="A8" t="s">
        <v>67</v>
      </c>
      <c r="B8" t="s">
        <v>65</v>
      </c>
      <c r="C8" t="s">
        <v>66</v>
      </c>
      <c r="D8" t="s">
        <v>70</v>
      </c>
    </row>
    <row r="9" spans="1:8" x14ac:dyDescent="0.25">
      <c r="A9" t="s">
        <v>68</v>
      </c>
      <c r="B9">
        <v>19.545000000000002</v>
      </c>
      <c r="C9">
        <v>25.454000000000001</v>
      </c>
      <c r="D9">
        <v>45</v>
      </c>
    </row>
    <row r="10" spans="1:8" x14ac:dyDescent="0.25">
      <c r="A10" s="14" t="s">
        <v>75</v>
      </c>
      <c r="B10">
        <v>5.6459999999999999</v>
      </c>
      <c r="C10">
        <v>7.3529999999999998</v>
      </c>
      <c r="D10">
        <v>13</v>
      </c>
    </row>
    <row r="11" spans="1:8" x14ac:dyDescent="0.25">
      <c r="A11" t="s">
        <v>69</v>
      </c>
      <c r="B11">
        <v>17.808</v>
      </c>
      <c r="C11">
        <v>23.190999999999999</v>
      </c>
      <c r="D11">
        <v>41</v>
      </c>
    </row>
    <row r="12" spans="1:8" x14ac:dyDescent="0.25">
      <c r="A12" t="s">
        <v>70</v>
      </c>
      <c r="B12">
        <v>43</v>
      </c>
      <c r="C12">
        <v>56</v>
      </c>
      <c r="D12">
        <v>99</v>
      </c>
    </row>
    <row r="14" spans="1:8" x14ac:dyDescent="0.25">
      <c r="A14" t="s">
        <v>67</v>
      </c>
      <c r="B14" t="s">
        <v>65</v>
      </c>
      <c r="C14" t="s">
        <v>66</v>
      </c>
      <c r="F14">
        <f>SUM(B15:C17)</f>
        <v>1.0437914665286983</v>
      </c>
    </row>
    <row r="15" spans="1:8" x14ac:dyDescent="0.25">
      <c r="A15" t="s">
        <v>68</v>
      </c>
      <c r="B15">
        <f>(POWER(21-B9,2))/B9</f>
        <v>0.10831542594013788</v>
      </c>
      <c r="C15">
        <f>(POWER(24-C9,2))/C9</f>
        <v>8.3056336921505533E-2</v>
      </c>
      <c r="F15">
        <v>7.8</v>
      </c>
    </row>
    <row r="16" spans="1:8" x14ac:dyDescent="0.25">
      <c r="A16" s="14" t="s">
        <v>75</v>
      </c>
      <c r="B16">
        <f>(POWER(4-B10,2))/B10</f>
        <v>0.47986468296138857</v>
      </c>
      <c r="C16">
        <f>(POWER(9-C10,2))/C10</f>
        <v>0.36891187270501852</v>
      </c>
    </row>
    <row r="17" spans="1:3" x14ac:dyDescent="0.25">
      <c r="A17" t="s">
        <v>69</v>
      </c>
      <c r="B17">
        <f>(POWER(18-B11,2))/B11</f>
        <v>2.0700808625336961E-3</v>
      </c>
      <c r="C17">
        <f>(POWER(23-C11,2))/C11</f>
        <v>1.5730671381139062E-3</v>
      </c>
    </row>
    <row r="19" spans="1:3" x14ac:dyDescent="0.25">
      <c r="A19" s="14" t="s">
        <v>74</v>
      </c>
      <c r="B19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H12" sqref="H12"/>
    </sheetView>
  </sheetViews>
  <sheetFormatPr defaultRowHeight="15" x14ac:dyDescent="0.25"/>
  <sheetData>
    <row r="2" spans="1:7" x14ac:dyDescent="0.25">
      <c r="A2" s="5" t="s">
        <v>25</v>
      </c>
      <c r="B2" s="5" t="s">
        <v>4</v>
      </c>
      <c r="C2" s="3"/>
      <c r="D2" s="3"/>
      <c r="E2" s="4"/>
      <c r="G2" t="s">
        <v>78</v>
      </c>
    </row>
    <row r="3" spans="1:7" x14ac:dyDescent="0.25">
      <c r="A3" s="5" t="s">
        <v>6</v>
      </c>
      <c r="B3" s="2" t="s">
        <v>12</v>
      </c>
      <c r="C3" s="8" t="s">
        <v>13</v>
      </c>
      <c r="D3" s="8" t="s">
        <v>14</v>
      </c>
      <c r="E3" s="9" t="s">
        <v>20</v>
      </c>
      <c r="F3" t="s">
        <v>19</v>
      </c>
      <c r="G3" t="s">
        <v>77</v>
      </c>
    </row>
    <row r="4" spans="1:7" x14ac:dyDescent="0.25">
      <c r="A4" s="2" t="s">
        <v>12</v>
      </c>
      <c r="B4" s="2">
        <v>7</v>
      </c>
      <c r="C4" s="8">
        <v>14</v>
      </c>
      <c r="D4" s="8">
        <v>9</v>
      </c>
      <c r="E4" s="9">
        <v>30</v>
      </c>
    </row>
    <row r="5" spans="1:7" x14ac:dyDescent="0.25">
      <c r="A5" s="6" t="s">
        <v>14</v>
      </c>
      <c r="B5" s="6">
        <v>14</v>
      </c>
      <c r="C5">
        <v>30</v>
      </c>
      <c r="D5">
        <v>25</v>
      </c>
      <c r="E5" s="10">
        <v>69</v>
      </c>
      <c r="G5" t="s">
        <v>85</v>
      </c>
    </row>
    <row r="6" spans="1:7" x14ac:dyDescent="0.25">
      <c r="A6" s="7" t="s">
        <v>20</v>
      </c>
      <c r="B6" s="7">
        <v>21</v>
      </c>
      <c r="C6" s="11">
        <v>44</v>
      </c>
      <c r="D6" s="11">
        <v>34</v>
      </c>
      <c r="E6" s="12">
        <v>99</v>
      </c>
      <c r="G6" t="s">
        <v>87</v>
      </c>
    </row>
    <row r="7" spans="1:7" x14ac:dyDescent="0.25">
      <c r="A7" s="6" t="s">
        <v>79</v>
      </c>
    </row>
    <row r="8" spans="1:7" x14ac:dyDescent="0.25">
      <c r="A8" s="6"/>
      <c r="B8" t="s">
        <v>84</v>
      </c>
    </row>
    <row r="9" spans="1:7" x14ac:dyDescent="0.25">
      <c r="A9" s="6" t="s">
        <v>80</v>
      </c>
      <c r="B9" t="s">
        <v>81</v>
      </c>
      <c r="C9" t="s">
        <v>82</v>
      </c>
      <c r="D9" t="s">
        <v>70</v>
      </c>
    </row>
    <row r="10" spans="1:7" x14ac:dyDescent="0.25">
      <c r="A10" s="6" t="s">
        <v>81</v>
      </c>
      <c r="B10">
        <v>6.3630000000000004</v>
      </c>
      <c r="C10">
        <v>14.635999999999999</v>
      </c>
      <c r="D10">
        <v>21</v>
      </c>
    </row>
    <row r="11" spans="1:7" x14ac:dyDescent="0.25">
      <c r="A11" s="6" t="s">
        <v>83</v>
      </c>
      <c r="B11">
        <v>13.333</v>
      </c>
      <c r="C11">
        <v>30.666</v>
      </c>
      <c r="D11">
        <v>44</v>
      </c>
    </row>
    <row r="12" spans="1:7" x14ac:dyDescent="0.25">
      <c r="A12" s="6" t="s">
        <v>82</v>
      </c>
      <c r="B12">
        <v>10.303000000000001</v>
      </c>
      <c r="C12">
        <v>23.696000000000002</v>
      </c>
      <c r="D12">
        <v>34</v>
      </c>
    </row>
    <row r="13" spans="1:7" x14ac:dyDescent="0.25">
      <c r="A13" s="6" t="s">
        <v>70</v>
      </c>
      <c r="B13">
        <v>30</v>
      </c>
      <c r="C13">
        <v>69</v>
      </c>
      <c r="D13">
        <v>99</v>
      </c>
    </row>
    <row r="14" spans="1:7" x14ac:dyDescent="0.25">
      <c r="B14" t="s">
        <v>84</v>
      </c>
      <c r="F14">
        <f>SUM(B16:C18)</f>
        <v>0.37578619321168133</v>
      </c>
    </row>
    <row r="15" spans="1:7" x14ac:dyDescent="0.25">
      <c r="A15" t="s">
        <v>80</v>
      </c>
      <c r="B15" t="s">
        <v>81</v>
      </c>
      <c r="C15" t="s">
        <v>82</v>
      </c>
      <c r="F15">
        <v>6</v>
      </c>
    </row>
    <row r="16" spans="1:7" x14ac:dyDescent="0.25">
      <c r="A16" t="s">
        <v>81</v>
      </c>
      <c r="B16">
        <f>(POWER(7-B10,2))/B10</f>
        <v>6.3770077007700682E-2</v>
      </c>
      <c r="C16">
        <f>(POWER(14-C10,2))/C10</f>
        <v>2.7637059305821197E-2</v>
      </c>
    </row>
    <row r="17" spans="1:3" x14ac:dyDescent="0.25">
      <c r="A17" t="s">
        <v>83</v>
      </c>
      <c r="B17">
        <f>(POWER(14-B11,2))/B11</f>
        <v>3.3367509187729676E-2</v>
      </c>
      <c r="C17">
        <f>(POWER(30-C11,2))/C11</f>
        <v>1.4464097045587964E-2</v>
      </c>
    </row>
    <row r="18" spans="1:3" x14ac:dyDescent="0.25">
      <c r="A18" t="s">
        <v>82</v>
      </c>
      <c r="B18">
        <f>(POWER(9-B12,2))/B12</f>
        <v>0.16478782878773193</v>
      </c>
      <c r="C18">
        <f>(POWER(25-C12,2))/C12</f>
        <v>7.1759621877109894E-2</v>
      </c>
    </row>
    <row r="20" spans="1:3" x14ac:dyDescent="0.25">
      <c r="A20" t="s">
        <v>74</v>
      </c>
      <c r="B2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G20" sqref="G20"/>
    </sheetView>
  </sheetViews>
  <sheetFormatPr defaultRowHeight="15" x14ac:dyDescent="0.25"/>
  <sheetData>
    <row r="2" spans="1:7" x14ac:dyDescent="0.25">
      <c r="A2" s="5" t="s">
        <v>22</v>
      </c>
      <c r="B2" s="5" t="s">
        <v>4</v>
      </c>
      <c r="C2" s="3"/>
      <c r="D2" s="3"/>
      <c r="E2" s="4"/>
      <c r="G2" t="s">
        <v>88</v>
      </c>
    </row>
    <row r="3" spans="1:7" x14ac:dyDescent="0.25">
      <c r="A3" s="5" t="s">
        <v>2</v>
      </c>
      <c r="B3" s="2" t="s">
        <v>12</v>
      </c>
      <c r="C3" s="8" t="s">
        <v>13</v>
      </c>
      <c r="D3" s="8" t="s">
        <v>14</v>
      </c>
      <c r="E3" s="9" t="s">
        <v>20</v>
      </c>
      <c r="F3" t="s">
        <v>19</v>
      </c>
      <c r="G3" t="s">
        <v>89</v>
      </c>
    </row>
    <row r="4" spans="1:7" x14ac:dyDescent="0.25">
      <c r="A4" s="2" t="s">
        <v>11</v>
      </c>
      <c r="B4" s="2">
        <v>9</v>
      </c>
      <c r="C4" s="8">
        <v>21</v>
      </c>
      <c r="D4" s="8">
        <v>15</v>
      </c>
      <c r="E4" s="9">
        <v>45</v>
      </c>
    </row>
    <row r="5" spans="1:7" x14ac:dyDescent="0.25">
      <c r="A5" s="6" t="s">
        <v>18</v>
      </c>
      <c r="B5" s="6"/>
      <c r="D5">
        <v>4</v>
      </c>
      <c r="E5" s="10">
        <v>4</v>
      </c>
      <c r="G5" t="s">
        <v>93</v>
      </c>
    </row>
    <row r="6" spans="1:7" x14ac:dyDescent="0.25">
      <c r="A6" s="6" t="s">
        <v>15</v>
      </c>
      <c r="B6" s="6">
        <v>3</v>
      </c>
      <c r="C6">
        <v>3</v>
      </c>
      <c r="D6">
        <v>3</v>
      </c>
      <c r="E6" s="10">
        <v>9</v>
      </c>
      <c r="G6" t="s">
        <v>94</v>
      </c>
    </row>
    <row r="7" spans="1:7" x14ac:dyDescent="0.25">
      <c r="A7" s="6" t="s">
        <v>17</v>
      </c>
      <c r="B7" s="6">
        <v>9</v>
      </c>
      <c r="C7">
        <v>20</v>
      </c>
      <c r="D7">
        <v>12</v>
      </c>
      <c r="E7" s="10">
        <v>41</v>
      </c>
    </row>
    <row r="8" spans="1:7" x14ac:dyDescent="0.25">
      <c r="A8" s="7" t="s">
        <v>20</v>
      </c>
      <c r="B8" s="7">
        <v>21</v>
      </c>
      <c r="C8" s="11">
        <v>44</v>
      </c>
      <c r="D8" s="11">
        <v>34</v>
      </c>
      <c r="E8" s="12">
        <v>99</v>
      </c>
    </row>
    <row r="9" spans="1:7" x14ac:dyDescent="0.25">
      <c r="A9" s="6" t="s">
        <v>79</v>
      </c>
    </row>
    <row r="10" spans="1:7" x14ac:dyDescent="0.25">
      <c r="B10" t="s">
        <v>80</v>
      </c>
    </row>
    <row r="11" spans="1:7" x14ac:dyDescent="0.25">
      <c r="A11" t="s">
        <v>90</v>
      </c>
      <c r="B11" t="s">
        <v>81</v>
      </c>
      <c r="C11" t="s">
        <v>83</v>
      </c>
      <c r="D11" t="s">
        <v>82</v>
      </c>
      <c r="E11" t="s">
        <v>70</v>
      </c>
    </row>
    <row r="12" spans="1:7" x14ac:dyDescent="0.25">
      <c r="A12" t="s">
        <v>91</v>
      </c>
      <c r="B12">
        <v>10.393000000000001</v>
      </c>
      <c r="C12">
        <v>21.777000000000001</v>
      </c>
      <c r="D12">
        <v>16.827999999999999</v>
      </c>
      <c r="E12">
        <v>49</v>
      </c>
    </row>
    <row r="13" spans="1:7" x14ac:dyDescent="0.25">
      <c r="A13" t="s">
        <v>92</v>
      </c>
      <c r="B13">
        <v>10.606</v>
      </c>
      <c r="C13">
        <v>22.222000000000001</v>
      </c>
      <c r="D13">
        <v>17.170999999999999</v>
      </c>
      <c r="E13">
        <v>50</v>
      </c>
    </row>
    <row r="14" spans="1:7" x14ac:dyDescent="0.25">
      <c r="A14" t="s">
        <v>70</v>
      </c>
      <c r="B14">
        <v>21</v>
      </c>
      <c r="C14">
        <v>44</v>
      </c>
      <c r="D14">
        <v>34</v>
      </c>
      <c r="E14">
        <v>99</v>
      </c>
    </row>
    <row r="15" spans="1:7" x14ac:dyDescent="0.25">
      <c r="B15" t="s">
        <v>80</v>
      </c>
    </row>
    <row r="16" spans="1:7" x14ac:dyDescent="0.25">
      <c r="A16" t="s">
        <v>90</v>
      </c>
      <c r="B16" t="s">
        <v>81</v>
      </c>
      <c r="C16" t="s">
        <v>83</v>
      </c>
      <c r="D16" t="s">
        <v>82</v>
      </c>
    </row>
    <row r="17" spans="1:7" x14ac:dyDescent="0.25">
      <c r="A17" t="s">
        <v>91</v>
      </c>
      <c r="B17">
        <f>(POWER(9-B12,2))/B12</f>
        <v>0.1867073029923989</v>
      </c>
      <c r="C17">
        <f>(POWER(21-C12,2))/C12</f>
        <v>2.7723240115718494E-2</v>
      </c>
      <c r="D17">
        <f>(POWER(19-D12,2))/D12</f>
        <v>0.28034133586879023</v>
      </c>
      <c r="G17">
        <f>SUM(B17:D18)</f>
        <v>0.97971881242840531</v>
      </c>
    </row>
    <row r="18" spans="1:7" x14ac:dyDescent="0.25">
      <c r="A18" t="s">
        <v>92</v>
      </c>
      <c r="B18">
        <f>(POWER(12-B13,2))/B13</f>
        <v>0.18322044125966438</v>
      </c>
      <c r="C18">
        <f>(POWER(23-C13,2))/C13</f>
        <v>2.7238052380523712E-2</v>
      </c>
      <c r="D18">
        <f>(POWER(15-D13,2))/D13</f>
        <v>0.2744884398113096</v>
      </c>
      <c r="G18">
        <v>6</v>
      </c>
    </row>
    <row r="20" spans="1:7" x14ac:dyDescent="0.25">
      <c r="A20" t="s">
        <v>74</v>
      </c>
      <c r="B2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workbookViewId="0">
      <selection activeCell="K18" sqref="K18"/>
    </sheetView>
  </sheetViews>
  <sheetFormatPr defaultRowHeight="15" x14ac:dyDescent="0.25"/>
  <sheetData>
    <row r="2" spans="1:8" x14ac:dyDescent="0.25">
      <c r="A2" s="5" t="s">
        <v>21</v>
      </c>
      <c r="B2" s="5" t="s">
        <v>4</v>
      </c>
      <c r="C2" s="3"/>
      <c r="D2" s="3"/>
      <c r="E2" s="4"/>
      <c r="G2" t="s">
        <v>95</v>
      </c>
    </row>
    <row r="3" spans="1:8" x14ac:dyDescent="0.25">
      <c r="A3" s="5" t="s">
        <v>1</v>
      </c>
      <c r="B3" s="2" t="s">
        <v>12</v>
      </c>
      <c r="C3" s="8" t="s">
        <v>13</v>
      </c>
      <c r="D3" s="8" t="s">
        <v>14</v>
      </c>
      <c r="E3" s="9" t="s">
        <v>20</v>
      </c>
      <c r="F3" t="s">
        <v>19</v>
      </c>
      <c r="G3" t="s">
        <v>96</v>
      </c>
    </row>
    <row r="4" spans="1:8" x14ac:dyDescent="0.25">
      <c r="A4" s="2" t="s">
        <v>16</v>
      </c>
      <c r="B4" s="2">
        <v>8</v>
      </c>
      <c r="C4" s="8">
        <v>10</v>
      </c>
      <c r="D4" s="8">
        <v>25</v>
      </c>
      <c r="E4" s="9">
        <v>43</v>
      </c>
    </row>
    <row r="5" spans="1:8" x14ac:dyDescent="0.25">
      <c r="A5" s="6" t="s">
        <v>10</v>
      </c>
      <c r="B5" s="6">
        <v>13</v>
      </c>
      <c r="C5">
        <v>34</v>
      </c>
      <c r="D5">
        <v>9</v>
      </c>
      <c r="E5" s="10">
        <v>56</v>
      </c>
      <c r="G5" t="s">
        <v>123</v>
      </c>
    </row>
    <row r="6" spans="1:8" x14ac:dyDescent="0.25">
      <c r="A6" s="7" t="s">
        <v>20</v>
      </c>
      <c r="B6" s="7">
        <v>21</v>
      </c>
      <c r="C6" s="11">
        <v>44</v>
      </c>
      <c r="D6" s="11">
        <v>34</v>
      </c>
      <c r="E6" s="12">
        <v>99</v>
      </c>
      <c r="G6" t="s">
        <v>124</v>
      </c>
    </row>
    <row r="7" spans="1:8" x14ac:dyDescent="0.25">
      <c r="A7" s="6" t="s">
        <v>79</v>
      </c>
    </row>
    <row r="8" spans="1:8" x14ac:dyDescent="0.25">
      <c r="B8" t="s">
        <v>97</v>
      </c>
    </row>
    <row r="9" spans="1:8" x14ac:dyDescent="0.25">
      <c r="A9" t="s">
        <v>80</v>
      </c>
      <c r="B9" t="s">
        <v>98</v>
      </c>
      <c r="C9" t="s">
        <v>99</v>
      </c>
      <c r="D9" t="s">
        <v>70</v>
      </c>
    </row>
    <row r="10" spans="1:8" x14ac:dyDescent="0.25">
      <c r="A10" t="s">
        <v>81</v>
      </c>
      <c r="B10">
        <v>9.1210000000000004</v>
      </c>
      <c r="C10">
        <v>11.878</v>
      </c>
      <c r="D10">
        <v>21</v>
      </c>
    </row>
    <row r="11" spans="1:8" x14ac:dyDescent="0.25">
      <c r="A11" t="s">
        <v>83</v>
      </c>
      <c r="B11">
        <v>19.111000000000001</v>
      </c>
      <c r="C11">
        <v>24.888000000000002</v>
      </c>
      <c r="D11">
        <v>44</v>
      </c>
    </row>
    <row r="12" spans="1:8" x14ac:dyDescent="0.25">
      <c r="A12" t="s">
        <v>82</v>
      </c>
      <c r="B12">
        <v>14.766999999999999</v>
      </c>
      <c r="C12">
        <v>19.231999999999999</v>
      </c>
      <c r="D12">
        <v>34</v>
      </c>
    </row>
    <row r="13" spans="1:8" x14ac:dyDescent="0.25">
      <c r="A13" t="s">
        <v>70</v>
      </c>
      <c r="B13">
        <v>43</v>
      </c>
      <c r="C13">
        <v>56</v>
      </c>
      <c r="D13">
        <v>99</v>
      </c>
    </row>
    <row r="14" spans="1:8" x14ac:dyDescent="0.25">
      <c r="B14" t="s">
        <v>97</v>
      </c>
    </row>
    <row r="15" spans="1:8" x14ac:dyDescent="0.25">
      <c r="A15" t="s">
        <v>80</v>
      </c>
      <c r="B15" t="s">
        <v>98</v>
      </c>
      <c r="C15" t="s">
        <v>99</v>
      </c>
      <c r="E15">
        <f>SUM(B16:C18)</f>
        <v>20.458266464260106</v>
      </c>
    </row>
    <row r="16" spans="1:8" x14ac:dyDescent="0.25">
      <c r="A16" t="s">
        <v>81</v>
      </c>
      <c r="B16">
        <f>(POWER(8-B10,2))/B10</f>
        <v>0.13777447648284188</v>
      </c>
      <c r="C16">
        <f>(POWER(13-C10,2))/C10</f>
        <v>0.10598450917662904</v>
      </c>
      <c r="E16">
        <v>6</v>
      </c>
      <c r="H16" t="s">
        <v>112</v>
      </c>
    </row>
    <row r="17" spans="1:8" x14ac:dyDescent="0.25">
      <c r="A17" t="s">
        <v>83</v>
      </c>
      <c r="B17">
        <f>(POWER(10-B11,2))/B11</f>
        <v>4.3435885615614049</v>
      </c>
      <c r="C17">
        <f>(POWER(34-C11,2))/C11</f>
        <v>3.3360874316939877</v>
      </c>
    </row>
    <row r="18" spans="1:8" x14ac:dyDescent="0.25">
      <c r="A18" t="s">
        <v>82</v>
      </c>
      <c r="B18">
        <f>(POWER(25-B12,2))/B12</f>
        <v>7.0911010360939946</v>
      </c>
      <c r="C18">
        <f>(POWER(9-C12,2))/C12</f>
        <v>5.4437304492512473</v>
      </c>
      <c r="H18" t="s">
        <v>113</v>
      </c>
    </row>
    <row r="20" spans="1:8" x14ac:dyDescent="0.25">
      <c r="A20" t="s">
        <v>74</v>
      </c>
      <c r="B20">
        <v>2</v>
      </c>
      <c r="H20" t="s">
        <v>114</v>
      </c>
    </row>
    <row r="22" spans="1:8" x14ac:dyDescent="0.25">
      <c r="H22" t="s">
        <v>115</v>
      </c>
    </row>
    <row r="24" spans="1:8" x14ac:dyDescent="0.25">
      <c r="D24">
        <v>1</v>
      </c>
      <c r="E24">
        <v>2</v>
      </c>
    </row>
    <row r="25" spans="1:8" x14ac:dyDescent="0.25">
      <c r="F25" t="s">
        <v>122</v>
      </c>
    </row>
    <row r="26" spans="1:8" x14ac:dyDescent="0.25">
      <c r="F26">
        <f>E15/99</f>
        <v>0.20664915620464752</v>
      </c>
    </row>
    <row r="27" spans="1:8" x14ac:dyDescent="0.25">
      <c r="F27">
        <f>SQRT(F26)</f>
        <v>0.45458679721770134</v>
      </c>
      <c r="G27" t="s">
        <v>151</v>
      </c>
    </row>
    <row r="29" spans="1:8" x14ac:dyDescent="0.25">
      <c r="F29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A4" workbookViewId="0">
      <selection activeCell="G24" sqref="G24"/>
    </sheetView>
  </sheetViews>
  <sheetFormatPr defaultRowHeight="15" x14ac:dyDescent="0.25"/>
  <sheetData>
    <row r="2" spans="1:7" x14ac:dyDescent="0.25">
      <c r="A2" s="5" t="s">
        <v>24</v>
      </c>
      <c r="B2" s="5" t="s">
        <v>4</v>
      </c>
      <c r="C2" s="3"/>
      <c r="D2" s="3"/>
      <c r="E2" s="4"/>
      <c r="G2" t="s">
        <v>100</v>
      </c>
    </row>
    <row r="3" spans="1:7" x14ac:dyDescent="0.25">
      <c r="A3" s="5" t="s">
        <v>5</v>
      </c>
      <c r="B3" s="2" t="s">
        <v>12</v>
      </c>
      <c r="C3" s="8" t="s">
        <v>13</v>
      </c>
      <c r="D3" s="8" t="s">
        <v>14</v>
      </c>
      <c r="E3" s="9" t="s">
        <v>20</v>
      </c>
      <c r="F3" t="s">
        <v>19</v>
      </c>
      <c r="G3" t="s">
        <v>101</v>
      </c>
    </row>
    <row r="4" spans="1:7" x14ac:dyDescent="0.25">
      <c r="A4" s="2" t="s">
        <v>12</v>
      </c>
      <c r="B4" s="2">
        <v>13</v>
      </c>
      <c r="C4" s="8">
        <v>11</v>
      </c>
      <c r="D4" s="8">
        <v>7</v>
      </c>
      <c r="E4" s="9">
        <v>31</v>
      </c>
    </row>
    <row r="5" spans="1:7" x14ac:dyDescent="0.25">
      <c r="A5" s="6" t="s">
        <v>13</v>
      </c>
      <c r="B5" s="6">
        <v>4</v>
      </c>
      <c r="C5">
        <v>15</v>
      </c>
      <c r="D5">
        <v>12</v>
      </c>
      <c r="E5" s="10">
        <v>31</v>
      </c>
      <c r="G5" t="s">
        <v>103</v>
      </c>
    </row>
    <row r="6" spans="1:7" x14ac:dyDescent="0.25">
      <c r="A6" s="6" t="s">
        <v>14</v>
      </c>
      <c r="B6" s="6">
        <v>4</v>
      </c>
      <c r="C6">
        <v>18</v>
      </c>
      <c r="D6">
        <v>15</v>
      </c>
      <c r="E6" s="10">
        <v>37</v>
      </c>
      <c r="G6" t="s">
        <v>104</v>
      </c>
    </row>
    <row r="7" spans="1:7" x14ac:dyDescent="0.25">
      <c r="A7" s="7" t="s">
        <v>20</v>
      </c>
      <c r="B7" s="7">
        <v>21</v>
      </c>
      <c r="C7" s="11">
        <v>44</v>
      </c>
      <c r="D7" s="11">
        <v>34</v>
      </c>
      <c r="E7" s="12">
        <v>99</v>
      </c>
    </row>
    <row r="8" spans="1:7" x14ac:dyDescent="0.25">
      <c r="A8" s="6" t="s">
        <v>79</v>
      </c>
    </row>
    <row r="9" spans="1:7" x14ac:dyDescent="0.25">
      <c r="B9" t="s">
        <v>102</v>
      </c>
    </row>
    <row r="10" spans="1:7" x14ac:dyDescent="0.25">
      <c r="A10" t="s">
        <v>80</v>
      </c>
      <c r="B10" t="s">
        <v>81</v>
      </c>
      <c r="C10" t="s">
        <v>83</v>
      </c>
      <c r="D10" t="s">
        <v>82</v>
      </c>
      <c r="E10" t="s">
        <v>70</v>
      </c>
    </row>
    <row r="11" spans="1:7" x14ac:dyDescent="0.25">
      <c r="A11" t="s">
        <v>81</v>
      </c>
      <c r="B11">
        <v>6.5750000000000002</v>
      </c>
      <c r="C11">
        <v>6.5750000000000002</v>
      </c>
      <c r="D11">
        <v>7.8479999999999999</v>
      </c>
      <c r="E11">
        <v>21</v>
      </c>
    </row>
    <row r="12" spans="1:7" x14ac:dyDescent="0.25">
      <c r="A12" t="s">
        <v>83</v>
      </c>
      <c r="B12">
        <v>13.776999999999999</v>
      </c>
      <c r="C12">
        <v>13.776999999999999</v>
      </c>
      <c r="D12">
        <v>16.443999999999999</v>
      </c>
      <c r="E12">
        <v>44</v>
      </c>
    </row>
    <row r="13" spans="1:7" x14ac:dyDescent="0.25">
      <c r="A13" t="s">
        <v>82</v>
      </c>
      <c r="B13">
        <v>10.646000000000001</v>
      </c>
      <c r="C13">
        <v>10.646000000000001</v>
      </c>
      <c r="D13">
        <v>12.707000000000001</v>
      </c>
      <c r="E13">
        <v>34</v>
      </c>
    </row>
    <row r="14" spans="1:7" x14ac:dyDescent="0.25">
      <c r="A14" t="s">
        <v>70</v>
      </c>
      <c r="B14">
        <v>31</v>
      </c>
      <c r="C14">
        <v>31</v>
      </c>
      <c r="D14">
        <v>37</v>
      </c>
      <c r="E14">
        <v>99</v>
      </c>
    </row>
    <row r="15" spans="1:7" x14ac:dyDescent="0.25">
      <c r="B15" t="s">
        <v>102</v>
      </c>
    </row>
    <row r="16" spans="1:7" x14ac:dyDescent="0.25">
      <c r="A16" t="s">
        <v>80</v>
      </c>
      <c r="B16" t="s">
        <v>81</v>
      </c>
      <c r="C16" t="s">
        <v>83</v>
      </c>
      <c r="D16" t="s">
        <v>82</v>
      </c>
    </row>
    <row r="17" spans="1:7" x14ac:dyDescent="0.25">
      <c r="A17" t="s">
        <v>81</v>
      </c>
      <c r="B17">
        <f>(POWER(13-B11,2))/B11</f>
        <v>6.2784220532319388</v>
      </c>
      <c r="C17">
        <f>(POWER(4-C11,2))/C11</f>
        <v>1.0084600760456275</v>
      </c>
      <c r="D17">
        <f>(POWER(4-D11,2))/D11</f>
        <v>1.8867359836901121</v>
      </c>
      <c r="F17">
        <f>SUM(B17:D19)</f>
        <v>11.823824792864517</v>
      </c>
    </row>
    <row r="18" spans="1:7" x14ac:dyDescent="0.25">
      <c r="A18" t="s">
        <v>83</v>
      </c>
      <c r="B18">
        <f>(POWER(11-B12,2))/B12</f>
        <v>0.55975386513754777</v>
      </c>
      <c r="C18">
        <f>(POWER(15-C12,2))/C12</f>
        <v>0.10856710459461436</v>
      </c>
      <c r="D18">
        <f>(POWER(18-D12,2))/D12</f>
        <v>0.14723522257358326</v>
      </c>
      <c r="F18">
        <v>9.5</v>
      </c>
    </row>
    <row r="19" spans="1:7" x14ac:dyDescent="0.25">
      <c r="A19" t="s">
        <v>82</v>
      </c>
      <c r="B19">
        <f>(POWER(7-B13,2))/B13</f>
        <v>1.2486676686079283</v>
      </c>
      <c r="C19">
        <f>(POWER(12-C13,2))/C13</f>
        <v>0.17220702611309391</v>
      </c>
      <c r="D19">
        <f>(POWER(15-D13,2))/D13</f>
        <v>0.41377579287007132</v>
      </c>
    </row>
    <row r="21" spans="1:7" x14ac:dyDescent="0.25">
      <c r="A21" t="s">
        <v>74</v>
      </c>
      <c r="B21">
        <v>4</v>
      </c>
      <c r="D21">
        <v>2</v>
      </c>
      <c r="E21">
        <v>2</v>
      </c>
      <c r="F21" t="s">
        <v>122</v>
      </c>
    </row>
    <row r="22" spans="1:7" x14ac:dyDescent="0.25">
      <c r="F22">
        <f>(F17/99)/2</f>
        <v>5.9716286832649075E-2</v>
      </c>
    </row>
    <row r="24" spans="1:7" x14ac:dyDescent="0.25">
      <c r="F24">
        <f>SQRT(F22)</f>
        <v>0.24436916096891007</v>
      </c>
      <c r="G24" t="s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8" sqref="J18"/>
    </sheetView>
  </sheetViews>
  <sheetFormatPr defaultRowHeight="15" x14ac:dyDescent="0.25"/>
  <sheetData>
    <row r="1" spans="1:12" x14ac:dyDescent="0.25">
      <c r="A1" t="s">
        <v>44</v>
      </c>
      <c r="B1">
        <v>21</v>
      </c>
    </row>
    <row r="2" spans="1:12" x14ac:dyDescent="0.25">
      <c r="A2" t="s">
        <v>45</v>
      </c>
      <c r="B2">
        <v>8</v>
      </c>
      <c r="E2">
        <f>21/99</f>
        <v>0.21212121212121213</v>
      </c>
      <c r="G2">
        <f>E4-E2</f>
        <v>-0.13131313131313133</v>
      </c>
      <c r="L2">
        <f>G2/J4</f>
        <v>-2.1063019575806163</v>
      </c>
    </row>
    <row r="4" spans="1:12" x14ac:dyDescent="0.25">
      <c r="A4" t="s">
        <v>46</v>
      </c>
      <c r="B4">
        <v>43</v>
      </c>
      <c r="E4">
        <f>8/99</f>
        <v>8.0808080808080815E-2</v>
      </c>
      <c r="G4">
        <f>1-E2</f>
        <v>0.78787878787878785</v>
      </c>
      <c r="H4">
        <f>G4*E2</f>
        <v>0.16712580348943984</v>
      </c>
      <c r="I4">
        <f>H4/B4</f>
        <v>3.8866465927776708E-3</v>
      </c>
      <c r="J4">
        <f>SQRT(I4)</f>
        <v>6.2342975488644037E-2</v>
      </c>
    </row>
    <row r="11" spans="1:12" x14ac:dyDescent="0.25">
      <c r="A11" t="s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"/>
    </sheetView>
  </sheetViews>
  <sheetFormatPr defaultRowHeight="15" x14ac:dyDescent="0.25"/>
  <sheetData>
    <row r="1" spans="1:8" x14ac:dyDescent="0.25">
      <c r="A1" t="s">
        <v>48</v>
      </c>
      <c r="B1">
        <v>56</v>
      </c>
      <c r="D1" t="s">
        <v>52</v>
      </c>
      <c r="E1">
        <f>E3/H4</f>
        <v>0.30719815586420629</v>
      </c>
    </row>
    <row r="2" spans="1:8" x14ac:dyDescent="0.25">
      <c r="A2" t="s">
        <v>47</v>
      </c>
      <c r="B2">
        <f>32/B1</f>
        <v>0.5714285714285714</v>
      </c>
    </row>
    <row r="3" spans="1:8" x14ac:dyDescent="0.25">
      <c r="A3" t="s">
        <v>49</v>
      </c>
      <c r="B3">
        <v>43</v>
      </c>
      <c r="E3">
        <f>B2-B4</f>
        <v>0.15282392026578068</v>
      </c>
    </row>
    <row r="4" spans="1:8" x14ac:dyDescent="0.25">
      <c r="A4" t="s">
        <v>50</v>
      </c>
      <c r="B4">
        <f>18/B3</f>
        <v>0.41860465116279072</v>
      </c>
      <c r="E4">
        <f>B5*(1-B5)</f>
        <v>0.24997449239873482</v>
      </c>
      <c r="F4">
        <f>B2+B4</f>
        <v>0.99003322259136217</v>
      </c>
      <c r="G4">
        <f>E4*F4</f>
        <v>0.2474830522751594</v>
      </c>
      <c r="H4">
        <f>SQRT(G4)</f>
        <v>0.49747668515736432</v>
      </c>
    </row>
    <row r="5" spans="1:8" x14ac:dyDescent="0.25">
      <c r="A5" t="s">
        <v>51</v>
      </c>
      <c r="B5">
        <f>(32+18)/(B1+B3)</f>
        <v>0.50505050505050508</v>
      </c>
    </row>
    <row r="8" spans="1:8" x14ac:dyDescent="0.25">
      <c r="A8" t="s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D1" workbookViewId="0">
      <selection activeCell="D9" sqref="D9"/>
    </sheetView>
  </sheetViews>
  <sheetFormatPr defaultRowHeight="15" x14ac:dyDescent="0.25"/>
  <sheetData>
    <row r="1" spans="1:11" x14ac:dyDescent="0.25">
      <c r="A1" s="1" t="s">
        <v>8</v>
      </c>
      <c r="B1" t="s">
        <v>56</v>
      </c>
      <c r="D1" t="s">
        <v>53</v>
      </c>
      <c r="E1">
        <v>99</v>
      </c>
      <c r="G1" t="s">
        <v>57</v>
      </c>
      <c r="H1">
        <f>H4/H5</f>
        <v>-1.1758212714278566</v>
      </c>
    </row>
    <row r="2" spans="1:11" x14ac:dyDescent="0.25">
      <c r="D2" t="s">
        <v>43</v>
      </c>
      <c r="E2">
        <v>16.189</v>
      </c>
    </row>
    <row r="3" spans="1:11" x14ac:dyDescent="0.25">
      <c r="A3">
        <v>80</v>
      </c>
      <c r="B3">
        <f t="shared" ref="B3:B66" si="0">POWER(A3-$E$4,2)</f>
        <v>4429.4421110299481</v>
      </c>
      <c r="D3" t="s">
        <v>46</v>
      </c>
      <c r="E3">
        <v>74</v>
      </c>
      <c r="K3">
        <v>1.9930000000000001</v>
      </c>
    </row>
    <row r="4" spans="1:11" x14ac:dyDescent="0.25">
      <c r="A4">
        <v>10</v>
      </c>
      <c r="B4">
        <f t="shared" si="0"/>
        <v>11.874543462381299</v>
      </c>
      <c r="D4" t="s">
        <v>54</v>
      </c>
      <c r="E4">
        <f>SUM(A2:A79)/74</f>
        <v>13.445945945945946</v>
      </c>
      <c r="H4">
        <f>E4-E2</f>
        <v>-2.7430540540540544</v>
      </c>
    </row>
    <row r="5" spans="1:11" x14ac:dyDescent="0.25">
      <c r="A5">
        <v>15</v>
      </c>
      <c r="B5">
        <f t="shared" si="0"/>
        <v>2.4150840029218417</v>
      </c>
      <c r="D5" t="s">
        <v>55</v>
      </c>
      <c r="E5">
        <f>SQRT(SUM(B2:B79)/74)</f>
        <v>20.06822275752705</v>
      </c>
      <c r="H5">
        <f>E5/(SQRT(E3))</f>
        <v>2.3328835093474973</v>
      </c>
    </row>
    <row r="6" spans="1:11" x14ac:dyDescent="0.25">
      <c r="A6">
        <v>2</v>
      </c>
      <c r="B6">
        <f t="shared" si="0"/>
        <v>131.00967859751643</v>
      </c>
    </row>
    <row r="7" spans="1:11" x14ac:dyDescent="0.25">
      <c r="A7">
        <v>12</v>
      </c>
      <c r="B7">
        <f t="shared" si="0"/>
        <v>2.0907596785975153</v>
      </c>
      <c r="D7" t="s">
        <v>58</v>
      </c>
    </row>
    <row r="8" spans="1:11" x14ac:dyDescent="0.25">
      <c r="A8">
        <v>6</v>
      </c>
      <c r="B8">
        <f t="shared" si="0"/>
        <v>55.442111029948862</v>
      </c>
      <c r="D8" t="s">
        <v>134</v>
      </c>
    </row>
    <row r="9" spans="1:11" x14ac:dyDescent="0.25">
      <c r="A9">
        <v>4</v>
      </c>
      <c r="B9">
        <f t="shared" si="0"/>
        <v>89.225894813732651</v>
      </c>
    </row>
    <row r="10" spans="1:11" x14ac:dyDescent="0.25">
      <c r="A10">
        <v>60</v>
      </c>
      <c r="B10">
        <f t="shared" si="0"/>
        <v>2167.279948867787</v>
      </c>
    </row>
    <row r="11" spans="1:11" x14ac:dyDescent="0.25">
      <c r="A11">
        <v>55</v>
      </c>
      <c r="B11">
        <f t="shared" si="0"/>
        <v>1726.7394083272463</v>
      </c>
    </row>
    <row r="12" spans="1:11" x14ac:dyDescent="0.25">
      <c r="A12">
        <v>17</v>
      </c>
      <c r="B12">
        <f t="shared" si="0"/>
        <v>12.63130021913806</v>
      </c>
    </row>
    <row r="13" spans="1:11" x14ac:dyDescent="0.25">
      <c r="A13">
        <v>3</v>
      </c>
      <c r="B13">
        <f t="shared" si="0"/>
        <v>109.11778670562454</v>
      </c>
    </row>
    <row r="14" spans="1:11" x14ac:dyDescent="0.25">
      <c r="A14">
        <v>1</v>
      </c>
      <c r="B14">
        <f t="shared" si="0"/>
        <v>154.90157048940833</v>
      </c>
    </row>
    <row r="15" spans="1:11" x14ac:dyDescent="0.25">
      <c r="A15">
        <v>3</v>
      </c>
      <c r="B15">
        <f t="shared" si="0"/>
        <v>109.11778670562454</v>
      </c>
    </row>
    <row r="16" spans="1:11" x14ac:dyDescent="0.25">
      <c r="A16">
        <v>7</v>
      </c>
      <c r="B16">
        <f t="shared" si="0"/>
        <v>41.550219138056974</v>
      </c>
    </row>
    <row r="17" spans="1:2" x14ac:dyDescent="0.25">
      <c r="A17">
        <v>2</v>
      </c>
      <c r="B17">
        <f t="shared" si="0"/>
        <v>131.00967859751643</v>
      </c>
    </row>
    <row r="18" spans="1:2" x14ac:dyDescent="0.25">
      <c r="A18">
        <v>4</v>
      </c>
      <c r="B18">
        <f t="shared" si="0"/>
        <v>89.225894813732651</v>
      </c>
    </row>
    <row r="19" spans="1:2" x14ac:dyDescent="0.25">
      <c r="A19">
        <v>6</v>
      </c>
      <c r="B19">
        <f t="shared" si="0"/>
        <v>55.442111029948862</v>
      </c>
    </row>
    <row r="20" spans="1:2" x14ac:dyDescent="0.25">
      <c r="A20">
        <v>9</v>
      </c>
      <c r="B20">
        <f t="shared" si="0"/>
        <v>19.766435354273188</v>
      </c>
    </row>
    <row r="22" spans="1:2" x14ac:dyDescent="0.25">
      <c r="A22">
        <v>0</v>
      </c>
      <c r="B22">
        <f t="shared" si="0"/>
        <v>180.7934623813002</v>
      </c>
    </row>
    <row r="23" spans="1:2" x14ac:dyDescent="0.25">
      <c r="A23">
        <v>12</v>
      </c>
      <c r="B23">
        <f t="shared" si="0"/>
        <v>2.0907596785975153</v>
      </c>
    </row>
    <row r="24" spans="1:2" x14ac:dyDescent="0.25">
      <c r="A24">
        <v>15</v>
      </c>
      <c r="B24">
        <f t="shared" si="0"/>
        <v>2.4150840029218417</v>
      </c>
    </row>
    <row r="25" spans="1:2" x14ac:dyDescent="0.25">
      <c r="A25">
        <v>7</v>
      </c>
      <c r="B25">
        <f t="shared" si="0"/>
        <v>41.550219138056974</v>
      </c>
    </row>
    <row r="26" spans="1:2" x14ac:dyDescent="0.25">
      <c r="A26">
        <v>0</v>
      </c>
      <c r="B26">
        <f t="shared" si="0"/>
        <v>180.7934623813002</v>
      </c>
    </row>
    <row r="27" spans="1:2" x14ac:dyDescent="0.25">
      <c r="A27">
        <v>2</v>
      </c>
      <c r="B27">
        <f t="shared" si="0"/>
        <v>131.00967859751643</v>
      </c>
    </row>
    <row r="29" spans="1:2" x14ac:dyDescent="0.25">
      <c r="A29">
        <v>80</v>
      </c>
      <c r="B29">
        <f t="shared" si="0"/>
        <v>4429.4421110299481</v>
      </c>
    </row>
    <row r="30" spans="1:2" x14ac:dyDescent="0.25">
      <c r="A30">
        <v>10</v>
      </c>
      <c r="B30">
        <f t="shared" si="0"/>
        <v>11.874543462381299</v>
      </c>
    </row>
    <row r="31" spans="1:2" x14ac:dyDescent="0.25">
      <c r="A31">
        <v>15</v>
      </c>
      <c r="B31">
        <f t="shared" si="0"/>
        <v>2.4150840029218417</v>
      </c>
    </row>
    <row r="32" spans="1:2" x14ac:dyDescent="0.25">
      <c r="A32">
        <v>2</v>
      </c>
      <c r="B32">
        <f t="shared" si="0"/>
        <v>131.00967859751643</v>
      </c>
    </row>
    <row r="33" spans="1:2" x14ac:dyDescent="0.25">
      <c r="A33">
        <v>12</v>
      </c>
      <c r="B33">
        <f t="shared" si="0"/>
        <v>2.0907596785975153</v>
      </c>
    </row>
    <row r="34" spans="1:2" x14ac:dyDescent="0.25">
      <c r="A34">
        <v>6</v>
      </c>
      <c r="B34">
        <f t="shared" si="0"/>
        <v>55.442111029948862</v>
      </c>
    </row>
    <row r="35" spans="1:2" x14ac:dyDescent="0.25">
      <c r="A35">
        <v>4</v>
      </c>
      <c r="B35">
        <f t="shared" si="0"/>
        <v>89.225894813732651</v>
      </c>
    </row>
    <row r="36" spans="1:2" x14ac:dyDescent="0.25">
      <c r="A36">
        <v>60</v>
      </c>
      <c r="B36">
        <f t="shared" si="0"/>
        <v>2167.279948867787</v>
      </c>
    </row>
    <row r="37" spans="1:2" x14ac:dyDescent="0.25">
      <c r="A37">
        <v>55</v>
      </c>
      <c r="B37">
        <f t="shared" si="0"/>
        <v>1726.7394083272463</v>
      </c>
    </row>
    <row r="38" spans="1:2" x14ac:dyDescent="0.25">
      <c r="A38">
        <v>17</v>
      </c>
      <c r="B38">
        <f t="shared" si="0"/>
        <v>12.63130021913806</v>
      </c>
    </row>
    <row r="39" spans="1:2" x14ac:dyDescent="0.25">
      <c r="A39">
        <v>3</v>
      </c>
      <c r="B39">
        <f t="shared" si="0"/>
        <v>109.11778670562454</v>
      </c>
    </row>
    <row r="40" spans="1:2" x14ac:dyDescent="0.25">
      <c r="A40">
        <v>1</v>
      </c>
      <c r="B40">
        <f t="shared" si="0"/>
        <v>154.90157048940833</v>
      </c>
    </row>
    <row r="41" spans="1:2" x14ac:dyDescent="0.25">
      <c r="A41">
        <v>3</v>
      </c>
      <c r="B41">
        <f t="shared" si="0"/>
        <v>109.11778670562454</v>
      </c>
    </row>
    <row r="42" spans="1:2" x14ac:dyDescent="0.25">
      <c r="A42">
        <v>7</v>
      </c>
      <c r="B42">
        <f t="shared" si="0"/>
        <v>41.550219138056974</v>
      </c>
    </row>
    <row r="43" spans="1:2" x14ac:dyDescent="0.25">
      <c r="A43">
        <v>2</v>
      </c>
      <c r="B43">
        <f t="shared" si="0"/>
        <v>131.00967859751643</v>
      </c>
    </row>
    <row r="44" spans="1:2" x14ac:dyDescent="0.25">
      <c r="A44">
        <v>4</v>
      </c>
      <c r="B44">
        <f t="shared" si="0"/>
        <v>89.225894813732651</v>
      </c>
    </row>
    <row r="45" spans="1:2" x14ac:dyDescent="0.25">
      <c r="A45">
        <v>6</v>
      </c>
      <c r="B45">
        <f t="shared" si="0"/>
        <v>55.442111029948862</v>
      </c>
    </row>
    <row r="46" spans="1:2" x14ac:dyDescent="0.25">
      <c r="A46">
        <v>9</v>
      </c>
      <c r="B46">
        <f t="shared" si="0"/>
        <v>19.766435354273188</v>
      </c>
    </row>
    <row r="48" spans="1:2" x14ac:dyDescent="0.25">
      <c r="A48">
        <v>0</v>
      </c>
      <c r="B48">
        <f t="shared" si="0"/>
        <v>180.7934623813002</v>
      </c>
    </row>
    <row r="49" spans="1:2" x14ac:dyDescent="0.25">
      <c r="A49">
        <v>12</v>
      </c>
      <c r="B49">
        <f t="shared" si="0"/>
        <v>2.0907596785975153</v>
      </c>
    </row>
    <row r="50" spans="1:2" x14ac:dyDescent="0.25">
      <c r="A50">
        <v>15</v>
      </c>
      <c r="B50">
        <f t="shared" si="0"/>
        <v>2.4150840029218417</v>
      </c>
    </row>
    <row r="51" spans="1:2" x14ac:dyDescent="0.25">
      <c r="A51">
        <v>7</v>
      </c>
      <c r="B51">
        <f t="shared" si="0"/>
        <v>41.550219138056974</v>
      </c>
    </row>
    <row r="52" spans="1:2" x14ac:dyDescent="0.25">
      <c r="A52">
        <v>0</v>
      </c>
      <c r="B52">
        <f t="shared" si="0"/>
        <v>180.7934623813002</v>
      </c>
    </row>
    <row r="53" spans="1:2" x14ac:dyDescent="0.25">
      <c r="A53">
        <v>2</v>
      </c>
      <c r="B53">
        <f t="shared" si="0"/>
        <v>131.00967859751643</v>
      </c>
    </row>
    <row r="54" spans="1:2" x14ac:dyDescent="0.25">
      <c r="A54">
        <v>80</v>
      </c>
      <c r="B54">
        <f t="shared" si="0"/>
        <v>4429.4421110299481</v>
      </c>
    </row>
    <row r="55" spans="1:2" x14ac:dyDescent="0.25">
      <c r="A55">
        <v>10</v>
      </c>
      <c r="B55">
        <f t="shared" si="0"/>
        <v>11.874543462381299</v>
      </c>
    </row>
    <row r="56" spans="1:2" x14ac:dyDescent="0.25">
      <c r="A56">
        <v>15</v>
      </c>
      <c r="B56">
        <f t="shared" si="0"/>
        <v>2.4150840029218417</v>
      </c>
    </row>
    <row r="57" spans="1:2" x14ac:dyDescent="0.25">
      <c r="A57">
        <v>2</v>
      </c>
      <c r="B57">
        <f t="shared" si="0"/>
        <v>131.00967859751643</v>
      </c>
    </row>
    <row r="58" spans="1:2" x14ac:dyDescent="0.25">
      <c r="A58">
        <v>12</v>
      </c>
      <c r="B58">
        <f t="shared" si="0"/>
        <v>2.0907596785975153</v>
      </c>
    </row>
    <row r="59" spans="1:2" x14ac:dyDescent="0.25">
      <c r="A59">
        <v>6</v>
      </c>
      <c r="B59">
        <f t="shared" si="0"/>
        <v>55.442111029948862</v>
      </c>
    </row>
    <row r="60" spans="1:2" x14ac:dyDescent="0.25">
      <c r="A60">
        <v>4</v>
      </c>
      <c r="B60">
        <f t="shared" si="0"/>
        <v>89.225894813732651</v>
      </c>
    </row>
    <row r="61" spans="1:2" x14ac:dyDescent="0.25">
      <c r="A61">
        <v>60</v>
      </c>
      <c r="B61">
        <f t="shared" si="0"/>
        <v>2167.279948867787</v>
      </c>
    </row>
    <row r="62" spans="1:2" x14ac:dyDescent="0.25">
      <c r="A62">
        <v>55</v>
      </c>
      <c r="B62">
        <f t="shared" si="0"/>
        <v>1726.7394083272463</v>
      </c>
    </row>
    <row r="63" spans="1:2" x14ac:dyDescent="0.25">
      <c r="A63">
        <v>17</v>
      </c>
      <c r="B63">
        <f t="shared" si="0"/>
        <v>12.63130021913806</v>
      </c>
    </row>
    <row r="64" spans="1:2" x14ac:dyDescent="0.25">
      <c r="A64">
        <v>3</v>
      </c>
      <c r="B64">
        <f t="shared" si="0"/>
        <v>109.11778670562454</v>
      </c>
    </row>
    <row r="65" spans="1:2" x14ac:dyDescent="0.25">
      <c r="A65">
        <v>1</v>
      </c>
      <c r="B65">
        <f t="shared" si="0"/>
        <v>154.90157048940833</v>
      </c>
    </row>
    <row r="66" spans="1:2" x14ac:dyDescent="0.25">
      <c r="A66">
        <v>3</v>
      </c>
      <c r="B66">
        <f t="shared" si="0"/>
        <v>109.11778670562454</v>
      </c>
    </row>
    <row r="67" spans="1:2" x14ac:dyDescent="0.25">
      <c r="A67">
        <v>7</v>
      </c>
      <c r="B67">
        <f t="shared" ref="B67:B79" si="1">POWER(A67-$E$4,2)</f>
        <v>41.550219138056974</v>
      </c>
    </row>
    <row r="68" spans="1:2" x14ac:dyDescent="0.25">
      <c r="A68">
        <v>2</v>
      </c>
      <c r="B68">
        <f t="shared" si="1"/>
        <v>131.00967859751643</v>
      </c>
    </row>
    <row r="69" spans="1:2" x14ac:dyDescent="0.25">
      <c r="A69">
        <v>4</v>
      </c>
      <c r="B69">
        <f t="shared" si="1"/>
        <v>89.225894813732651</v>
      </c>
    </row>
    <row r="70" spans="1:2" x14ac:dyDescent="0.25">
      <c r="A70">
        <v>6</v>
      </c>
      <c r="B70">
        <f t="shared" si="1"/>
        <v>55.442111029948862</v>
      </c>
    </row>
    <row r="71" spans="1:2" x14ac:dyDescent="0.25">
      <c r="A71">
        <v>9</v>
      </c>
      <c r="B71">
        <f t="shared" si="1"/>
        <v>19.766435354273188</v>
      </c>
    </row>
    <row r="72" spans="1:2" x14ac:dyDescent="0.25">
      <c r="A72">
        <v>3</v>
      </c>
      <c r="B72">
        <f t="shared" si="1"/>
        <v>109.11778670562454</v>
      </c>
    </row>
    <row r="73" spans="1:2" x14ac:dyDescent="0.25">
      <c r="A73">
        <v>1</v>
      </c>
      <c r="B73">
        <f t="shared" si="1"/>
        <v>154.90157048940833</v>
      </c>
    </row>
    <row r="74" spans="1:2" x14ac:dyDescent="0.25">
      <c r="A74">
        <v>3</v>
      </c>
      <c r="B74">
        <f t="shared" si="1"/>
        <v>109.11778670562454</v>
      </c>
    </row>
    <row r="75" spans="1:2" x14ac:dyDescent="0.25">
      <c r="A75">
        <v>7</v>
      </c>
      <c r="B75">
        <f t="shared" si="1"/>
        <v>41.550219138056974</v>
      </c>
    </row>
    <row r="76" spans="1:2" x14ac:dyDescent="0.25">
      <c r="A76">
        <v>2</v>
      </c>
      <c r="B76">
        <f t="shared" si="1"/>
        <v>131.00967859751643</v>
      </c>
    </row>
    <row r="77" spans="1:2" x14ac:dyDescent="0.25">
      <c r="A77">
        <v>4</v>
      </c>
      <c r="B77">
        <f t="shared" si="1"/>
        <v>89.225894813732651</v>
      </c>
    </row>
    <row r="78" spans="1:2" x14ac:dyDescent="0.25">
      <c r="A78">
        <v>6</v>
      </c>
      <c r="B78">
        <f t="shared" si="1"/>
        <v>55.442111029948862</v>
      </c>
    </row>
    <row r="79" spans="1:2" x14ac:dyDescent="0.25">
      <c r="A79">
        <v>9</v>
      </c>
      <c r="B79">
        <f t="shared" si="1"/>
        <v>19.766435354273188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7" sqref="G17"/>
    </sheetView>
  </sheetViews>
  <sheetFormatPr defaultRowHeight="15" x14ac:dyDescent="0.25"/>
  <sheetData>
    <row r="1" spans="1:12" x14ac:dyDescent="0.25">
      <c r="A1" t="s">
        <v>59</v>
      </c>
      <c r="B1">
        <f>SQRT(F3)</f>
        <v>0.38741351628414189</v>
      </c>
      <c r="H1" t="s">
        <v>57</v>
      </c>
      <c r="I1">
        <f>I3/I4</f>
        <v>-2.1341503155271253</v>
      </c>
    </row>
    <row r="2" spans="1:12" x14ac:dyDescent="0.25">
      <c r="A2" t="s">
        <v>48</v>
      </c>
      <c r="B2">
        <v>41</v>
      </c>
    </row>
    <row r="3" spans="1:12" x14ac:dyDescent="0.25">
      <c r="A3" t="s">
        <v>61</v>
      </c>
      <c r="B3">
        <f>12/41</f>
        <v>0.29268292682926828</v>
      </c>
      <c r="D3">
        <f>POWER((1-B3),2)</f>
        <v>0.50029744199881021</v>
      </c>
      <c r="E3">
        <f>12*D3</f>
        <v>6.0035693039857225</v>
      </c>
      <c r="F3">
        <f>E3/(B2-1)</f>
        <v>0.15008923259964307</v>
      </c>
      <c r="I3">
        <f>B3-B6</f>
        <v>-0.1739837398373984</v>
      </c>
    </row>
    <row r="4" spans="1:12" x14ac:dyDescent="0.25">
      <c r="A4" t="s">
        <v>60</v>
      </c>
      <c r="B4">
        <f>SQRT(F6)</f>
        <v>0.36845294917747068</v>
      </c>
      <c r="I4">
        <f>SQRT((B7/B2)+(B7/B5))</f>
        <v>8.1523657715939848E-2</v>
      </c>
      <c r="L4">
        <v>1.9870000000000001</v>
      </c>
    </row>
    <row r="5" spans="1:12" x14ac:dyDescent="0.25">
      <c r="A5" t="s">
        <v>49</v>
      </c>
      <c r="B5">
        <v>45</v>
      </c>
    </row>
    <row r="6" spans="1:12" x14ac:dyDescent="0.25">
      <c r="A6" t="s">
        <v>62</v>
      </c>
      <c r="B6">
        <f>21/B5</f>
        <v>0.46666666666666667</v>
      </c>
      <c r="D6">
        <f>POWER((1-B6),2)</f>
        <v>0.28444444444444444</v>
      </c>
      <c r="E6">
        <f>21*D6</f>
        <v>5.9733333333333336</v>
      </c>
      <c r="F6">
        <f>E6/(B5-1)</f>
        <v>0.13575757575757577</v>
      </c>
    </row>
    <row r="7" spans="1:12" x14ac:dyDescent="0.25">
      <c r="A7" t="s">
        <v>63</v>
      </c>
      <c r="B7">
        <f>D8/(B2+B5-2)</f>
        <v>0.14258217425379829</v>
      </c>
    </row>
    <row r="8" spans="1:12" x14ac:dyDescent="0.25">
      <c r="D8">
        <f>(B2-1)*POWER(B1,2)+(B5-1)*POWER(B4,2)</f>
        <v>11.976902637319057</v>
      </c>
    </row>
    <row r="10" spans="1:12" x14ac:dyDescent="0.25">
      <c r="A10" t="s">
        <v>64</v>
      </c>
    </row>
    <row r="11" spans="1:12" x14ac:dyDescent="0.25">
      <c r="A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Worksheet</vt:lpstr>
      <vt:lpstr>Сводные таблицы</vt:lpstr>
      <vt:lpstr>Таблицы частот</vt:lpstr>
      <vt:lpstr>Подготовка для Матрицы</vt:lpstr>
      <vt:lpstr>Рег.Зав.</vt:lpstr>
      <vt:lpstr>Фехнер1</vt:lpstr>
      <vt:lpstr>Фехнер2</vt:lpstr>
      <vt:lpstr>Корматр</vt:lpstr>
      <vt:lpstr>Спирмен2</vt:lpstr>
      <vt:lpstr>Спирмен3</vt:lpstr>
      <vt:lpstr>Спирмен 4</vt:lpstr>
      <vt:lpstr>Спирмен5</vt:lpstr>
      <vt:lpstr>Испытание1</vt:lpstr>
      <vt:lpstr>Испытание2</vt:lpstr>
      <vt:lpstr>Испытание3</vt:lpstr>
      <vt:lpstr>Испытание4</vt:lpstr>
      <vt:lpstr>Испытание5</vt:lpstr>
      <vt:lpstr>ДОЛЯ-ОднаВыборка</vt:lpstr>
      <vt:lpstr>ДОЛЯ-ДвеВыборки</vt:lpstr>
      <vt:lpstr>СРЕДНИЕ-ОднаВыборка</vt:lpstr>
      <vt:lpstr>СРЕДНИЕ-НезависимыеВыборки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student</cp:lastModifiedBy>
  <dcterms:created xsi:type="dcterms:W3CDTF">2024-02-26T11:24:26Z</dcterms:created>
  <dcterms:modified xsi:type="dcterms:W3CDTF">2024-05-23T14:02:54Z</dcterms:modified>
</cp:coreProperties>
</file>