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Tex\基物实验\波尔\"/>
    </mc:Choice>
  </mc:AlternateContent>
  <xr:revisionPtr revIDLastSave="0" documentId="13_ncr:1_{402D37D9-BADD-4871-9C48-A4909DA9597B}" xr6:coauthVersionLast="47" xr6:coauthVersionMax="47" xr10:uidLastSave="{00000000-0000-0000-0000-000000000000}"/>
  <bookViews>
    <workbookView xWindow="-98" yWindow="-98" windowWidth="23236" windowHeight="14595" activeTab="3" xr2:uid="{D222FD5C-B48E-4424-A183-D253B52E3E94}"/>
  </bookViews>
  <sheets>
    <sheet name="A1阻尼振动" sheetId="1" r:id="rId1"/>
    <sheet name="A3阻尼振动" sheetId="2" r:id="rId2"/>
    <sheet name="B3受迫振动" sheetId="3" r:id="rId3"/>
    <sheet name="C1受迫振动的暂态过程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0" i="4" l="1"/>
  <c r="F51" i="4"/>
  <c r="F52" i="4"/>
  <c r="F48" i="4"/>
  <c r="F49" i="4"/>
  <c r="F41" i="4"/>
  <c r="F42" i="4"/>
  <c r="F43" i="4"/>
  <c r="F44" i="4"/>
  <c r="F45" i="4"/>
  <c r="F46" i="4"/>
  <c r="F47" i="4"/>
  <c r="F39" i="4"/>
  <c r="F40" i="4"/>
  <c r="F32" i="4"/>
  <c r="F33" i="4"/>
  <c r="F34" i="4"/>
  <c r="F35" i="4"/>
  <c r="F36" i="4"/>
  <c r="F37" i="4"/>
  <c r="F38" i="4"/>
  <c r="F30" i="4"/>
  <c r="F31" i="4"/>
  <c r="F23" i="4"/>
  <c r="F24" i="4"/>
  <c r="F25" i="4"/>
  <c r="F26" i="4"/>
  <c r="F27" i="4"/>
  <c r="F28" i="4"/>
  <c r="F29" i="4"/>
  <c r="F21" i="4"/>
  <c r="F22" i="4"/>
  <c r="F14" i="4"/>
  <c r="F15" i="4"/>
  <c r="F16" i="4"/>
  <c r="F17" i="4"/>
  <c r="F18" i="4"/>
  <c r="F19" i="4"/>
  <c r="F20" i="4"/>
  <c r="F12" i="4"/>
  <c r="F13" i="4"/>
  <c r="F5" i="4"/>
  <c r="F6" i="4"/>
  <c r="F7" i="4"/>
  <c r="F8" i="4"/>
  <c r="F9" i="4"/>
  <c r="F10" i="4"/>
  <c r="F11" i="4"/>
  <c r="F3" i="4"/>
  <c r="P6" i="5" a="1"/>
  <c r="P6" i="5" s="1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G26" i="2"/>
  <c r="G11" i="2"/>
  <c r="C29" i="2"/>
  <c r="C30" i="2" s="1"/>
  <c r="C15" i="2"/>
  <c r="C14" i="2"/>
  <c r="C46" i="1"/>
  <c r="E46" i="1" s="1"/>
  <c r="E45" i="1"/>
  <c r="C45" i="1"/>
  <c r="C28" i="2"/>
  <c r="C13" i="2"/>
  <c r="C30" i="1"/>
  <c r="F25" i="2"/>
  <c r="E25" i="2"/>
  <c r="D25" i="2"/>
  <c r="C25" i="2"/>
  <c r="D10" i="2"/>
  <c r="E10" i="2"/>
  <c r="F10" i="2"/>
  <c r="C10" i="2"/>
  <c r="C26" i="2"/>
  <c r="K26" i="2" s="1"/>
  <c r="E28" i="2" s="1"/>
  <c r="E26" i="2"/>
  <c r="G21" i="2"/>
  <c r="E21" i="2"/>
  <c r="I21" i="2" s="1"/>
  <c r="C21" i="2"/>
  <c r="E11" i="2"/>
  <c r="C11" i="2"/>
  <c r="G6" i="2"/>
  <c r="E6" i="2"/>
  <c r="I6" i="2" s="1"/>
  <c r="C6" i="2"/>
  <c r="C27" i="1"/>
  <c r="C43" i="1" s="1"/>
  <c r="K20" i="2"/>
  <c r="J20" i="2"/>
  <c r="I20" i="2"/>
  <c r="H20" i="2"/>
  <c r="G20" i="2"/>
  <c r="F20" i="2"/>
  <c r="E20" i="2"/>
  <c r="D20" i="2"/>
  <c r="C20" i="2"/>
  <c r="D5" i="2"/>
  <c r="E5" i="2"/>
  <c r="F5" i="2"/>
  <c r="G5" i="2"/>
  <c r="H5" i="2"/>
  <c r="I5" i="2"/>
  <c r="J5" i="2"/>
  <c r="K5" i="2"/>
  <c r="C5" i="2"/>
  <c r="C24" i="2"/>
  <c r="C9" i="2"/>
  <c r="C34" i="1"/>
  <c r="C37" i="1"/>
  <c r="C33" i="1"/>
  <c r="D35" i="1" s="1"/>
  <c r="C29" i="1"/>
  <c r="C28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D10" i="1"/>
  <c r="E10" i="1"/>
  <c r="F10" i="1"/>
  <c r="G10" i="1"/>
  <c r="H10" i="1"/>
  <c r="I10" i="1"/>
  <c r="C10" i="1"/>
  <c r="F4" i="4" l="1"/>
  <c r="BJ6" i="5"/>
  <c r="AT6" i="5"/>
  <c r="AD6" i="5"/>
  <c r="X6" i="5"/>
  <c r="BC6" i="5"/>
  <c r="AN6" i="5"/>
  <c r="AM6" i="5"/>
  <c r="W6" i="5"/>
  <c r="BB6" i="5"/>
  <c r="AL6" i="5"/>
  <c r="V6" i="5"/>
  <c r="BQ6" i="5"/>
  <c r="BA6" i="5"/>
  <c r="U6" i="5"/>
  <c r="BP6" i="5"/>
  <c r="AZ6" i="5"/>
  <c r="AJ6" i="5"/>
  <c r="T6" i="5"/>
  <c r="BK6" i="5"/>
  <c r="AU6" i="5"/>
  <c r="AE6" i="5"/>
  <c r="BI6" i="5"/>
  <c r="AS6" i="5"/>
  <c r="AC6" i="5"/>
  <c r="BH6" i="5"/>
  <c r="AR6" i="5"/>
  <c r="AB6" i="5"/>
  <c r="BG6" i="5"/>
  <c r="AQ6" i="5"/>
  <c r="AA6" i="5"/>
  <c r="BF6" i="5"/>
  <c r="AP6" i="5"/>
  <c r="Z6" i="5"/>
  <c r="BE6" i="5"/>
  <c r="AO6" i="5"/>
  <c r="Y6" i="5"/>
  <c r="BO6" i="5"/>
  <c r="AY6" i="5"/>
  <c r="AI6" i="5"/>
  <c r="S6" i="5"/>
  <c r="BN6" i="5"/>
  <c r="AX6" i="5"/>
  <c r="AH6" i="5"/>
  <c r="R6" i="5"/>
  <c r="BD6" i="5"/>
  <c r="BM6" i="5"/>
  <c r="AW6" i="5"/>
  <c r="AG6" i="5"/>
  <c r="Q6" i="5"/>
  <c r="AK6" i="5"/>
  <c r="BL6" i="5"/>
  <c r="AV6" i="5"/>
  <c r="AF6" i="5"/>
  <c r="K11" i="2"/>
  <c r="E29" i="2"/>
  <c r="E30" i="2" s="1"/>
  <c r="C35" i="1"/>
  <c r="C36" i="1" s="1"/>
  <c r="C38" i="1" s="1"/>
  <c r="C39" i="1" s="1"/>
  <c r="C41" i="1" s="1"/>
  <c r="C44" i="1" s="1"/>
  <c r="H35" i="1"/>
  <c r="G35" i="1"/>
  <c r="F35" i="1"/>
  <c r="E35" i="1"/>
  <c r="E14" i="2" l="1"/>
  <c r="E13" i="2"/>
  <c r="E15" i="2" l="1"/>
</calcChain>
</file>

<file path=xl/sharedStrings.xml><?xml version="1.0" encoding="utf-8"?>
<sst xmlns="http://schemas.openxmlformats.org/spreadsheetml/2006/main" count="56" uniqueCount="25">
  <si>
    <t>0档</t>
    <phoneticPr fontId="1" type="noConversion"/>
  </si>
  <si>
    <t>组数</t>
    <phoneticPr fontId="1" type="noConversion"/>
  </si>
  <si>
    <t>斜率k</t>
    <phoneticPr fontId="1" type="noConversion"/>
  </si>
  <si>
    <t>不确定度</t>
    <phoneticPr fontId="1" type="noConversion"/>
  </si>
  <si>
    <t>标准实验偏差</t>
    <phoneticPr fontId="1" type="noConversion"/>
  </si>
  <si>
    <t>t因子</t>
    <phoneticPr fontId="1" type="noConversion"/>
  </si>
  <si>
    <t>U_k</t>
    <phoneticPr fontId="1" type="noConversion"/>
  </si>
  <si>
    <t>斜率不确定度U_k</t>
    <phoneticPr fontId="1" type="noConversion"/>
  </si>
  <si>
    <t>标准偏差s</t>
    <phoneticPr fontId="1" type="noConversion"/>
  </si>
  <si>
    <t>标准偏差s/s</t>
    <phoneticPr fontId="1" type="noConversion"/>
  </si>
  <si>
    <t>周期10Tdi/s</t>
    <phoneticPr fontId="1" type="noConversion"/>
  </si>
  <si>
    <t>10Tdi - 10Td</t>
    <phoneticPr fontId="1" type="noConversion"/>
  </si>
  <si>
    <t>UA(10Td)/s</t>
    <phoneticPr fontId="1" type="noConversion"/>
  </si>
  <si>
    <t>UA(Td)/s</t>
    <phoneticPr fontId="1" type="noConversion"/>
  </si>
  <si>
    <t>UB(Td)/s</t>
    <phoneticPr fontId="1" type="noConversion"/>
  </si>
  <si>
    <t>U(Td)/s</t>
    <phoneticPr fontId="1" type="noConversion"/>
  </si>
  <si>
    <t>阻尼系数量值</t>
    <phoneticPr fontId="1" type="noConversion"/>
  </si>
  <si>
    <t>阻尼系数不确定度</t>
    <phoneticPr fontId="1" type="noConversion"/>
  </si>
  <si>
    <t>Td平均值/s</t>
    <phoneticPr fontId="1" type="noConversion"/>
  </si>
  <si>
    <t>10Td平均值/s</t>
    <phoneticPr fontId="1" type="noConversion"/>
  </si>
  <si>
    <t>3档</t>
    <phoneticPr fontId="1" type="noConversion"/>
  </si>
  <si>
    <t>5档</t>
    <phoneticPr fontId="1" type="noConversion"/>
  </si>
  <si>
    <t>周期偏差/s</t>
    <phoneticPr fontId="1" type="noConversion"/>
  </si>
  <si>
    <t>标准偏差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</si>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</sst>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_ "/>
    <numFmt numFmtId="177" formatCode="0.000_ "/>
    <numFmt numFmtId="178" formatCode="0.0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受迫振动幅频特性曲线</a:t>
            </a:r>
            <a:endParaRPr lang="en-US" altLang="zh-CN"/>
          </a:p>
        </c:rich>
      </c:tx>
      <c:layout>
        <c:manualLayout>
          <c:xMode val="edge"/>
          <c:yMode val="edge"/>
          <c:x val="0.31111111111111112"/>
          <c:y val="3.703703703703703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460166417288662E-2"/>
          <c:y val="0.13529523860038314"/>
          <c:w val="0.88325751619501647"/>
          <c:h val="0.69240138549830899"/>
        </c:manualLayout>
      </c:layout>
      <c:scatterChart>
        <c:scatterStyle val="smoothMarker"/>
        <c:varyColors val="0"/>
        <c:ser>
          <c:idx val="0"/>
          <c:order val="0"/>
          <c:tx>
            <c:v>3挡的稳态振幅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B3受迫振动!$C$4:$Q$4</c:f>
              <c:numCache>
                <c:formatCode>General</c:formatCode>
                <c:ptCount val="15"/>
                <c:pt idx="0">
                  <c:v>1.4339999999999999</c:v>
                </c:pt>
                <c:pt idx="1">
                  <c:v>1.45</c:v>
                </c:pt>
                <c:pt idx="2">
                  <c:v>1.4630000000000001</c:v>
                </c:pt>
                <c:pt idx="3">
                  <c:v>1.4730000000000001</c:v>
                </c:pt>
                <c:pt idx="4">
                  <c:v>1.476</c:v>
                </c:pt>
                <c:pt idx="5">
                  <c:v>1.4830000000000001</c:v>
                </c:pt>
                <c:pt idx="6">
                  <c:v>1.494</c:v>
                </c:pt>
                <c:pt idx="7">
                  <c:v>1.498</c:v>
                </c:pt>
                <c:pt idx="8">
                  <c:v>1.508</c:v>
                </c:pt>
                <c:pt idx="9">
                  <c:v>1.514</c:v>
                </c:pt>
                <c:pt idx="10">
                  <c:v>1.518</c:v>
                </c:pt>
                <c:pt idx="11">
                  <c:v>1.5229999999999999</c:v>
                </c:pt>
                <c:pt idx="12">
                  <c:v>1.538</c:v>
                </c:pt>
                <c:pt idx="13">
                  <c:v>1.55</c:v>
                </c:pt>
                <c:pt idx="14">
                  <c:v>1.599</c:v>
                </c:pt>
              </c:numCache>
            </c:numRef>
          </c:xVal>
          <c:yVal>
            <c:numRef>
              <c:f>B3受迫振动!$C$3:$Q$3</c:f>
              <c:numCache>
                <c:formatCode>General</c:formatCode>
                <c:ptCount val="15"/>
                <c:pt idx="0">
                  <c:v>38</c:v>
                </c:pt>
                <c:pt idx="1">
                  <c:v>46</c:v>
                </c:pt>
                <c:pt idx="2">
                  <c:v>60</c:v>
                </c:pt>
                <c:pt idx="3">
                  <c:v>76</c:v>
                </c:pt>
                <c:pt idx="4">
                  <c:v>80</c:v>
                </c:pt>
                <c:pt idx="5">
                  <c:v>95</c:v>
                </c:pt>
                <c:pt idx="6">
                  <c:v>118</c:v>
                </c:pt>
                <c:pt idx="7">
                  <c:v>122</c:v>
                </c:pt>
                <c:pt idx="8">
                  <c:v>119</c:v>
                </c:pt>
                <c:pt idx="9">
                  <c:v>111</c:v>
                </c:pt>
                <c:pt idx="10">
                  <c:v>108</c:v>
                </c:pt>
                <c:pt idx="11">
                  <c:v>103</c:v>
                </c:pt>
                <c:pt idx="12">
                  <c:v>82</c:v>
                </c:pt>
                <c:pt idx="13">
                  <c:v>65</c:v>
                </c:pt>
                <c:pt idx="14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8D5B-4817-A5DB-19CABA6FF900}"/>
            </c:ext>
          </c:extLst>
        </c:ser>
        <c:ser>
          <c:idx val="1"/>
          <c:order val="1"/>
          <c:tx>
            <c:v>5档的稳态振幅</c:v>
          </c:tx>
          <c:dPt>
            <c:idx val="8"/>
            <c:marker>
              <c:spPr>
                <a:solidFill>
                  <a:schemeClr val="accent2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4EA-4D5C-98E8-390651E36D6A}"/>
              </c:ext>
            </c:extLst>
          </c:dPt>
          <c:xVal>
            <c:numRef>
              <c:f>B3受迫振动!$C$9:$Q$9</c:f>
              <c:numCache>
                <c:formatCode>0.000_ </c:formatCode>
                <c:ptCount val="15"/>
                <c:pt idx="0">
                  <c:v>1.425</c:v>
                </c:pt>
                <c:pt idx="1">
                  <c:v>1.4359999999999999</c:v>
                </c:pt>
                <c:pt idx="2" formatCode="General">
                  <c:v>1.446</c:v>
                </c:pt>
                <c:pt idx="3">
                  <c:v>1.466</c:v>
                </c:pt>
                <c:pt idx="4">
                  <c:v>1.48</c:v>
                </c:pt>
                <c:pt idx="5">
                  <c:v>1.4910000000000001</c:v>
                </c:pt>
                <c:pt idx="6">
                  <c:v>1.4990000000000001</c:v>
                </c:pt>
                <c:pt idx="7">
                  <c:v>1.506</c:v>
                </c:pt>
                <c:pt idx="8">
                  <c:v>1.516</c:v>
                </c:pt>
                <c:pt idx="9">
                  <c:v>1.5289999999999999</c:v>
                </c:pt>
                <c:pt idx="10">
                  <c:v>1.542</c:v>
                </c:pt>
                <c:pt idx="11">
                  <c:v>1.552</c:v>
                </c:pt>
                <c:pt idx="12">
                  <c:v>1.5629999999999999</c:v>
                </c:pt>
                <c:pt idx="13">
                  <c:v>1.581</c:v>
                </c:pt>
                <c:pt idx="14">
                  <c:v>1.5980000000000001</c:v>
                </c:pt>
              </c:numCache>
            </c:numRef>
          </c:xVal>
          <c:yVal>
            <c:numRef>
              <c:f>B3受迫振动!$C$8:$Q$8</c:f>
              <c:numCache>
                <c:formatCode>General</c:formatCode>
                <c:ptCount val="15"/>
                <c:pt idx="0">
                  <c:v>30</c:v>
                </c:pt>
                <c:pt idx="1">
                  <c:v>34</c:v>
                </c:pt>
                <c:pt idx="2">
                  <c:v>38</c:v>
                </c:pt>
                <c:pt idx="3">
                  <c:v>48</c:v>
                </c:pt>
                <c:pt idx="4">
                  <c:v>58</c:v>
                </c:pt>
                <c:pt idx="5">
                  <c:v>62</c:v>
                </c:pt>
                <c:pt idx="6">
                  <c:v>65</c:v>
                </c:pt>
                <c:pt idx="7">
                  <c:v>67</c:v>
                </c:pt>
                <c:pt idx="8">
                  <c:v>66</c:v>
                </c:pt>
                <c:pt idx="9">
                  <c:v>62</c:v>
                </c:pt>
                <c:pt idx="10">
                  <c:v>57</c:v>
                </c:pt>
                <c:pt idx="11">
                  <c:v>52</c:v>
                </c:pt>
                <c:pt idx="12">
                  <c:v>46</c:v>
                </c:pt>
                <c:pt idx="13">
                  <c:v>39</c:v>
                </c:pt>
                <c:pt idx="14">
                  <c:v>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8D5B-4817-A5DB-19CABA6FF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989136"/>
        <c:axId val="1752983728"/>
      </c:scatterChart>
      <c:valAx>
        <c:axId val="175298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周期</a:t>
                </a:r>
                <a:r>
                  <a:rPr lang="en-US" altLang="zh-CN"/>
                  <a:t>Td/s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983728"/>
        <c:crosses val="autoZero"/>
        <c:crossBetween val="midCat"/>
      </c:valAx>
      <c:valAx>
        <c:axId val="17529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稳态振幅</a:t>
                </a:r>
                <a:r>
                  <a:rPr lang="en-US" altLang="zh-CN"/>
                  <a:t>/</a:t>
                </a:r>
                <a:r>
                  <a:rPr lang="zh-CN" altLang="en-US"/>
                  <a:t>角度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98913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受迫振动相频特性曲线</a:t>
            </a:r>
            <a:endParaRPr lang="en-US" altLang="zh-CN"/>
          </a:p>
        </c:rich>
      </c:tx>
      <c:layout>
        <c:manualLayout>
          <c:xMode val="edge"/>
          <c:yMode val="edge"/>
          <c:x val="0.3111111111111111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460166417288662E-2"/>
          <c:y val="0.13529523860038314"/>
          <c:w val="0.88325751619501647"/>
          <c:h val="0.69240138549830899"/>
        </c:manualLayout>
      </c:layout>
      <c:scatterChart>
        <c:scatterStyle val="smoothMarker"/>
        <c:varyColors val="0"/>
        <c:ser>
          <c:idx val="0"/>
          <c:order val="0"/>
          <c:tx>
            <c:v>3档的稳态相差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B3受迫振动!$C$4:$Q$4</c:f>
              <c:numCache>
                <c:formatCode>General</c:formatCode>
                <c:ptCount val="15"/>
                <c:pt idx="0">
                  <c:v>1.4339999999999999</c:v>
                </c:pt>
                <c:pt idx="1">
                  <c:v>1.45</c:v>
                </c:pt>
                <c:pt idx="2">
                  <c:v>1.4630000000000001</c:v>
                </c:pt>
                <c:pt idx="3">
                  <c:v>1.4730000000000001</c:v>
                </c:pt>
                <c:pt idx="4">
                  <c:v>1.476</c:v>
                </c:pt>
                <c:pt idx="5">
                  <c:v>1.4830000000000001</c:v>
                </c:pt>
                <c:pt idx="6">
                  <c:v>1.494</c:v>
                </c:pt>
                <c:pt idx="7">
                  <c:v>1.498</c:v>
                </c:pt>
                <c:pt idx="8">
                  <c:v>1.508</c:v>
                </c:pt>
                <c:pt idx="9">
                  <c:v>1.514</c:v>
                </c:pt>
                <c:pt idx="10">
                  <c:v>1.518</c:v>
                </c:pt>
                <c:pt idx="11">
                  <c:v>1.5229999999999999</c:v>
                </c:pt>
                <c:pt idx="12">
                  <c:v>1.538</c:v>
                </c:pt>
                <c:pt idx="13">
                  <c:v>1.55</c:v>
                </c:pt>
                <c:pt idx="14">
                  <c:v>1.599</c:v>
                </c:pt>
              </c:numCache>
            </c:numRef>
          </c:xVal>
          <c:yVal>
            <c:numRef>
              <c:f>B3受迫振动!$C$5:$Q$5</c:f>
              <c:numCache>
                <c:formatCode>General</c:formatCode>
                <c:ptCount val="15"/>
                <c:pt idx="0">
                  <c:v>162</c:v>
                </c:pt>
                <c:pt idx="1">
                  <c:v>159</c:v>
                </c:pt>
                <c:pt idx="2">
                  <c:v>151</c:v>
                </c:pt>
                <c:pt idx="3">
                  <c:v>145</c:v>
                </c:pt>
                <c:pt idx="4">
                  <c:v>138</c:v>
                </c:pt>
                <c:pt idx="5">
                  <c:v>128</c:v>
                </c:pt>
                <c:pt idx="6">
                  <c:v>102</c:v>
                </c:pt>
                <c:pt idx="7">
                  <c:v>95</c:v>
                </c:pt>
                <c:pt idx="8">
                  <c:v>73</c:v>
                </c:pt>
                <c:pt idx="9">
                  <c:v>61</c:v>
                </c:pt>
                <c:pt idx="10">
                  <c:v>57</c:v>
                </c:pt>
                <c:pt idx="11">
                  <c:v>52</c:v>
                </c:pt>
                <c:pt idx="12">
                  <c:v>36</c:v>
                </c:pt>
                <c:pt idx="13">
                  <c:v>33</c:v>
                </c:pt>
                <c:pt idx="14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66-440B-95DE-B26F97DDB6FF}"/>
            </c:ext>
          </c:extLst>
        </c:ser>
        <c:ser>
          <c:idx val="1"/>
          <c:order val="1"/>
          <c:tx>
            <c:v>5档的稳态相差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B3受迫振动!$C$9:$Q$9</c:f>
              <c:numCache>
                <c:formatCode>0.000_ </c:formatCode>
                <c:ptCount val="15"/>
                <c:pt idx="0">
                  <c:v>1.425</c:v>
                </c:pt>
                <c:pt idx="1">
                  <c:v>1.4359999999999999</c:v>
                </c:pt>
                <c:pt idx="2" formatCode="General">
                  <c:v>1.446</c:v>
                </c:pt>
                <c:pt idx="3">
                  <c:v>1.466</c:v>
                </c:pt>
                <c:pt idx="4">
                  <c:v>1.48</c:v>
                </c:pt>
                <c:pt idx="5">
                  <c:v>1.4910000000000001</c:v>
                </c:pt>
                <c:pt idx="6">
                  <c:v>1.4990000000000001</c:v>
                </c:pt>
                <c:pt idx="7">
                  <c:v>1.506</c:v>
                </c:pt>
                <c:pt idx="8">
                  <c:v>1.516</c:v>
                </c:pt>
                <c:pt idx="9">
                  <c:v>1.5289999999999999</c:v>
                </c:pt>
                <c:pt idx="10">
                  <c:v>1.542</c:v>
                </c:pt>
                <c:pt idx="11">
                  <c:v>1.552</c:v>
                </c:pt>
                <c:pt idx="12">
                  <c:v>1.5629999999999999</c:v>
                </c:pt>
                <c:pt idx="13">
                  <c:v>1.581</c:v>
                </c:pt>
                <c:pt idx="14">
                  <c:v>1.5980000000000001</c:v>
                </c:pt>
              </c:numCache>
            </c:numRef>
          </c:xVal>
          <c:yVal>
            <c:numRef>
              <c:f>B3受迫振动!$C$10:$Q$10</c:f>
              <c:numCache>
                <c:formatCode>General</c:formatCode>
                <c:ptCount val="15"/>
                <c:pt idx="0">
                  <c:v>151</c:v>
                </c:pt>
                <c:pt idx="1">
                  <c:v>147</c:v>
                </c:pt>
                <c:pt idx="2">
                  <c:v>144</c:v>
                </c:pt>
                <c:pt idx="3">
                  <c:v>133</c:v>
                </c:pt>
                <c:pt idx="4">
                  <c:v>120</c:v>
                </c:pt>
                <c:pt idx="5">
                  <c:v>110</c:v>
                </c:pt>
                <c:pt idx="6">
                  <c:v>100</c:v>
                </c:pt>
                <c:pt idx="7">
                  <c:v>91</c:v>
                </c:pt>
                <c:pt idx="8">
                  <c:v>81</c:v>
                </c:pt>
                <c:pt idx="9">
                  <c:v>66</c:v>
                </c:pt>
                <c:pt idx="10">
                  <c:v>54</c:v>
                </c:pt>
                <c:pt idx="11">
                  <c:v>48</c:v>
                </c:pt>
                <c:pt idx="12">
                  <c:v>40</c:v>
                </c:pt>
                <c:pt idx="13">
                  <c:v>32</c:v>
                </c:pt>
                <c:pt idx="14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66-440B-95DE-B26F97DDB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989136"/>
        <c:axId val="1752983728"/>
      </c:scatterChart>
      <c:valAx>
        <c:axId val="175298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周期</a:t>
                </a:r>
                <a:r>
                  <a:rPr lang="en-US" altLang="zh-CN"/>
                  <a:t>Td/s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9531923145601725"/>
              <c:y val="0.883940593848262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983728"/>
        <c:crosses val="autoZero"/>
        <c:crossBetween val="midCat"/>
      </c:valAx>
      <c:valAx>
        <c:axId val="17529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稳态相差</a:t>
                </a:r>
                <a:r>
                  <a:rPr lang="en-US" altLang="zh-CN"/>
                  <a:t>/</a:t>
                </a:r>
                <a:r>
                  <a:rPr lang="zh-CN" altLang="en-US"/>
                  <a:t>角度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98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受迫振动系统瞬态过程振幅曲线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'C1受迫振动的暂态过程'!$D$3:$D$52</c:f>
              <c:numCache>
                <c:formatCode>0.000_ </c:formatCode>
                <c:ptCount val="50"/>
                <c:pt idx="0">
                  <c:v>1.502</c:v>
                </c:pt>
                <c:pt idx="1">
                  <c:v>3.004</c:v>
                </c:pt>
                <c:pt idx="2">
                  <c:v>4.5060000000000002</c:v>
                </c:pt>
                <c:pt idx="3">
                  <c:v>6.008</c:v>
                </c:pt>
                <c:pt idx="4">
                  <c:v>7.51</c:v>
                </c:pt>
                <c:pt idx="5">
                  <c:v>9.0120000000000005</c:v>
                </c:pt>
                <c:pt idx="6">
                  <c:v>10.514000000000001</c:v>
                </c:pt>
                <c:pt idx="7">
                  <c:v>12.016000000000002</c:v>
                </c:pt>
                <c:pt idx="8">
                  <c:v>13.518000000000002</c:v>
                </c:pt>
                <c:pt idx="9">
                  <c:v>15.020000000000003</c:v>
                </c:pt>
                <c:pt idx="10">
                  <c:v>16.522000000000002</c:v>
                </c:pt>
                <c:pt idx="11">
                  <c:v>18.024000000000001</c:v>
                </c:pt>
                <c:pt idx="12">
                  <c:v>19.526</c:v>
                </c:pt>
                <c:pt idx="13">
                  <c:v>21.027999999999999</c:v>
                </c:pt>
                <c:pt idx="14">
                  <c:v>22.529999999999998</c:v>
                </c:pt>
                <c:pt idx="15">
                  <c:v>24.031999999999996</c:v>
                </c:pt>
                <c:pt idx="16">
                  <c:v>25.533999999999995</c:v>
                </c:pt>
                <c:pt idx="17">
                  <c:v>27.035999999999994</c:v>
                </c:pt>
                <c:pt idx="18">
                  <c:v>28.537999999999993</c:v>
                </c:pt>
                <c:pt idx="19">
                  <c:v>30.039999999999992</c:v>
                </c:pt>
                <c:pt idx="20">
                  <c:v>31.541999999999991</c:v>
                </c:pt>
                <c:pt idx="21">
                  <c:v>33.04399999999999</c:v>
                </c:pt>
                <c:pt idx="22">
                  <c:v>34.545999999999992</c:v>
                </c:pt>
                <c:pt idx="23">
                  <c:v>36.047999999999995</c:v>
                </c:pt>
                <c:pt idx="24">
                  <c:v>37.549999999999997</c:v>
                </c:pt>
                <c:pt idx="25">
                  <c:v>39.052</c:v>
                </c:pt>
                <c:pt idx="26">
                  <c:v>40.554000000000002</c:v>
                </c:pt>
                <c:pt idx="27">
                  <c:v>42.056000000000004</c:v>
                </c:pt>
                <c:pt idx="28">
                  <c:v>43.558000000000007</c:v>
                </c:pt>
                <c:pt idx="29">
                  <c:v>45.060000000000009</c:v>
                </c:pt>
                <c:pt idx="30">
                  <c:v>46.562000000000012</c:v>
                </c:pt>
                <c:pt idx="31">
                  <c:v>48.064000000000014</c:v>
                </c:pt>
                <c:pt idx="32">
                  <c:v>49.566000000000017</c:v>
                </c:pt>
                <c:pt idx="33">
                  <c:v>51.068000000000019</c:v>
                </c:pt>
                <c:pt idx="34">
                  <c:v>52.570000000000022</c:v>
                </c:pt>
                <c:pt idx="35">
                  <c:v>54.072000000000024</c:v>
                </c:pt>
                <c:pt idx="36">
                  <c:v>55.574000000000026</c:v>
                </c:pt>
                <c:pt idx="37">
                  <c:v>57.076000000000029</c:v>
                </c:pt>
                <c:pt idx="38">
                  <c:v>58.578000000000031</c:v>
                </c:pt>
                <c:pt idx="39">
                  <c:v>60.080000000000034</c:v>
                </c:pt>
                <c:pt idx="40">
                  <c:v>61.582000000000036</c:v>
                </c:pt>
                <c:pt idx="41">
                  <c:v>63.084000000000039</c:v>
                </c:pt>
                <c:pt idx="42">
                  <c:v>64.586000000000041</c:v>
                </c:pt>
                <c:pt idx="43">
                  <c:v>66.088000000000036</c:v>
                </c:pt>
                <c:pt idx="44">
                  <c:v>67.590000000000032</c:v>
                </c:pt>
                <c:pt idx="45">
                  <c:v>69.092000000000027</c:v>
                </c:pt>
                <c:pt idx="46">
                  <c:v>70.594000000000023</c:v>
                </c:pt>
                <c:pt idx="47">
                  <c:v>72.096000000000018</c:v>
                </c:pt>
                <c:pt idx="48">
                  <c:v>73.598000000000013</c:v>
                </c:pt>
                <c:pt idx="49">
                  <c:v>75.100000000000009</c:v>
                </c:pt>
              </c:numCache>
            </c:numRef>
          </c:xVal>
          <c:yVal>
            <c:numRef>
              <c:f>'C1受迫振动的暂态过程'!$E$3:$E$52</c:f>
              <c:numCache>
                <c:formatCode>General</c:formatCode>
                <c:ptCount val="50"/>
                <c:pt idx="0">
                  <c:v>12</c:v>
                </c:pt>
                <c:pt idx="1">
                  <c:v>23</c:v>
                </c:pt>
                <c:pt idx="2">
                  <c:v>33</c:v>
                </c:pt>
                <c:pt idx="3">
                  <c:v>42</c:v>
                </c:pt>
                <c:pt idx="4">
                  <c:v>50</c:v>
                </c:pt>
                <c:pt idx="5">
                  <c:v>57</c:v>
                </c:pt>
                <c:pt idx="6">
                  <c:v>64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84</c:v>
                </c:pt>
                <c:pt idx="11">
                  <c:v>88</c:v>
                </c:pt>
                <c:pt idx="12">
                  <c:v>91</c:v>
                </c:pt>
                <c:pt idx="13">
                  <c:v>94</c:v>
                </c:pt>
                <c:pt idx="14">
                  <c:v>97</c:v>
                </c:pt>
                <c:pt idx="15">
                  <c:v>100</c:v>
                </c:pt>
                <c:pt idx="16">
                  <c:v>101</c:v>
                </c:pt>
                <c:pt idx="17">
                  <c:v>103</c:v>
                </c:pt>
                <c:pt idx="18">
                  <c:v>105</c:v>
                </c:pt>
                <c:pt idx="19">
                  <c:v>107</c:v>
                </c:pt>
                <c:pt idx="20">
                  <c:v>109</c:v>
                </c:pt>
                <c:pt idx="21">
                  <c:v>110</c:v>
                </c:pt>
                <c:pt idx="22">
                  <c:v>111</c:v>
                </c:pt>
                <c:pt idx="23">
                  <c:v>113</c:v>
                </c:pt>
                <c:pt idx="24">
                  <c:v>114</c:v>
                </c:pt>
                <c:pt idx="25">
                  <c:v>115</c:v>
                </c:pt>
                <c:pt idx="26">
                  <c:v>115</c:v>
                </c:pt>
                <c:pt idx="27">
                  <c:v>117</c:v>
                </c:pt>
                <c:pt idx="28">
                  <c:v>117</c:v>
                </c:pt>
                <c:pt idx="29">
                  <c:v>118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120</c:v>
                </c:pt>
                <c:pt idx="34">
                  <c:v>120</c:v>
                </c:pt>
                <c:pt idx="35">
                  <c:v>122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121</c:v>
                </c:pt>
                <c:pt idx="40">
                  <c:v>121</c:v>
                </c:pt>
                <c:pt idx="41">
                  <c:v>122</c:v>
                </c:pt>
                <c:pt idx="42">
                  <c:v>122</c:v>
                </c:pt>
                <c:pt idx="43">
                  <c:v>122</c:v>
                </c:pt>
                <c:pt idx="44">
                  <c:v>122</c:v>
                </c:pt>
                <c:pt idx="45">
                  <c:v>122</c:v>
                </c:pt>
                <c:pt idx="46">
                  <c:v>122</c:v>
                </c:pt>
                <c:pt idx="47">
                  <c:v>123</c:v>
                </c:pt>
                <c:pt idx="48">
                  <c:v>123</c:v>
                </c:pt>
                <c:pt idx="49">
                  <c:v>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2E-4DF1-8251-619EA9273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775392"/>
        <c:axId val="1712776640"/>
      </c:scatterChart>
      <c:valAx>
        <c:axId val="17127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2776640"/>
        <c:crosses val="autoZero"/>
        <c:crossBetween val="midCat"/>
      </c:valAx>
      <c:valAx>
        <c:axId val="17127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振幅</a:t>
                </a:r>
                <a:r>
                  <a:rPr lang="en-US" altLang="zh-CN"/>
                  <a:t>/</a:t>
                </a:r>
                <a:r>
                  <a:rPr lang="zh-CN" altLang="en-US"/>
                  <a:t>角度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27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受迫振动系统瞬态过程振幅</a:t>
            </a:r>
            <a:endParaRPr lang="en-US" altLang="zh-CN"/>
          </a:p>
          <a:p>
            <a:pPr>
              <a:defRPr/>
            </a:pPr>
            <a:r>
              <a:rPr lang="zh-CN" altLang="en-US"/>
              <a:t>理论和实际对比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实测振幅曲线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'C1受迫振动的暂态过程'!$D$3:$D$52</c:f>
              <c:numCache>
                <c:formatCode>0.000_ </c:formatCode>
                <c:ptCount val="50"/>
                <c:pt idx="0">
                  <c:v>1.502</c:v>
                </c:pt>
                <c:pt idx="1">
                  <c:v>3.004</c:v>
                </c:pt>
                <c:pt idx="2">
                  <c:v>4.5060000000000002</c:v>
                </c:pt>
                <c:pt idx="3">
                  <c:v>6.008</c:v>
                </c:pt>
                <c:pt idx="4">
                  <c:v>7.51</c:v>
                </c:pt>
                <c:pt idx="5">
                  <c:v>9.0120000000000005</c:v>
                </c:pt>
                <c:pt idx="6">
                  <c:v>10.514000000000001</c:v>
                </c:pt>
                <c:pt idx="7">
                  <c:v>12.016000000000002</c:v>
                </c:pt>
                <c:pt idx="8">
                  <c:v>13.518000000000002</c:v>
                </c:pt>
                <c:pt idx="9">
                  <c:v>15.020000000000003</c:v>
                </c:pt>
                <c:pt idx="10">
                  <c:v>16.522000000000002</c:v>
                </c:pt>
                <c:pt idx="11">
                  <c:v>18.024000000000001</c:v>
                </c:pt>
                <c:pt idx="12">
                  <c:v>19.526</c:v>
                </c:pt>
                <c:pt idx="13">
                  <c:v>21.027999999999999</c:v>
                </c:pt>
                <c:pt idx="14">
                  <c:v>22.529999999999998</c:v>
                </c:pt>
                <c:pt idx="15">
                  <c:v>24.031999999999996</c:v>
                </c:pt>
                <c:pt idx="16">
                  <c:v>25.533999999999995</c:v>
                </c:pt>
                <c:pt idx="17">
                  <c:v>27.035999999999994</c:v>
                </c:pt>
                <c:pt idx="18">
                  <c:v>28.537999999999993</c:v>
                </c:pt>
                <c:pt idx="19">
                  <c:v>30.039999999999992</c:v>
                </c:pt>
                <c:pt idx="20">
                  <c:v>31.541999999999991</c:v>
                </c:pt>
                <c:pt idx="21">
                  <c:v>33.04399999999999</c:v>
                </c:pt>
                <c:pt idx="22">
                  <c:v>34.545999999999992</c:v>
                </c:pt>
                <c:pt idx="23">
                  <c:v>36.047999999999995</c:v>
                </c:pt>
                <c:pt idx="24">
                  <c:v>37.549999999999997</c:v>
                </c:pt>
                <c:pt idx="25">
                  <c:v>39.052</c:v>
                </c:pt>
                <c:pt idx="26">
                  <c:v>40.554000000000002</c:v>
                </c:pt>
                <c:pt idx="27">
                  <c:v>42.056000000000004</c:v>
                </c:pt>
                <c:pt idx="28">
                  <c:v>43.558000000000007</c:v>
                </c:pt>
                <c:pt idx="29">
                  <c:v>45.060000000000009</c:v>
                </c:pt>
                <c:pt idx="30">
                  <c:v>46.562000000000012</c:v>
                </c:pt>
                <c:pt idx="31">
                  <c:v>48.064000000000014</c:v>
                </c:pt>
                <c:pt idx="32">
                  <c:v>49.566000000000017</c:v>
                </c:pt>
                <c:pt idx="33">
                  <c:v>51.068000000000019</c:v>
                </c:pt>
                <c:pt idx="34">
                  <c:v>52.570000000000022</c:v>
                </c:pt>
                <c:pt idx="35">
                  <c:v>54.072000000000024</c:v>
                </c:pt>
                <c:pt idx="36">
                  <c:v>55.574000000000026</c:v>
                </c:pt>
                <c:pt idx="37">
                  <c:v>57.076000000000029</c:v>
                </c:pt>
                <c:pt idx="38">
                  <c:v>58.578000000000031</c:v>
                </c:pt>
                <c:pt idx="39">
                  <c:v>60.080000000000034</c:v>
                </c:pt>
                <c:pt idx="40">
                  <c:v>61.582000000000036</c:v>
                </c:pt>
                <c:pt idx="41">
                  <c:v>63.084000000000039</c:v>
                </c:pt>
                <c:pt idx="42">
                  <c:v>64.586000000000041</c:v>
                </c:pt>
                <c:pt idx="43">
                  <c:v>66.088000000000036</c:v>
                </c:pt>
                <c:pt idx="44">
                  <c:v>67.590000000000032</c:v>
                </c:pt>
                <c:pt idx="45">
                  <c:v>69.092000000000027</c:v>
                </c:pt>
                <c:pt idx="46">
                  <c:v>70.594000000000023</c:v>
                </c:pt>
                <c:pt idx="47">
                  <c:v>72.096000000000018</c:v>
                </c:pt>
                <c:pt idx="48">
                  <c:v>73.598000000000013</c:v>
                </c:pt>
                <c:pt idx="49">
                  <c:v>75.100000000000009</c:v>
                </c:pt>
              </c:numCache>
            </c:numRef>
          </c:xVal>
          <c:yVal>
            <c:numRef>
              <c:f>'C1受迫振动的暂态过程'!$E$3:$E$52</c:f>
              <c:numCache>
                <c:formatCode>General</c:formatCode>
                <c:ptCount val="50"/>
                <c:pt idx="0">
                  <c:v>12</c:v>
                </c:pt>
                <c:pt idx="1">
                  <c:v>23</c:v>
                </c:pt>
                <c:pt idx="2">
                  <c:v>33</c:v>
                </c:pt>
                <c:pt idx="3">
                  <c:v>42</c:v>
                </c:pt>
                <c:pt idx="4">
                  <c:v>50</c:v>
                </c:pt>
                <c:pt idx="5">
                  <c:v>57</c:v>
                </c:pt>
                <c:pt idx="6">
                  <c:v>64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84</c:v>
                </c:pt>
                <c:pt idx="11">
                  <c:v>88</c:v>
                </c:pt>
                <c:pt idx="12">
                  <c:v>91</c:v>
                </c:pt>
                <c:pt idx="13">
                  <c:v>94</c:v>
                </c:pt>
                <c:pt idx="14">
                  <c:v>97</c:v>
                </c:pt>
                <c:pt idx="15">
                  <c:v>100</c:v>
                </c:pt>
                <c:pt idx="16">
                  <c:v>101</c:v>
                </c:pt>
                <c:pt idx="17">
                  <c:v>103</c:v>
                </c:pt>
                <c:pt idx="18">
                  <c:v>105</c:v>
                </c:pt>
                <c:pt idx="19">
                  <c:v>107</c:v>
                </c:pt>
                <c:pt idx="20">
                  <c:v>109</c:v>
                </c:pt>
                <c:pt idx="21">
                  <c:v>110</c:v>
                </c:pt>
                <c:pt idx="22">
                  <c:v>111</c:v>
                </c:pt>
                <c:pt idx="23">
                  <c:v>113</c:v>
                </c:pt>
                <c:pt idx="24">
                  <c:v>114</c:v>
                </c:pt>
                <c:pt idx="25">
                  <c:v>115</c:v>
                </c:pt>
                <c:pt idx="26">
                  <c:v>115</c:v>
                </c:pt>
                <c:pt idx="27">
                  <c:v>117</c:v>
                </c:pt>
                <c:pt idx="28">
                  <c:v>117</c:v>
                </c:pt>
                <c:pt idx="29">
                  <c:v>118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120</c:v>
                </c:pt>
                <c:pt idx="34">
                  <c:v>120</c:v>
                </c:pt>
                <c:pt idx="35">
                  <c:v>122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121</c:v>
                </c:pt>
                <c:pt idx="40">
                  <c:v>121</c:v>
                </c:pt>
                <c:pt idx="41">
                  <c:v>122</c:v>
                </c:pt>
                <c:pt idx="42">
                  <c:v>122</c:v>
                </c:pt>
                <c:pt idx="43">
                  <c:v>122</c:v>
                </c:pt>
                <c:pt idx="44">
                  <c:v>122</c:v>
                </c:pt>
                <c:pt idx="45">
                  <c:v>122</c:v>
                </c:pt>
                <c:pt idx="46">
                  <c:v>122</c:v>
                </c:pt>
                <c:pt idx="47">
                  <c:v>123</c:v>
                </c:pt>
                <c:pt idx="48">
                  <c:v>123</c:v>
                </c:pt>
                <c:pt idx="49">
                  <c:v>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DE-4745-9134-B09472A019EF}"/>
            </c:ext>
          </c:extLst>
        </c:ser>
        <c:ser>
          <c:idx val="1"/>
          <c:order val="1"/>
          <c:tx>
            <c:v>理论振幅曲线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'C1受迫振动的暂态过程'!$D$3:$D$52</c:f>
              <c:numCache>
                <c:formatCode>0.000_ </c:formatCode>
                <c:ptCount val="50"/>
                <c:pt idx="0">
                  <c:v>1.502</c:v>
                </c:pt>
                <c:pt idx="1">
                  <c:v>3.004</c:v>
                </c:pt>
                <c:pt idx="2">
                  <c:v>4.5060000000000002</c:v>
                </c:pt>
                <c:pt idx="3">
                  <c:v>6.008</c:v>
                </c:pt>
                <c:pt idx="4">
                  <c:v>7.51</c:v>
                </c:pt>
                <c:pt idx="5">
                  <c:v>9.0120000000000005</c:v>
                </c:pt>
                <c:pt idx="6">
                  <c:v>10.514000000000001</c:v>
                </c:pt>
                <c:pt idx="7">
                  <c:v>12.016000000000002</c:v>
                </c:pt>
                <c:pt idx="8">
                  <c:v>13.518000000000002</c:v>
                </c:pt>
                <c:pt idx="9">
                  <c:v>15.020000000000003</c:v>
                </c:pt>
                <c:pt idx="10">
                  <c:v>16.522000000000002</c:v>
                </c:pt>
                <c:pt idx="11">
                  <c:v>18.024000000000001</c:v>
                </c:pt>
                <c:pt idx="12">
                  <c:v>19.526</c:v>
                </c:pt>
                <c:pt idx="13">
                  <c:v>21.027999999999999</c:v>
                </c:pt>
                <c:pt idx="14">
                  <c:v>22.529999999999998</c:v>
                </c:pt>
                <c:pt idx="15">
                  <c:v>24.031999999999996</c:v>
                </c:pt>
                <c:pt idx="16">
                  <c:v>25.533999999999995</c:v>
                </c:pt>
                <c:pt idx="17">
                  <c:v>27.035999999999994</c:v>
                </c:pt>
                <c:pt idx="18">
                  <c:v>28.537999999999993</c:v>
                </c:pt>
                <c:pt idx="19">
                  <c:v>30.039999999999992</c:v>
                </c:pt>
                <c:pt idx="20">
                  <c:v>31.541999999999991</c:v>
                </c:pt>
                <c:pt idx="21">
                  <c:v>33.04399999999999</c:v>
                </c:pt>
                <c:pt idx="22">
                  <c:v>34.545999999999992</c:v>
                </c:pt>
                <c:pt idx="23">
                  <c:v>36.047999999999995</c:v>
                </c:pt>
                <c:pt idx="24">
                  <c:v>37.549999999999997</c:v>
                </c:pt>
                <c:pt idx="25">
                  <c:v>39.052</c:v>
                </c:pt>
                <c:pt idx="26">
                  <c:v>40.554000000000002</c:v>
                </c:pt>
                <c:pt idx="27">
                  <c:v>42.056000000000004</c:v>
                </c:pt>
                <c:pt idx="28">
                  <c:v>43.558000000000007</c:v>
                </c:pt>
                <c:pt idx="29">
                  <c:v>45.060000000000009</c:v>
                </c:pt>
                <c:pt idx="30">
                  <c:v>46.562000000000012</c:v>
                </c:pt>
                <c:pt idx="31">
                  <c:v>48.064000000000014</c:v>
                </c:pt>
                <c:pt idx="32">
                  <c:v>49.566000000000017</c:v>
                </c:pt>
                <c:pt idx="33">
                  <c:v>51.068000000000019</c:v>
                </c:pt>
                <c:pt idx="34">
                  <c:v>52.570000000000022</c:v>
                </c:pt>
                <c:pt idx="35">
                  <c:v>54.072000000000024</c:v>
                </c:pt>
                <c:pt idx="36">
                  <c:v>55.574000000000026</c:v>
                </c:pt>
                <c:pt idx="37">
                  <c:v>57.076000000000029</c:v>
                </c:pt>
                <c:pt idx="38">
                  <c:v>58.578000000000031</c:v>
                </c:pt>
                <c:pt idx="39">
                  <c:v>60.080000000000034</c:v>
                </c:pt>
                <c:pt idx="40">
                  <c:v>61.582000000000036</c:v>
                </c:pt>
                <c:pt idx="41">
                  <c:v>63.084000000000039</c:v>
                </c:pt>
                <c:pt idx="42">
                  <c:v>64.586000000000041</c:v>
                </c:pt>
                <c:pt idx="43">
                  <c:v>66.088000000000036</c:v>
                </c:pt>
                <c:pt idx="44">
                  <c:v>67.590000000000032</c:v>
                </c:pt>
                <c:pt idx="45">
                  <c:v>69.092000000000027</c:v>
                </c:pt>
                <c:pt idx="46">
                  <c:v>70.594000000000023</c:v>
                </c:pt>
                <c:pt idx="47">
                  <c:v>72.096000000000018</c:v>
                </c:pt>
                <c:pt idx="48">
                  <c:v>73.598000000000013</c:v>
                </c:pt>
                <c:pt idx="49">
                  <c:v>75.100000000000009</c:v>
                </c:pt>
              </c:numCache>
            </c:numRef>
          </c:xVal>
          <c:yVal>
            <c:numRef>
              <c:f>'C1受迫振动的暂态过程'!$F$3:$F$52</c:f>
              <c:numCache>
                <c:formatCode>General</c:formatCode>
                <c:ptCount val="50"/>
                <c:pt idx="0">
                  <c:v>12.076766517228579</c:v>
                </c:pt>
                <c:pt idx="1">
                  <c:v>22.958055251574752</c:v>
                </c:pt>
                <c:pt idx="2">
                  <c:v>32.762206416648404</c:v>
                </c:pt>
                <c:pt idx="3">
                  <c:v>41.595845741392466</c:v>
                </c:pt>
                <c:pt idx="4">
                  <c:v>49.555044085625532</c:v>
                </c:pt>
                <c:pt idx="5">
                  <c:v>56.726362265369936</c:v>
                </c:pt>
                <c:pt idx="6">
                  <c:v>63.187792451036238</c:v>
                </c:pt>
                <c:pt idx="7">
                  <c:v>69.009606376705278</c:v>
                </c:pt>
                <c:pt idx="8">
                  <c:v>74.255119585267323</c:v>
                </c:pt>
                <c:pt idx="9">
                  <c:v>78.981380021019177</c:v>
                </c:pt>
                <c:pt idx="10">
                  <c:v>83.239788458556347</c:v>
                </c:pt>
                <c:pt idx="11">
                  <c:v>87.076657515477692</c:v>
                </c:pt>
                <c:pt idx="12">
                  <c:v>90.533715328484135</c:v>
                </c:pt>
                <c:pt idx="13">
                  <c:v>93.64855937063615</c:v>
                </c:pt>
                <c:pt idx="14">
                  <c:v>96.455065345291018</c:v>
                </c:pt>
                <c:pt idx="15">
                  <c:v>98.983755603674467</c:v>
                </c:pt>
                <c:pt idx="16">
                  <c:v>101.26213109283754</c:v>
                </c:pt>
                <c:pt idx="17">
                  <c:v>103.31497044412193</c:v>
                </c:pt>
                <c:pt idx="18">
                  <c:v>105.16459945489122</c:v>
                </c:pt>
                <c:pt idx="19">
                  <c:v>106.83113389429533</c:v>
                </c:pt>
                <c:pt idx="20">
                  <c:v>108.33269827371909</c:v>
                </c:pt>
                <c:pt idx="21">
                  <c:v>109.68562296116835</c:v>
                </c:pt>
                <c:pt idx="22">
                  <c:v>110.90462178332481</c:v>
                </c:pt>
                <c:pt idx="23">
                  <c:v>112.0029520467931</c:v>
                </c:pt>
                <c:pt idx="24">
                  <c:v>112.99255871886211</c:v>
                </c:pt>
                <c:pt idx="25">
                  <c:v>113.8842043358289</c:v>
                </c:pt>
                <c:pt idx="26">
                  <c:v>114.68758605171193</c:v>
                </c:pt>
                <c:pt idx="27">
                  <c:v>115.41144110032505</c:v>
                </c:pt>
                <c:pt idx="28">
                  <c:v>116.06364181767246</c:v>
                </c:pt>
                <c:pt idx="29">
                  <c:v>116.65128125808729</c:v>
                </c:pt>
                <c:pt idx="30">
                  <c:v>117.18075033523814</c:v>
                </c:pt>
                <c:pt idx="31">
                  <c:v>117.65780732695585</c:v>
                </c:pt>
                <c:pt idx="32">
                  <c:v>118.08764049978517</c:v>
                </c:pt>
                <c:pt idx="33">
                  <c:v>118.4749245343389</c:v>
                </c:pt>
                <c:pt idx="34">
                  <c:v>118.82387136511267</c:v>
                </c:pt>
                <c:pt idx="35">
                  <c:v>119.13827598767183</c:v>
                </c:pt>
                <c:pt idx="36">
                  <c:v>119.42155773139015</c:v>
                </c:pt>
                <c:pt idx="37">
                  <c:v>119.67679744660452</c:v>
                </c:pt>
                <c:pt idx="38">
                  <c:v>119.90677101061753</c:v>
                </c:pt>
                <c:pt idx="39">
                  <c:v>120.1139795169443</c:v>
                </c:pt>
                <c:pt idx="40">
                  <c:v>120.30067647612934</c:v>
                </c:pt>
                <c:pt idx="41">
                  <c:v>120.46889232395736</c:v>
                </c:pt>
                <c:pt idx="42">
                  <c:v>120.6204565035992</c:v>
                </c:pt>
                <c:pt idx="43">
                  <c:v>120.75701736184834</c:v>
                </c:pt>
                <c:pt idx="44">
                  <c:v>120.88006007583134</c:v>
                </c:pt>
                <c:pt idx="45">
                  <c:v>120.99092280515517</c:v>
                </c:pt>
                <c:pt idx="46">
                  <c:v>121.09081124515518</c:v>
                </c:pt>
                <c:pt idx="47">
                  <c:v>121.18081173951872</c:v>
                </c:pt>
                <c:pt idx="48">
                  <c:v>121.26190309489155</c:v>
                </c:pt>
                <c:pt idx="49">
                  <c:v>121.33496722595781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DE-4745-9134-B09472A01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775392"/>
        <c:axId val="1712776640"/>
      </c:scatterChart>
      <c:valAx>
        <c:axId val="17127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  <a:r>
                  <a:rPr lang="en-US" altLang="zh-CN"/>
                  <a:t>t/s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2776640"/>
        <c:crosses val="autoZero"/>
        <c:crossBetween val="midCat"/>
      </c:valAx>
      <c:valAx>
        <c:axId val="17127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振幅</a:t>
                </a:r>
                <a:r>
                  <a:rPr lang="en-US" altLang="zh-CN"/>
                  <a:t>/</a:t>
                </a:r>
                <a:r>
                  <a:rPr lang="zh-CN" altLang="en-US"/>
                  <a:t>角度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277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26194</xdr:colOff>
      <xdr:row>0</xdr:row>
      <xdr:rowOff>171451</xdr:rowOff>
    </xdr:from>
    <xdr:ext cx="3222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6EAE7F2-7E31-4931-8925-92FEA9200DC1}"/>
                </a:ext>
              </a:extLst>
            </xdr:cNvPr>
            <xdr:cNvSpPr txBox="1"/>
          </xdr:nvSpPr>
          <xdr:spPr>
            <a:xfrm>
              <a:off x="675085" y="171451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6EAE7F2-7E31-4931-8925-92FEA9200DC1}"/>
                </a:ext>
              </a:extLst>
            </xdr:cNvPr>
            <xdr:cNvSpPr txBox="1"/>
          </xdr:nvSpPr>
          <xdr:spPr>
            <a:xfrm>
              <a:off x="675085" y="171451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 )/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646043</xdr:colOff>
      <xdr:row>9</xdr:row>
      <xdr:rowOff>0</xdr:rowOff>
    </xdr:from>
    <xdr:ext cx="3256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BC01BE8-0F92-4D5A-83F1-E6AECC67C7C5}"/>
                </a:ext>
              </a:extLst>
            </xdr:cNvPr>
            <xdr:cNvSpPr txBox="1"/>
          </xdr:nvSpPr>
          <xdr:spPr>
            <a:xfrm>
              <a:off x="646043" y="1246533"/>
              <a:ext cx="3256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𝑙𝑛</m:t>
                        </m:r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US" altLang="zh-CN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BC01BE8-0F92-4D5A-83F1-E6AECC67C7C5}"/>
                </a:ext>
              </a:extLst>
            </xdr:cNvPr>
            <xdr:cNvSpPr txBox="1"/>
          </xdr:nvSpPr>
          <xdr:spPr>
            <a:xfrm>
              <a:off x="646043" y="1246533"/>
              <a:ext cx="3256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𝑙𝑛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 )</a:t>
              </a:r>
              <a:endParaRPr lang="en-US" altLang="zh-CN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44</xdr:row>
      <xdr:rowOff>0</xdr:rowOff>
    </xdr:from>
    <xdr:ext cx="199605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BAFB66C-3246-4465-B818-30323E5E2C52}"/>
                </a:ext>
              </a:extLst>
            </xdr:cNvPr>
            <xdr:cNvSpPr txBox="1"/>
          </xdr:nvSpPr>
          <xdr:spPr>
            <a:xfrm>
              <a:off x="647700" y="7739063"/>
              <a:ext cx="19960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eqArr>
                          <m:eqArr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e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sub>
                    </m:sSub>
                  </m:oMath>
                </m:oMathPara>
              </a14:m>
              <a:endParaRPr lang="en-US" altLang="zh-CN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BAFB66C-3246-4465-B818-30323E5E2C52}"/>
                </a:ext>
              </a:extLst>
            </xdr:cNvPr>
            <xdr:cNvSpPr txBox="1"/>
          </xdr:nvSpPr>
          <xdr:spPr>
            <a:xfrm>
              <a:off x="647700" y="7739063"/>
              <a:ext cx="19960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𝜔_█(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0@ )</a:t>
              </a:r>
              <a:endParaRPr lang="en-US" altLang="zh-C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624970</xdr:colOff>
      <xdr:row>3</xdr:row>
      <xdr:rowOff>2941</xdr:rowOff>
    </xdr:from>
    <xdr:ext cx="30200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49BFDE1-AABB-4EF7-9C51-C2850F563726}"/>
                </a:ext>
              </a:extLst>
            </xdr:cNvPr>
            <xdr:cNvSpPr txBox="1"/>
          </xdr:nvSpPr>
          <xdr:spPr>
            <a:xfrm>
              <a:off x="624970" y="353634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49BFDE1-AABB-4EF7-9C51-C2850F563726}"/>
                </a:ext>
              </a:extLst>
            </xdr:cNvPr>
            <xdr:cNvSpPr txBox="1"/>
          </xdr:nvSpPr>
          <xdr:spPr>
            <a:xfrm>
              <a:off x="624970" y="353634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θ_i/°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9462</xdr:colOff>
      <xdr:row>7</xdr:row>
      <xdr:rowOff>9462</xdr:rowOff>
    </xdr:from>
    <xdr:ext cx="30200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743B12F9-2DCC-4F74-B8EE-1718A34F9C81}"/>
                </a:ext>
              </a:extLst>
            </xdr:cNvPr>
            <xdr:cNvSpPr txBox="1"/>
          </xdr:nvSpPr>
          <xdr:spPr>
            <a:xfrm>
              <a:off x="656027" y="715952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T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743B12F9-2DCC-4F74-B8EE-1718A34F9C81}"/>
                </a:ext>
              </a:extLst>
            </xdr:cNvPr>
            <xdr:cNvSpPr txBox="1"/>
          </xdr:nvSpPr>
          <xdr:spPr>
            <a:xfrm>
              <a:off x="656027" y="715952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0</xdr:col>
      <xdr:colOff>647267</xdr:colOff>
      <xdr:row>18</xdr:row>
      <xdr:rowOff>0</xdr:rowOff>
    </xdr:from>
    <xdr:ext cx="30200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C4AD02B-4DDB-4AE2-8498-D2DE0711A33A}"/>
                </a:ext>
              </a:extLst>
            </xdr:cNvPr>
            <xdr:cNvSpPr txBox="1"/>
          </xdr:nvSpPr>
          <xdr:spPr>
            <a:xfrm>
              <a:off x="647267" y="105208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C4AD02B-4DDB-4AE2-8498-D2DE0711A33A}"/>
                </a:ext>
              </a:extLst>
            </xdr:cNvPr>
            <xdr:cNvSpPr txBox="1"/>
          </xdr:nvSpPr>
          <xdr:spPr>
            <a:xfrm>
              <a:off x="647267" y="105208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θ_i/°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9682</xdr:colOff>
      <xdr:row>21</xdr:row>
      <xdr:rowOff>159789</xdr:rowOff>
    </xdr:from>
    <xdr:ext cx="30200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216927D7-9C0A-4FD6-879F-81796E88909E}"/>
                </a:ext>
              </a:extLst>
            </xdr:cNvPr>
            <xdr:cNvSpPr txBox="1"/>
          </xdr:nvSpPr>
          <xdr:spPr>
            <a:xfrm>
              <a:off x="656247" y="2102637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T</m:t>
                      </m:r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216927D7-9C0A-4FD6-879F-81796E88909E}"/>
                </a:ext>
              </a:extLst>
            </xdr:cNvPr>
            <xdr:cNvSpPr txBox="1"/>
          </xdr:nvSpPr>
          <xdr:spPr>
            <a:xfrm>
              <a:off x="656247" y="2102637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30200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8F7F40CF-FE4F-430E-82CF-346638F88CAF}"/>
                </a:ext>
              </a:extLst>
            </xdr:cNvPr>
            <xdr:cNvSpPr txBox="1"/>
          </xdr:nvSpPr>
          <xdr:spPr>
            <a:xfrm>
              <a:off x="646565" y="88311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̅"/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T</m:t>
                          </m:r>
                        </m:e>
                      </m:acc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8F7F40CF-FE4F-430E-82CF-346638F88CAF}"/>
                </a:ext>
              </a:extLst>
            </xdr:cNvPr>
            <xdr:cNvSpPr txBox="1"/>
          </xdr:nvSpPr>
          <xdr:spPr>
            <a:xfrm>
              <a:off x="646565" y="88311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 ̅_d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0</xdr:rowOff>
    </xdr:from>
    <xdr:ext cx="30200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25764D07-8E93-4FDA-A41B-411A40A90EB4}"/>
                </a:ext>
              </a:extLst>
            </xdr:cNvPr>
            <xdr:cNvSpPr txBox="1"/>
          </xdr:nvSpPr>
          <xdr:spPr>
            <a:xfrm>
              <a:off x="646565" y="88311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̅"/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T</m:t>
                          </m:r>
                        </m:e>
                      </m:acc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25764D07-8E93-4FDA-A41B-411A40A90EB4}"/>
                </a:ext>
              </a:extLst>
            </xdr:cNvPr>
            <xdr:cNvSpPr txBox="1"/>
          </xdr:nvSpPr>
          <xdr:spPr>
            <a:xfrm>
              <a:off x="646565" y="88311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 ̅_d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0</xdr:col>
      <xdr:colOff>640959</xdr:colOff>
      <xdr:row>18</xdr:row>
      <xdr:rowOff>168968</xdr:rowOff>
    </xdr:from>
    <xdr:ext cx="30200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7DCDCBF7-6729-465C-ACB0-A9C6D79B1740}"/>
                </a:ext>
              </a:extLst>
            </xdr:cNvPr>
            <xdr:cNvSpPr txBox="1"/>
          </xdr:nvSpPr>
          <xdr:spPr>
            <a:xfrm>
              <a:off x="640959" y="193519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𝑙𝑛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7DCDCBF7-6729-465C-ACB0-A9C6D79B1740}"/>
                </a:ext>
              </a:extLst>
            </xdr:cNvPr>
            <xdr:cNvSpPr txBox="1"/>
          </xdr:nvSpPr>
          <xdr:spPr>
            <a:xfrm>
              <a:off x="640959" y="1935193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〖𝑙𝑛θ〗_i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0</xdr:col>
      <xdr:colOff>630795</xdr:colOff>
      <xdr:row>4</xdr:row>
      <xdr:rowOff>15770</xdr:rowOff>
    </xdr:from>
    <xdr:ext cx="30200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73AF0CBC-9170-4CFB-B382-BBBCD9B183E1}"/>
                </a:ext>
              </a:extLst>
            </xdr:cNvPr>
            <xdr:cNvSpPr txBox="1"/>
          </xdr:nvSpPr>
          <xdr:spPr>
            <a:xfrm>
              <a:off x="630795" y="72226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𝑙𝑛</m:t>
                        </m:r>
                        <m:r>
                          <m:rPr>
                            <m:sty m:val="p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73AF0CBC-9170-4CFB-B382-BBBCD9B183E1}"/>
                </a:ext>
              </a:extLst>
            </xdr:cNvPr>
            <xdr:cNvSpPr txBox="1"/>
          </xdr:nvSpPr>
          <xdr:spPr>
            <a:xfrm>
              <a:off x="630795" y="72226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〖𝑙𝑛θ〗_i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0</xdr:rowOff>
    </xdr:from>
    <xdr:ext cx="30200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FC827AFB-0BE2-4C45-8B54-E5056DE07830}"/>
                </a:ext>
              </a:extLst>
            </xdr:cNvPr>
            <xdr:cNvSpPr txBox="1"/>
          </xdr:nvSpPr>
          <xdr:spPr>
            <a:xfrm>
              <a:off x="646565" y="141298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̅"/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m:rPr>
                              <m:sty m:val="p"/>
                            </m:rP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T</m:t>
                          </m:r>
                        </m:e>
                      </m:acc>
                    </m:e>
                    <m:sub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d</m:t>
                      </m:r>
                    </m:sub>
                  </m:sSub>
                </m:oMath>
              </a14:m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FC827AFB-0BE2-4C45-8B54-E5056DE07830}"/>
                </a:ext>
              </a:extLst>
            </xdr:cNvPr>
            <xdr:cNvSpPr txBox="1"/>
          </xdr:nvSpPr>
          <xdr:spPr>
            <a:xfrm>
              <a:off x="646565" y="1412980"/>
              <a:ext cx="30200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T ̅_d</a:t>
              </a:r>
              <a:r>
                <a:rPr lang="en-US" altLang="zh-CN" sz="1100" b="0"/>
                <a:t>/s</a:t>
              </a:r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39424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BF00EB3-954B-4D17-83ED-09EF48B8D2C6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BF00EB3-954B-4D17-83ED-09EF48B8D2C6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β/𝑠^(−1)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39424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38C851FE-8597-4BB0-8DEB-7FD6D729CF8A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38C851FE-8597-4BB0-8DEB-7FD6D729CF8A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β/𝑠^(−1)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10472</xdr:colOff>
      <xdr:row>13</xdr:row>
      <xdr:rowOff>1009</xdr:rowOff>
    </xdr:from>
    <xdr:ext cx="39424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C21C89E4-8930-40BE-8559-C6710B256F3C}"/>
                </a:ext>
              </a:extLst>
            </xdr:cNvPr>
            <xdr:cNvSpPr txBox="1"/>
          </xdr:nvSpPr>
          <xdr:spPr>
            <a:xfrm>
              <a:off x="657037" y="2297102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en-US" altLang="zh-CN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C21C89E4-8930-40BE-8559-C6710B256F3C}"/>
                </a:ext>
              </a:extLst>
            </xdr:cNvPr>
            <xdr:cNvSpPr txBox="1"/>
          </xdr:nvSpPr>
          <xdr:spPr>
            <a:xfrm>
              <a:off x="657037" y="2297102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𝜔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39424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BDF3CB9B-23B2-4CAD-B11B-F35ED1FCB60F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1100" b="0" i="1">
                        <a:latin typeface="Cambria Math" panose="02040503050406030204" pitchFamily="18" charset="0"/>
                      </a:rPr>
                      <m:t>β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BDF3CB9B-23B2-4CAD-B11B-F35ED1FCB60F}"/>
                </a:ext>
              </a:extLst>
            </xdr:cNvPr>
            <xdr:cNvSpPr txBox="1"/>
          </xdr:nvSpPr>
          <xdr:spPr>
            <a:xfrm>
              <a:off x="646565" y="2119470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β/𝑠^(−1)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1</xdr:col>
      <xdr:colOff>10472</xdr:colOff>
      <xdr:row>28</xdr:row>
      <xdr:rowOff>1009</xdr:rowOff>
    </xdr:from>
    <xdr:ext cx="394246" cy="1833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7F2874D4-B8A2-465E-BD10-FA061C3D1B74}"/>
                </a:ext>
              </a:extLst>
            </xdr:cNvPr>
            <xdr:cNvSpPr txBox="1"/>
          </xdr:nvSpPr>
          <xdr:spPr>
            <a:xfrm>
              <a:off x="657037" y="2297102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en-US" altLang="zh-CN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/</m:t>
                    </m:r>
                    <m:sSup>
                      <m:s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Choice>
      <mc:Fallback xmlns="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7F2874D4-B8A2-465E-BD10-FA061C3D1B74}"/>
                </a:ext>
              </a:extLst>
            </xdr:cNvPr>
            <xdr:cNvSpPr txBox="1"/>
          </xdr:nvSpPr>
          <xdr:spPr>
            <a:xfrm>
              <a:off x="657037" y="2297102"/>
              <a:ext cx="394246" cy="1833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𝜔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/𝑠^(−1)</a:t>
              </a:r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  <a:p>
              <a:endParaRPr lang="en-US" altLang="zh-CN" sz="1100" b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3222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7D0B216-3160-422D-8B00-92392429DC05}"/>
                </a:ext>
              </a:extLst>
            </xdr:cNvPr>
            <xdr:cNvSpPr txBox="1"/>
          </xdr:nvSpPr>
          <xdr:spPr>
            <a:xfrm>
              <a:off x="648433" y="351692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7D0B216-3160-422D-8B00-92392429DC05}"/>
                </a:ext>
              </a:extLst>
            </xdr:cNvPr>
            <xdr:cNvSpPr txBox="1"/>
          </xdr:nvSpPr>
          <xdr:spPr>
            <a:xfrm>
              <a:off x="648433" y="351692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 )/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175846</xdr:rowOff>
    </xdr:from>
    <xdr:ext cx="256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2B4CF036-EF09-48B9-AD4A-9C49BB7827A1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2B4CF036-EF09-48B9-AD4A-9C49BB7827A1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𝑇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/𝑠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2525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A9305281-C646-4559-AEF5-266036AC7012}"/>
                </a:ext>
              </a:extLst>
            </xdr:cNvPr>
            <xdr:cNvSpPr txBox="1"/>
          </xdr:nvSpPr>
          <xdr:spPr>
            <a:xfrm>
              <a:off x="648433" y="703385"/>
              <a:ext cx="2525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A9305281-C646-4559-AEF5-266036AC7012}"/>
                </a:ext>
              </a:extLst>
            </xdr:cNvPr>
            <xdr:cNvSpPr txBox="1"/>
          </xdr:nvSpPr>
          <xdr:spPr>
            <a:xfrm>
              <a:off x="648433" y="703385"/>
              <a:ext cx="2525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𝜑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</xdr:row>
      <xdr:rowOff>0</xdr:rowOff>
    </xdr:from>
    <xdr:ext cx="3222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6034F053-0910-4289-8373-1FD8778D3A75}"/>
                </a:ext>
              </a:extLst>
            </xdr:cNvPr>
            <xdr:cNvSpPr txBox="1"/>
          </xdr:nvSpPr>
          <xdr:spPr>
            <a:xfrm>
              <a:off x="648433" y="351692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6034F053-0910-4289-8373-1FD8778D3A75}"/>
                </a:ext>
              </a:extLst>
            </xdr:cNvPr>
            <xdr:cNvSpPr txBox="1"/>
          </xdr:nvSpPr>
          <xdr:spPr>
            <a:xfrm>
              <a:off x="648433" y="351692"/>
              <a:ext cx="3222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𝑛 )/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</xdr:row>
      <xdr:rowOff>175846</xdr:rowOff>
    </xdr:from>
    <xdr:ext cx="256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B29C4C1-76CD-4637-8A91-75F4F4784193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B29C4C1-76CD-4637-8A91-75F4F4784193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𝑇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/𝑠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0</xdr:rowOff>
    </xdr:from>
    <xdr:ext cx="2525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1B885039-236C-4852-B1D0-F6F7A36FD366}"/>
                </a:ext>
              </a:extLst>
            </xdr:cNvPr>
            <xdr:cNvSpPr txBox="1"/>
          </xdr:nvSpPr>
          <xdr:spPr>
            <a:xfrm>
              <a:off x="648433" y="703385"/>
              <a:ext cx="2525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1B885039-236C-4852-B1D0-F6F7A36FD366}"/>
                </a:ext>
              </a:extLst>
            </xdr:cNvPr>
            <xdr:cNvSpPr txBox="1"/>
          </xdr:nvSpPr>
          <xdr:spPr>
            <a:xfrm>
              <a:off x="648433" y="703385"/>
              <a:ext cx="2525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𝜑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1</xdr:col>
      <xdr:colOff>87921</xdr:colOff>
      <xdr:row>10</xdr:row>
      <xdr:rowOff>174377</xdr:rowOff>
    </xdr:from>
    <xdr:to>
      <xdr:col>14</xdr:col>
      <xdr:colOff>410308</xdr:colOff>
      <xdr:row>31</xdr:row>
      <xdr:rowOff>139209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28CB6300-875B-43C6-82B5-C6E6130DD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95250</xdr:colOff>
      <xdr:row>32</xdr:row>
      <xdr:rowOff>106240</xdr:rowOff>
    </xdr:from>
    <xdr:to>
      <xdr:col>14</xdr:col>
      <xdr:colOff>417637</xdr:colOff>
      <xdr:row>53</xdr:row>
      <xdr:rowOff>71072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EF5E5820-7B94-4FC4-8AA1-0D86BCD79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0.08329</cdr:x>
      <cdr:y>0.38201</cdr:y>
    </cdr:from>
    <cdr:to>
      <cdr:x>0.94539</cdr:x>
      <cdr:y>0.38201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BE4ECF25-B8B5-4046-8BA5-A846E07A8456}"/>
            </a:ext>
          </a:extLst>
        </cdr:cNvPr>
        <cdr:cNvCxnSpPr/>
      </cdr:nvCxnSpPr>
      <cdr:spPr>
        <a:xfrm xmlns:a="http://schemas.openxmlformats.org/drawingml/2006/main">
          <a:off x="553184" y="1397248"/>
          <a:ext cx="5725991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0.40485</cdr:x>
      <cdr:y>0.38201</cdr:y>
    </cdr:from>
    <cdr:to>
      <cdr:x>0.40485</cdr:x>
      <cdr:y>0.82973</cdr:y>
    </cdr:to>
    <cdr:cxnSp macro="">
      <cdr:nvCxnSpPr>
        <cdr:cNvPr id="7" name="直接连接符 6">
          <a:extLst xmlns:a="http://schemas.openxmlformats.org/drawingml/2006/main">
            <a:ext uri="{FF2B5EF4-FFF2-40B4-BE49-F238E27FC236}">
              <a16:creationId xmlns:a16="http://schemas.microsoft.com/office/drawing/2014/main" id="{FDB6385B-A0C6-43C0-8744-B0A4E02E0DF2}"/>
            </a:ext>
          </a:extLst>
        </cdr:cNvPr>
        <cdr:cNvCxnSpPr/>
      </cdr:nvCxnSpPr>
      <cdr:spPr>
        <a:xfrm xmlns:a="http://schemas.openxmlformats.org/drawingml/2006/main">
          <a:off x="2688982" y="1397248"/>
          <a:ext cx="0" cy="163756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0.61107</cdr:x>
      <cdr:y>0.38288</cdr:y>
    </cdr:from>
    <cdr:to>
      <cdr:x>0.61107</cdr:x>
      <cdr:y>0.8306</cdr:y>
    </cdr:to>
    <cdr:cxnSp macro="">
      <cdr:nvCxnSpPr>
        <cdr:cNvPr id="8" name="直接连接符 7">
          <a:extLst xmlns:a="http://schemas.openxmlformats.org/drawingml/2006/main">
            <a:ext uri="{FF2B5EF4-FFF2-40B4-BE49-F238E27FC236}">
              <a16:creationId xmlns:a16="http://schemas.microsoft.com/office/drawing/2014/main" id="{9A1C2F84-01B9-4B35-8EBC-D5C17C7DC758}"/>
            </a:ext>
          </a:extLst>
        </cdr:cNvPr>
        <cdr:cNvCxnSpPr/>
      </cdr:nvCxnSpPr>
      <cdr:spPr>
        <a:xfrm xmlns:a="http://schemas.openxmlformats.org/drawingml/2006/main">
          <a:off x="4058628" y="1400423"/>
          <a:ext cx="0" cy="163756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0.07998</cdr:x>
      <cdr:y>0.59135</cdr:y>
    </cdr:from>
    <cdr:to>
      <cdr:x>0.95201</cdr:x>
      <cdr:y>0.59135</cdr:y>
    </cdr:to>
    <cdr:cxnSp macro="">
      <cdr:nvCxnSpPr>
        <cdr:cNvPr id="10" name="直接连接符 9">
          <a:extLst xmlns:a="http://schemas.openxmlformats.org/drawingml/2006/main">
            <a:ext uri="{FF2B5EF4-FFF2-40B4-BE49-F238E27FC236}">
              <a16:creationId xmlns:a16="http://schemas.microsoft.com/office/drawing/2014/main" id="{47DE4229-B10F-43A1-9F6E-DECF8A02505F}"/>
            </a:ext>
          </a:extLst>
        </cdr:cNvPr>
        <cdr:cNvCxnSpPr/>
      </cdr:nvCxnSpPr>
      <cdr:spPr>
        <a:xfrm xmlns:a="http://schemas.openxmlformats.org/drawingml/2006/main">
          <a:off x="531204" y="2162911"/>
          <a:ext cx="5791932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0.34418</cdr:x>
      <cdr:y>0.59035</cdr:y>
    </cdr:from>
    <cdr:to>
      <cdr:x>0.34418</cdr:x>
      <cdr:y>0.83474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7E673688-1A65-433B-9E2D-D266E6188CB7}"/>
            </a:ext>
          </a:extLst>
        </cdr:cNvPr>
        <cdr:cNvCxnSpPr/>
      </cdr:nvCxnSpPr>
      <cdr:spPr>
        <a:xfrm xmlns:a="http://schemas.openxmlformats.org/drawingml/2006/main">
          <a:off x="2286002" y="2159248"/>
          <a:ext cx="0" cy="89388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0.7209</cdr:x>
      <cdr:y>0.59335</cdr:y>
    </cdr:from>
    <cdr:to>
      <cdr:x>0.7209</cdr:x>
      <cdr:y>0.82672</cdr:y>
    </cdr:to>
    <cdr:cxnSp macro="">
      <cdr:nvCxnSpPr>
        <cdr:cNvPr id="14" name="直接连接符 13">
          <a:extLst xmlns:a="http://schemas.openxmlformats.org/drawingml/2006/main">
            <a:ext uri="{FF2B5EF4-FFF2-40B4-BE49-F238E27FC236}">
              <a16:creationId xmlns:a16="http://schemas.microsoft.com/office/drawing/2014/main" id="{5A9E4D24-DC58-4A63-99BA-062E569F8552}"/>
            </a:ext>
          </a:extLst>
        </cdr:cNvPr>
        <cdr:cNvCxnSpPr/>
      </cdr:nvCxnSpPr>
      <cdr:spPr>
        <a:xfrm xmlns:a="http://schemas.openxmlformats.org/drawingml/2006/main">
          <a:off x="4788146" y="2170238"/>
          <a:ext cx="0" cy="85358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5"/>
        </a:lnRef>
        <a:fillRef xmlns:a="http://schemas.openxmlformats.org/drawingml/2006/main" idx="0">
          <a:schemeClr val="accent5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0.47711</cdr:x>
      <cdr:y>0.22476</cdr:y>
    </cdr:from>
    <cdr:to>
      <cdr:x>0.47711</cdr:x>
      <cdr:y>0.82873</cdr:y>
    </cdr:to>
    <cdr:cxnSp macro="">
      <cdr:nvCxnSpPr>
        <cdr:cNvPr id="16" name="直接连接符 15">
          <a:extLst xmlns:a="http://schemas.openxmlformats.org/drawingml/2006/main">
            <a:ext uri="{FF2B5EF4-FFF2-40B4-BE49-F238E27FC236}">
              <a16:creationId xmlns:a16="http://schemas.microsoft.com/office/drawing/2014/main" id="{7B0E444D-E020-4CB9-9DCE-275D62FF485D}"/>
            </a:ext>
          </a:extLst>
        </cdr:cNvPr>
        <cdr:cNvCxnSpPr/>
      </cdr:nvCxnSpPr>
      <cdr:spPr>
        <a:xfrm xmlns:a="http://schemas.openxmlformats.org/drawingml/2006/main">
          <a:off x="3168896" y="822084"/>
          <a:ext cx="0" cy="220906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0.5091</cdr:x>
      <cdr:y>0.4972</cdr:y>
    </cdr:from>
    <cdr:to>
      <cdr:x>0.5091</cdr:x>
      <cdr:y>0.82672</cdr:y>
    </cdr:to>
    <cdr:cxnSp macro="">
      <cdr:nvCxnSpPr>
        <cdr:cNvPr id="18" name="直接连接符 17">
          <a:extLst xmlns:a="http://schemas.openxmlformats.org/drawingml/2006/main">
            <a:ext uri="{FF2B5EF4-FFF2-40B4-BE49-F238E27FC236}">
              <a16:creationId xmlns:a16="http://schemas.microsoft.com/office/drawing/2014/main" id="{CFD2D137-C50F-4B5B-811B-84F71DE430C1}"/>
            </a:ext>
          </a:extLst>
        </cdr:cNvPr>
        <cdr:cNvCxnSpPr/>
      </cdr:nvCxnSpPr>
      <cdr:spPr>
        <a:xfrm xmlns:a="http://schemas.openxmlformats.org/drawingml/2006/main">
          <a:off x="3381377" y="1818546"/>
          <a:ext cx="0" cy="120527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296363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45FAA984-BC51-4C66-A339-7C1344C587A1}"/>
                </a:ext>
              </a:extLst>
            </xdr:cNvPr>
            <xdr:cNvSpPr txBox="1"/>
          </xdr:nvSpPr>
          <xdr:spPr>
            <a:xfrm>
              <a:off x="648433" y="351692"/>
              <a:ext cx="29636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45FAA984-BC51-4C66-A339-7C1344C587A1}"/>
                </a:ext>
              </a:extLst>
            </xdr:cNvPr>
            <xdr:cNvSpPr txBox="1"/>
          </xdr:nvSpPr>
          <xdr:spPr>
            <a:xfrm>
              <a:off x="648433" y="351692"/>
              <a:ext cx="29636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)/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0</xdr:row>
      <xdr:rowOff>175846</xdr:rowOff>
    </xdr:from>
    <xdr:ext cx="2560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113673A-B7CF-4002-8FEF-FE7BBCE9629A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113673A-B7CF-4002-8FEF-FE7BBCE9629A}"/>
                </a:ext>
              </a:extLst>
            </xdr:cNvPr>
            <xdr:cNvSpPr txBox="1"/>
          </xdr:nvSpPr>
          <xdr:spPr>
            <a:xfrm>
              <a:off x="648433" y="527538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𝑇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/𝑠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13189</xdr:colOff>
      <xdr:row>1</xdr:row>
      <xdr:rowOff>2197</xdr:rowOff>
    </xdr:from>
    <xdr:ext cx="1844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EBC36DC-486F-4903-858D-D47B2EE73DAC}"/>
                </a:ext>
              </a:extLst>
            </xdr:cNvPr>
            <xdr:cNvSpPr txBox="1"/>
          </xdr:nvSpPr>
          <xdr:spPr>
            <a:xfrm>
              <a:off x="661622" y="705582"/>
              <a:ext cx="184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/>
                <a:t>t</a:t>
              </a:r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/</m:t>
                  </m:r>
                  <m:r>
                    <a:rPr lang="en-US" altLang="zh-CN" sz="1100" b="0" i="1">
                      <a:latin typeface="Cambria Math" panose="02040503050406030204" pitchFamily="18" charset="0"/>
                    </a:rPr>
                    <m:t>𝑠</m:t>
                  </m:r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2EBC36DC-486F-4903-858D-D47B2EE73DAC}"/>
                </a:ext>
              </a:extLst>
            </xdr:cNvPr>
            <xdr:cNvSpPr txBox="1"/>
          </xdr:nvSpPr>
          <xdr:spPr>
            <a:xfrm>
              <a:off x="661622" y="705582"/>
              <a:ext cx="184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b="0"/>
                <a:t>t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/𝑠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9</xdr:col>
      <xdr:colOff>545524</xdr:colOff>
      <xdr:row>1</xdr:row>
      <xdr:rowOff>121603</xdr:rowOff>
    </xdr:from>
    <xdr:to>
      <xdr:col>18</xdr:col>
      <xdr:colOff>320386</xdr:colOff>
      <xdr:row>21</xdr:row>
      <xdr:rowOff>164031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5B39FF8-5C8F-491B-9F54-4C750CD22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0</xdr:colOff>
      <xdr:row>1</xdr:row>
      <xdr:rowOff>0</xdr:rowOff>
    </xdr:from>
    <xdr:ext cx="68627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37D989FD-2815-41D3-8E42-07875242687C}"/>
                </a:ext>
              </a:extLst>
            </xdr:cNvPr>
            <xdr:cNvSpPr txBox="1"/>
          </xdr:nvSpPr>
          <xdr:spPr>
            <a:xfrm>
              <a:off x="3230217" y="178077"/>
              <a:ext cx="6862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𝑒𝑠𝑡𝑖𝑚𝑎𝑡𝑒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37D989FD-2815-41D3-8E42-07875242687C}"/>
                </a:ext>
              </a:extLst>
            </xdr:cNvPr>
            <xdr:cNvSpPr txBox="1"/>
          </xdr:nvSpPr>
          <xdr:spPr>
            <a:xfrm>
              <a:off x="3230217" y="178077"/>
              <a:ext cx="6862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𝑒𝑠𝑡𝑖𝑚𝑎𝑡𝑒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twoCellAnchor>
    <xdr:from>
      <xdr:col>9</xdr:col>
      <xdr:colOff>575642</xdr:colOff>
      <xdr:row>23</xdr:row>
      <xdr:rowOff>16566</xdr:rowOff>
    </xdr:from>
    <xdr:to>
      <xdr:col>18</xdr:col>
      <xdr:colOff>350504</xdr:colOff>
      <xdr:row>43</xdr:row>
      <xdr:rowOff>58993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C4B97BB-A1DE-40BA-8D5C-1AFDCD323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96363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FF6F60F-529F-4904-8C0B-609E7C6999CA}"/>
                </a:ext>
              </a:extLst>
            </xdr:cNvPr>
            <xdr:cNvSpPr txBox="1"/>
          </xdr:nvSpPr>
          <xdr:spPr>
            <a:xfrm>
              <a:off x="1295400" y="176213"/>
              <a:ext cx="29636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5FF6F60F-529F-4904-8C0B-609E7C6999CA}"/>
                </a:ext>
              </a:extLst>
            </xdr:cNvPr>
            <xdr:cNvSpPr txBox="1"/>
          </xdr:nvSpPr>
          <xdr:spPr>
            <a:xfrm>
              <a:off x="1295400" y="176213"/>
              <a:ext cx="29636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)/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0</xdr:row>
      <xdr:rowOff>175846</xdr:rowOff>
    </xdr:from>
    <xdr:ext cx="2560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4A3A7BD-2D5C-48A9-B786-90A9A9719B84}"/>
                </a:ext>
              </a:extLst>
            </xdr:cNvPr>
            <xdr:cNvSpPr txBox="1"/>
          </xdr:nvSpPr>
          <xdr:spPr>
            <a:xfrm>
              <a:off x="1943100" y="175846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54A3A7BD-2D5C-48A9-B786-90A9A9719B84}"/>
                </a:ext>
              </a:extLst>
            </xdr:cNvPr>
            <xdr:cNvSpPr txBox="1"/>
          </xdr:nvSpPr>
          <xdr:spPr>
            <a:xfrm>
              <a:off x="1943100" y="175846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𝑇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/𝑠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10</xdr:row>
      <xdr:rowOff>0</xdr:rowOff>
    </xdr:from>
    <xdr:ext cx="296363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文本框 53">
              <a:extLst>
                <a:ext uri="{FF2B5EF4-FFF2-40B4-BE49-F238E27FC236}">
                  <a16:creationId xmlns:a16="http://schemas.microsoft.com/office/drawing/2014/main" id="{FC5C5579-0289-4636-B174-FFF9C8B12BDB}"/>
                </a:ext>
              </a:extLst>
            </xdr:cNvPr>
            <xdr:cNvSpPr txBox="1"/>
          </xdr:nvSpPr>
          <xdr:spPr>
            <a:xfrm>
              <a:off x="647700" y="176213"/>
              <a:ext cx="29636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4" name="文本框 53">
              <a:extLst>
                <a:ext uri="{FF2B5EF4-FFF2-40B4-BE49-F238E27FC236}">
                  <a16:creationId xmlns:a16="http://schemas.microsoft.com/office/drawing/2014/main" id="{FC5C5579-0289-4636-B174-FFF9C8B12BDB}"/>
                </a:ext>
              </a:extLst>
            </xdr:cNvPr>
            <xdr:cNvSpPr txBox="1"/>
          </xdr:nvSpPr>
          <xdr:spPr>
            <a:xfrm>
              <a:off x="647700" y="176213"/>
              <a:ext cx="29636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)/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14</xdr:row>
      <xdr:rowOff>175846</xdr:rowOff>
    </xdr:from>
    <xdr:ext cx="2560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文本框 54">
              <a:extLst>
                <a:ext uri="{FF2B5EF4-FFF2-40B4-BE49-F238E27FC236}">
                  <a16:creationId xmlns:a16="http://schemas.microsoft.com/office/drawing/2014/main" id="{CA369785-085E-445F-927A-E296D36E8D67}"/>
                </a:ext>
              </a:extLst>
            </xdr:cNvPr>
            <xdr:cNvSpPr txBox="1"/>
          </xdr:nvSpPr>
          <xdr:spPr>
            <a:xfrm>
              <a:off x="5181600" y="175846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5" name="文本框 54">
              <a:extLst>
                <a:ext uri="{FF2B5EF4-FFF2-40B4-BE49-F238E27FC236}">
                  <a16:creationId xmlns:a16="http://schemas.microsoft.com/office/drawing/2014/main" id="{CA369785-085E-445F-927A-E296D36E8D67}"/>
                </a:ext>
              </a:extLst>
            </xdr:cNvPr>
            <xdr:cNvSpPr txBox="1"/>
          </xdr:nvSpPr>
          <xdr:spPr>
            <a:xfrm>
              <a:off x="5181600" y="175846"/>
              <a:ext cx="25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𝑇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/𝑠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92B5-540D-4141-9EDA-2CBCD869AE68}">
  <dimension ref="B1:I46"/>
  <sheetViews>
    <sheetView zoomScale="130" zoomScaleNormal="130" workbookViewId="0">
      <selection activeCell="C39" sqref="C39"/>
    </sheetView>
  </sheetViews>
  <sheetFormatPr defaultRowHeight="13.9" x14ac:dyDescent="0.4"/>
  <cols>
    <col min="2" max="2" width="16" bestFit="1" customWidth="1"/>
    <col min="3" max="3" width="14.265625" bestFit="1" customWidth="1"/>
    <col min="5" max="5" width="9.06640625" customWidth="1"/>
  </cols>
  <sheetData>
    <row r="1" spans="2:9" x14ac:dyDescent="0.4">
      <c r="B1" t="s">
        <v>0</v>
      </c>
    </row>
    <row r="2" spans="2:9" x14ac:dyDescent="0.4">
      <c r="C2">
        <v>148</v>
      </c>
      <c r="D2">
        <v>147</v>
      </c>
      <c r="E2">
        <v>146</v>
      </c>
      <c r="F2">
        <v>145</v>
      </c>
      <c r="G2">
        <v>144</v>
      </c>
      <c r="H2">
        <v>144</v>
      </c>
      <c r="I2">
        <v>142</v>
      </c>
    </row>
    <row r="3" spans="2:9" x14ac:dyDescent="0.4">
      <c r="C3">
        <v>142</v>
      </c>
      <c r="D3">
        <v>141</v>
      </c>
      <c r="E3">
        <v>140</v>
      </c>
      <c r="F3">
        <v>139</v>
      </c>
      <c r="G3">
        <v>138</v>
      </c>
      <c r="H3">
        <v>138</v>
      </c>
      <c r="I3">
        <v>136</v>
      </c>
    </row>
    <row r="4" spans="2:9" ht="13.5" customHeight="1" x14ac:dyDescent="0.4">
      <c r="C4">
        <v>136</v>
      </c>
      <c r="D4">
        <v>135</v>
      </c>
      <c r="E4">
        <v>134</v>
      </c>
      <c r="F4">
        <v>133</v>
      </c>
      <c r="G4">
        <v>131</v>
      </c>
      <c r="H4">
        <v>131</v>
      </c>
      <c r="I4">
        <v>130</v>
      </c>
    </row>
    <row r="5" spans="2:9" ht="13.5" customHeight="1" x14ac:dyDescent="0.4">
      <c r="C5">
        <v>129</v>
      </c>
      <c r="D5">
        <v>128</v>
      </c>
      <c r="E5">
        <v>127</v>
      </c>
      <c r="F5">
        <v>127</v>
      </c>
      <c r="G5">
        <v>126</v>
      </c>
      <c r="H5">
        <v>125</v>
      </c>
      <c r="I5">
        <v>125</v>
      </c>
    </row>
    <row r="6" spans="2:9" ht="13.5" customHeight="1" x14ac:dyDescent="0.4">
      <c r="C6">
        <v>123</v>
      </c>
      <c r="D6">
        <v>123</v>
      </c>
      <c r="E6">
        <v>122</v>
      </c>
      <c r="F6">
        <v>121</v>
      </c>
      <c r="G6">
        <v>121</v>
      </c>
      <c r="H6">
        <v>120</v>
      </c>
      <c r="I6">
        <v>119</v>
      </c>
    </row>
    <row r="7" spans="2:9" x14ac:dyDescent="0.4">
      <c r="C7">
        <v>119</v>
      </c>
      <c r="D7">
        <v>118</v>
      </c>
      <c r="E7">
        <v>117</v>
      </c>
      <c r="F7">
        <v>117</v>
      </c>
      <c r="G7">
        <v>116</v>
      </c>
      <c r="H7">
        <v>115</v>
      </c>
      <c r="I7">
        <v>115</v>
      </c>
    </row>
    <row r="8" spans="2:9" x14ac:dyDescent="0.4">
      <c r="C8">
        <v>113</v>
      </c>
      <c r="D8">
        <v>113</v>
      </c>
      <c r="E8">
        <v>112</v>
      </c>
      <c r="F8">
        <v>111</v>
      </c>
      <c r="G8">
        <v>111</v>
      </c>
      <c r="H8">
        <v>110</v>
      </c>
      <c r="I8">
        <v>109</v>
      </c>
    </row>
    <row r="10" spans="2:9" x14ac:dyDescent="0.4">
      <c r="C10">
        <f>LN(C2)</f>
        <v>4.9972122737641147</v>
      </c>
      <c r="D10">
        <f t="shared" ref="D10:I10" si="0">LN(D2)</f>
        <v>4.990432586778736</v>
      </c>
      <c r="E10">
        <f t="shared" si="0"/>
        <v>4.9836066217083363</v>
      </c>
      <c r="F10">
        <f t="shared" si="0"/>
        <v>4.9767337424205742</v>
      </c>
      <c r="G10">
        <f t="shared" si="0"/>
        <v>4.9698132995760007</v>
      </c>
      <c r="H10">
        <f t="shared" si="0"/>
        <v>4.9698132995760007</v>
      </c>
      <c r="I10">
        <f t="shared" si="0"/>
        <v>4.9558270576012609</v>
      </c>
    </row>
    <row r="11" spans="2:9" x14ac:dyDescent="0.4">
      <c r="C11">
        <f t="shared" ref="C11:I11" si="1">LN(C3)</f>
        <v>4.9558270576012609</v>
      </c>
      <c r="D11">
        <f t="shared" si="1"/>
        <v>4.9487598903781684</v>
      </c>
      <c r="E11">
        <f t="shared" si="1"/>
        <v>4.9416424226093039</v>
      </c>
      <c r="F11">
        <f t="shared" si="1"/>
        <v>4.9344739331306915</v>
      </c>
      <c r="G11">
        <f t="shared" si="1"/>
        <v>4.9272536851572051</v>
      </c>
      <c r="H11">
        <f t="shared" si="1"/>
        <v>4.9272536851572051</v>
      </c>
      <c r="I11">
        <f t="shared" si="1"/>
        <v>4.9126548857360524</v>
      </c>
    </row>
    <row r="12" spans="2:9" x14ac:dyDescent="0.4">
      <c r="C12">
        <f t="shared" ref="C12:I12" si="2">LN(C4)</f>
        <v>4.9126548857360524</v>
      </c>
      <c r="D12">
        <f t="shared" si="2"/>
        <v>4.9052747784384296</v>
      </c>
      <c r="E12">
        <f t="shared" si="2"/>
        <v>4.8978397999509111</v>
      </c>
      <c r="F12">
        <f t="shared" si="2"/>
        <v>4.8903491282217537</v>
      </c>
      <c r="G12">
        <f t="shared" si="2"/>
        <v>4.8751973232011512</v>
      </c>
      <c r="H12">
        <f t="shared" si="2"/>
        <v>4.8751973232011512</v>
      </c>
      <c r="I12">
        <f t="shared" si="2"/>
        <v>4.8675344504555822</v>
      </c>
    </row>
    <row r="13" spans="2:9" x14ac:dyDescent="0.4">
      <c r="C13">
        <f t="shared" ref="C13:I13" si="3">LN(C5)</f>
        <v>4.8598124043616719</v>
      </c>
      <c r="D13">
        <f t="shared" si="3"/>
        <v>4.8520302639196169</v>
      </c>
      <c r="E13">
        <f t="shared" si="3"/>
        <v>4.8441870864585912</v>
      </c>
      <c r="F13">
        <f t="shared" si="3"/>
        <v>4.8441870864585912</v>
      </c>
      <c r="G13">
        <f t="shared" si="3"/>
        <v>4.836281906951478</v>
      </c>
      <c r="H13">
        <f t="shared" si="3"/>
        <v>4.8283137373023015</v>
      </c>
      <c r="I13">
        <f t="shared" si="3"/>
        <v>4.8283137373023015</v>
      </c>
    </row>
    <row r="14" spans="2:9" x14ac:dyDescent="0.4">
      <c r="C14">
        <f t="shared" ref="C14:I14" si="4">LN(C6)</f>
        <v>4.8121843553724171</v>
      </c>
      <c r="D14">
        <f t="shared" si="4"/>
        <v>4.8121843553724171</v>
      </c>
      <c r="E14">
        <f t="shared" si="4"/>
        <v>4.8040210447332568</v>
      </c>
      <c r="F14">
        <f t="shared" si="4"/>
        <v>4.7957905455967413</v>
      </c>
      <c r="G14">
        <f t="shared" si="4"/>
        <v>4.7957905455967413</v>
      </c>
      <c r="H14">
        <f t="shared" si="4"/>
        <v>4.7874917427820458</v>
      </c>
      <c r="I14">
        <f t="shared" si="4"/>
        <v>4.7791234931115296</v>
      </c>
    </row>
    <row r="15" spans="2:9" x14ac:dyDescent="0.4">
      <c r="C15">
        <f>LN(C7)</f>
        <v>4.7791234931115296</v>
      </c>
      <c r="D15">
        <f t="shared" ref="D15:I15" si="5">LN(D7)</f>
        <v>4.7706846244656651</v>
      </c>
      <c r="E15">
        <f t="shared" si="5"/>
        <v>4.7621739347977563</v>
      </c>
      <c r="F15">
        <f t="shared" si="5"/>
        <v>4.7621739347977563</v>
      </c>
      <c r="G15">
        <f t="shared" si="5"/>
        <v>4.7535901911063645</v>
      </c>
      <c r="H15">
        <f t="shared" si="5"/>
        <v>4.7449321283632502</v>
      </c>
      <c r="I15">
        <f t="shared" si="5"/>
        <v>4.7449321283632502</v>
      </c>
    </row>
    <row r="16" spans="2:9" x14ac:dyDescent="0.4">
      <c r="C16">
        <f t="shared" ref="C16:I16" si="6">LN(C8)</f>
        <v>4.7273878187123408</v>
      </c>
      <c r="D16">
        <f t="shared" si="6"/>
        <v>4.7273878187123408</v>
      </c>
      <c r="E16">
        <f t="shared" si="6"/>
        <v>4.7184988712950942</v>
      </c>
      <c r="F16">
        <f t="shared" si="6"/>
        <v>4.7095302013123339</v>
      </c>
      <c r="G16">
        <f t="shared" si="6"/>
        <v>4.7095302013123339</v>
      </c>
      <c r="H16">
        <f t="shared" si="6"/>
        <v>4.7004803657924166</v>
      </c>
      <c r="I16">
        <f t="shared" si="6"/>
        <v>4.6913478822291435</v>
      </c>
    </row>
    <row r="19" spans="2:9" x14ac:dyDescent="0.4">
      <c r="B19" t="s">
        <v>1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</row>
    <row r="20" spans="2:9" x14ac:dyDescent="0.4">
      <c r="C20">
        <v>8</v>
      </c>
      <c r="D20">
        <v>9</v>
      </c>
      <c r="E20">
        <v>10</v>
      </c>
      <c r="F20">
        <v>11</v>
      </c>
      <c r="G20">
        <v>12</v>
      </c>
      <c r="H20">
        <v>13</v>
      </c>
      <c r="I20">
        <v>14</v>
      </c>
    </row>
    <row r="21" spans="2:9" x14ac:dyDescent="0.4">
      <c r="C21">
        <v>15</v>
      </c>
      <c r="D21">
        <v>16</v>
      </c>
      <c r="E21">
        <v>17</v>
      </c>
      <c r="F21">
        <v>18</v>
      </c>
      <c r="G21">
        <v>19</v>
      </c>
      <c r="H21">
        <v>20</v>
      </c>
      <c r="I21">
        <v>21</v>
      </c>
    </row>
    <row r="22" spans="2:9" x14ac:dyDescent="0.4">
      <c r="C22">
        <v>22</v>
      </c>
      <c r="D22">
        <v>23</v>
      </c>
      <c r="E22">
        <v>24</v>
      </c>
      <c r="F22">
        <v>25</v>
      </c>
      <c r="G22">
        <v>26</v>
      </c>
      <c r="H22">
        <v>27</v>
      </c>
      <c r="I22">
        <v>28</v>
      </c>
    </row>
    <row r="23" spans="2:9" x14ac:dyDescent="0.4">
      <c r="C23">
        <v>29</v>
      </c>
      <c r="D23">
        <v>30</v>
      </c>
      <c r="E23">
        <v>31</v>
      </c>
      <c r="F23">
        <v>32</v>
      </c>
      <c r="G23">
        <v>33</v>
      </c>
      <c r="H23">
        <v>34</v>
      </c>
      <c r="I23">
        <v>35</v>
      </c>
    </row>
    <row r="24" spans="2:9" x14ac:dyDescent="0.4">
      <c r="C24">
        <v>36</v>
      </c>
      <c r="D24">
        <v>37</v>
      </c>
      <c r="E24">
        <v>38</v>
      </c>
      <c r="F24">
        <v>39</v>
      </c>
      <c r="G24">
        <v>40</v>
      </c>
      <c r="H24">
        <v>41</v>
      </c>
      <c r="I24">
        <v>42</v>
      </c>
    </row>
    <row r="25" spans="2:9" x14ac:dyDescent="0.4">
      <c r="C25">
        <v>43</v>
      </c>
      <c r="D25">
        <v>44</v>
      </c>
      <c r="E25">
        <v>45</v>
      </c>
      <c r="F25">
        <v>46</v>
      </c>
      <c r="G25">
        <v>47</v>
      </c>
      <c r="H25">
        <v>48</v>
      </c>
      <c r="I25">
        <v>49</v>
      </c>
    </row>
    <row r="27" spans="2:9" x14ac:dyDescent="0.4">
      <c r="B27" t="s">
        <v>2</v>
      </c>
      <c r="C27">
        <f>INDEX(LINEST(C10:I16,C19:I25,1,1),1,1)</f>
        <v>-6.3219444712687561E-3</v>
      </c>
    </row>
    <row r="28" spans="2:9" x14ac:dyDescent="0.4">
      <c r="B28" t="s">
        <v>4</v>
      </c>
      <c r="C28">
        <f>INDEX(LINEST(C10:I16,C19:I25,1,1),2,1)</f>
        <v>3.6031136236300379E-5</v>
      </c>
    </row>
    <row r="29" spans="2:9" x14ac:dyDescent="0.4">
      <c r="B29" t="s">
        <v>5</v>
      </c>
      <c r="C29">
        <f>TINV(0.05, 47)</f>
        <v>2.0117405137297668</v>
      </c>
    </row>
    <row r="30" spans="2:9" x14ac:dyDescent="0.4">
      <c r="B30" t="s">
        <v>7</v>
      </c>
      <c r="C30" s="1">
        <f>C29*C28</f>
        <v>7.2485296522282146E-5</v>
      </c>
    </row>
    <row r="32" spans="2:9" x14ac:dyDescent="0.4">
      <c r="B32" t="s">
        <v>10</v>
      </c>
      <c r="C32" s="2">
        <v>14.942</v>
      </c>
      <c r="D32" s="2">
        <v>14.958</v>
      </c>
      <c r="E32" s="2">
        <v>14.975</v>
      </c>
      <c r="F32" s="2">
        <v>14.988</v>
      </c>
      <c r="G32" s="2">
        <v>15</v>
      </c>
      <c r="H32" s="2">
        <v>15.010999999999999</v>
      </c>
    </row>
    <row r="33" spans="2:8" x14ac:dyDescent="0.4">
      <c r="B33" t="s">
        <v>19</v>
      </c>
      <c r="C33" s="2">
        <f>AVERAGE(C32:H32)</f>
        <v>14.978999999999999</v>
      </c>
    </row>
    <row r="34" spans="2:8" x14ac:dyDescent="0.4">
      <c r="B34" t="s">
        <v>18</v>
      </c>
      <c r="C34">
        <f>C33/10</f>
        <v>1.4979</v>
      </c>
    </row>
    <row r="35" spans="2:8" x14ac:dyDescent="0.4">
      <c r="B35" t="s">
        <v>11</v>
      </c>
      <c r="C35" s="2">
        <f>C32-$C33</f>
        <v>-3.6999999999999034E-2</v>
      </c>
      <c r="D35" s="2">
        <f t="shared" ref="D35:H35" si="7">D32-$C33</f>
        <v>-2.0999999999999019E-2</v>
      </c>
      <c r="E35" s="2">
        <f t="shared" si="7"/>
        <v>-3.9999999999995595E-3</v>
      </c>
      <c r="F35" s="2">
        <f t="shared" si="7"/>
        <v>9.0000000000003411E-3</v>
      </c>
      <c r="G35" s="2">
        <f t="shared" si="7"/>
        <v>2.1000000000000796E-2</v>
      </c>
      <c r="H35" s="2">
        <f t="shared" si="7"/>
        <v>3.2000000000000028E-2</v>
      </c>
    </row>
    <row r="36" spans="2:8" x14ac:dyDescent="0.4">
      <c r="B36" t="s">
        <v>9</v>
      </c>
      <c r="C36">
        <f>SQRT(SUMSQ(C35:H35)/(6-1))</f>
        <v>2.5969212541006804E-2</v>
      </c>
    </row>
    <row r="37" spans="2:8" x14ac:dyDescent="0.4">
      <c r="B37" t="s">
        <v>5</v>
      </c>
      <c r="C37">
        <f>TINV(1-0.95, 6-1)</f>
        <v>2.570581835636315</v>
      </c>
    </row>
    <row r="38" spans="2:8" x14ac:dyDescent="0.4">
      <c r="B38" t="s">
        <v>12</v>
      </c>
      <c r="C38">
        <f>C37*C36/SQRT(6)</f>
        <v>2.7253017180566306E-2</v>
      </c>
    </row>
    <row r="39" spans="2:8" x14ac:dyDescent="0.4">
      <c r="B39" t="s">
        <v>13</v>
      </c>
      <c r="C39">
        <f>C38/10</f>
        <v>2.7253017180566305E-3</v>
      </c>
    </row>
    <row r="40" spans="2:8" x14ac:dyDescent="0.4">
      <c r="B40" t="s">
        <v>14</v>
      </c>
      <c r="C40">
        <v>2.0000000000000001E-4</v>
      </c>
    </row>
    <row r="41" spans="2:8" x14ac:dyDescent="0.4">
      <c r="B41" t="s">
        <v>15</v>
      </c>
      <c r="C41">
        <f>SQRT(C39*C39+C40*C40)</f>
        <v>2.7326305008987992E-3</v>
      </c>
    </row>
    <row r="43" spans="2:8" x14ac:dyDescent="0.4">
      <c r="B43" t="s">
        <v>16</v>
      </c>
      <c r="C43">
        <f>(-C27)/(C33/10)</f>
        <v>4.2205384012742883E-3</v>
      </c>
    </row>
    <row r="44" spans="2:8" x14ac:dyDescent="0.4">
      <c r="B44" t="s">
        <v>17</v>
      </c>
      <c r="C44" s="3">
        <f>C43*SQRT((C30/C27)^2+(C41/C34)^2)</f>
        <v>4.8999990809202698E-5</v>
      </c>
    </row>
    <row r="45" spans="2:8" x14ac:dyDescent="0.4">
      <c r="C45">
        <f>2*PI() / C34</f>
        <v>4.1946627326120476</v>
      </c>
      <c r="D45" t="s">
        <v>3</v>
      </c>
      <c r="E45">
        <f>C45*C41/C34</f>
        <v>7.6523555137987748E-3</v>
      </c>
    </row>
    <row r="46" spans="2:8" x14ac:dyDescent="0.4">
      <c r="B46" t="s">
        <v>24</v>
      </c>
      <c r="C46">
        <f>C45/(2*C43)</f>
        <v>496.93455358036448</v>
      </c>
      <c r="D46" t="s">
        <v>3</v>
      </c>
      <c r="E46">
        <f>C46*SQRT((E45/C45)^2 + (C44/C43)^2)</f>
        <v>5.8401474717158752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236C-3EBD-4913-A7BE-EEDE92198AB2}">
  <dimension ref="B2:K30"/>
  <sheetViews>
    <sheetView topLeftCell="A13" zoomScale="151" zoomScaleNormal="175" workbookViewId="0">
      <selection activeCell="G27" sqref="G27"/>
    </sheetView>
  </sheetViews>
  <sheetFormatPr defaultRowHeight="13.9" x14ac:dyDescent="0.4"/>
  <cols>
    <col min="2" max="2" width="10.3984375" bestFit="1" customWidth="1"/>
  </cols>
  <sheetData>
    <row r="2" spans="2:11" x14ac:dyDescent="0.4">
      <c r="B2" t="s">
        <v>20</v>
      </c>
    </row>
    <row r="3" spans="2:11" x14ac:dyDescent="0.4"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4" spans="2:11" x14ac:dyDescent="0.4">
      <c r="C4">
        <v>130</v>
      </c>
      <c r="D4">
        <v>116</v>
      </c>
      <c r="E4">
        <v>105</v>
      </c>
      <c r="F4">
        <v>94</v>
      </c>
      <c r="G4">
        <v>85</v>
      </c>
      <c r="H4">
        <v>76</v>
      </c>
      <c r="I4">
        <v>68</v>
      </c>
      <c r="J4">
        <v>62</v>
      </c>
      <c r="K4">
        <v>57</v>
      </c>
    </row>
    <row r="5" spans="2:11" x14ac:dyDescent="0.4">
      <c r="C5">
        <f>LN(C4)</f>
        <v>4.8675344504555822</v>
      </c>
      <c r="D5">
        <f t="shared" ref="D5:K5" si="0">LN(D4)</f>
        <v>4.7535901911063645</v>
      </c>
      <c r="E5">
        <f t="shared" si="0"/>
        <v>4.6539603501575231</v>
      </c>
      <c r="F5">
        <f t="shared" si="0"/>
        <v>4.5432947822700038</v>
      </c>
      <c r="G5">
        <f t="shared" si="0"/>
        <v>4.4426512564903167</v>
      </c>
      <c r="H5">
        <f t="shared" si="0"/>
        <v>4.3307333402863311</v>
      </c>
      <c r="I5">
        <f t="shared" si="0"/>
        <v>4.219507705176107</v>
      </c>
      <c r="J5">
        <f t="shared" si="0"/>
        <v>4.1271343850450917</v>
      </c>
      <c r="K5">
        <f t="shared" si="0"/>
        <v>4.0430512678345503</v>
      </c>
    </row>
    <row r="6" spans="2:11" x14ac:dyDescent="0.4">
      <c r="B6" t="s">
        <v>2</v>
      </c>
      <c r="C6">
        <f>INDEX(LINEST(C5:K5,C3:K3,1,1),1,1)</f>
        <v>-0.10431278134357416</v>
      </c>
      <c r="D6" t="s">
        <v>8</v>
      </c>
      <c r="E6">
        <f>INDEX(LINEST(C5:K5,C3:K3,1,1),2,1)</f>
        <v>1.2621697818628083E-3</v>
      </c>
      <c r="F6" t="s">
        <v>5</v>
      </c>
      <c r="G6">
        <f>TINV(1-0.95,9-2)</f>
        <v>2.3646242515927849</v>
      </c>
      <c r="H6" t="s">
        <v>6</v>
      </c>
      <c r="I6">
        <f>E6*G6</f>
        <v>2.9845572758203714E-3</v>
      </c>
    </row>
    <row r="8" spans="2:11" x14ac:dyDescent="0.4">
      <c r="C8">
        <v>1.4990000000000001</v>
      </c>
      <c r="D8">
        <v>1.5029999999999999</v>
      </c>
      <c r="E8">
        <v>1.504</v>
      </c>
      <c r="F8">
        <v>1.5049999999999999</v>
      </c>
    </row>
    <row r="9" spans="2:11" x14ac:dyDescent="0.4">
      <c r="C9">
        <f>AVERAGE(C8:F8)</f>
        <v>1.50275</v>
      </c>
    </row>
    <row r="10" spans="2:11" x14ac:dyDescent="0.4">
      <c r="B10" t="s">
        <v>22</v>
      </c>
      <c r="C10">
        <f>C8-$C9</f>
        <v>-3.7499999999999201E-3</v>
      </c>
      <c r="D10">
        <f t="shared" ref="D10:F10" si="1">D8-$C9</f>
        <v>2.4999999999986144E-4</v>
      </c>
      <c r="E10">
        <f t="shared" si="1"/>
        <v>1.2499999999999734E-3</v>
      </c>
      <c r="F10">
        <f t="shared" si="1"/>
        <v>2.2499999999998632E-3</v>
      </c>
    </row>
    <row r="11" spans="2:11" x14ac:dyDescent="0.4">
      <c r="B11" t="s">
        <v>23</v>
      </c>
      <c r="C11">
        <f>SQRT(SUMSQ(C10:F10)/(4-1))</f>
        <v>2.6299556396764978E-3</v>
      </c>
      <c r="D11" t="s">
        <v>5</v>
      </c>
      <c r="E11">
        <f>TINV(1-0.95, 4-1)</f>
        <v>3.1824463052837078</v>
      </c>
      <c r="F11" t="s">
        <v>13</v>
      </c>
      <c r="G11">
        <f>C11*E11/SQRT(4)</f>
        <v>4.1848463042742602E-3</v>
      </c>
      <c r="H11" t="s">
        <v>14</v>
      </c>
      <c r="I11">
        <v>2E-3</v>
      </c>
      <c r="J11" t="s">
        <v>15</v>
      </c>
      <c r="K11">
        <f>SQRT(G11*G11+I11*I11)</f>
        <v>4.6382042419882644E-3</v>
      </c>
    </row>
    <row r="13" spans="2:11" x14ac:dyDescent="0.4">
      <c r="C13">
        <f>ABS(C6)/C9</f>
        <v>6.9414594139793159E-2</v>
      </c>
      <c r="D13" t="s">
        <v>3</v>
      </c>
      <c r="E13">
        <f>C13*SQRT((I6/C6)^2 + (K11/C9)^2)</f>
        <v>1.9975862324781097E-3</v>
      </c>
    </row>
    <row r="14" spans="2:11" x14ac:dyDescent="0.4">
      <c r="C14">
        <f>2*PI() / C9</f>
        <v>4.1811248093026689</v>
      </c>
      <c r="D14" t="s">
        <v>3</v>
      </c>
      <c r="E14">
        <f>C14*K11/C9</f>
        <v>1.2904948146258532E-2</v>
      </c>
    </row>
    <row r="15" spans="2:11" x14ac:dyDescent="0.4">
      <c r="B15" t="s">
        <v>24</v>
      </c>
      <c r="C15">
        <f>C14/(2*C13)</f>
        <v>30.117044269410805</v>
      </c>
      <c r="D15" t="s">
        <v>3</v>
      </c>
      <c r="E15">
        <f>C15*SQRT((E14/C14)^2 + (E13/C13)^2)</f>
        <v>0.87166722060409485</v>
      </c>
    </row>
    <row r="17" spans="2:11" x14ac:dyDescent="0.4">
      <c r="B17" t="s">
        <v>21</v>
      </c>
    </row>
    <row r="18" spans="2:11" x14ac:dyDescent="0.4">
      <c r="B18" t="s">
        <v>1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</row>
    <row r="19" spans="2:11" x14ac:dyDescent="0.4">
      <c r="C19">
        <v>150</v>
      </c>
      <c r="D19">
        <v>124</v>
      </c>
      <c r="E19">
        <v>102</v>
      </c>
      <c r="F19">
        <v>84</v>
      </c>
      <c r="G19">
        <v>69</v>
      </c>
      <c r="H19">
        <v>57</v>
      </c>
      <c r="I19">
        <v>47</v>
      </c>
      <c r="J19">
        <v>38</v>
      </c>
      <c r="K19">
        <v>32</v>
      </c>
    </row>
    <row r="20" spans="2:11" x14ac:dyDescent="0.4">
      <c r="C20">
        <f>LN(C19)</f>
        <v>5.0106352940962555</v>
      </c>
      <c r="D20">
        <f t="shared" ref="D20" si="2">LN(D19)</f>
        <v>4.8202815656050371</v>
      </c>
      <c r="E20">
        <f t="shared" ref="E20" si="3">LN(E19)</f>
        <v>4.6249728132842707</v>
      </c>
      <c r="F20">
        <f t="shared" ref="F20" si="4">LN(F19)</f>
        <v>4.4308167988433134</v>
      </c>
      <c r="G20">
        <f t="shared" ref="G20" si="5">LN(G19)</f>
        <v>4.2341065045972597</v>
      </c>
      <c r="H20">
        <f t="shared" ref="H20" si="6">LN(H19)</f>
        <v>4.0430512678345503</v>
      </c>
      <c r="I20">
        <f t="shared" ref="I20" si="7">LN(I19)</f>
        <v>3.8501476017100584</v>
      </c>
      <c r="J20">
        <f t="shared" ref="J20" si="8">LN(J19)</f>
        <v>3.6375861597263857</v>
      </c>
      <c r="K20">
        <f t="shared" ref="K20" si="9">LN(K19)</f>
        <v>3.4657359027997265</v>
      </c>
    </row>
    <row r="21" spans="2:11" x14ac:dyDescent="0.4">
      <c r="B21" t="s">
        <v>2</v>
      </c>
      <c r="C21">
        <f>INDEX(LINEST(C20:K20,C18:K18,1,1),1,1)</f>
        <v>-0.1944183289496543</v>
      </c>
      <c r="D21" t="s">
        <v>8</v>
      </c>
      <c r="E21">
        <f>INDEX(LINEST(C20:K20,C18:K18,1,1),2,1)</f>
        <v>8.5197465192062916E-4</v>
      </c>
      <c r="F21" t="s">
        <v>5</v>
      </c>
      <c r="G21">
        <f>TINV(1-0.95,9-2)</f>
        <v>2.3646242515927849</v>
      </c>
      <c r="H21" t="s">
        <v>6</v>
      </c>
      <c r="I21">
        <f>E21*G21</f>
        <v>2.0145999236738411E-3</v>
      </c>
    </row>
    <row r="23" spans="2:11" x14ac:dyDescent="0.4">
      <c r="C23">
        <v>1.4950000000000001</v>
      </c>
      <c r="D23">
        <v>1.4990000000000001</v>
      </c>
      <c r="E23">
        <v>1.502</v>
      </c>
      <c r="F23">
        <v>1.5049999999999999</v>
      </c>
    </row>
    <row r="24" spans="2:11" x14ac:dyDescent="0.4">
      <c r="C24">
        <f>AVERAGE(C23:F23)</f>
        <v>1.5002500000000001</v>
      </c>
    </row>
    <row r="25" spans="2:11" x14ac:dyDescent="0.4">
      <c r="B25" t="s">
        <v>22</v>
      </c>
      <c r="C25">
        <f>C23-$C24</f>
        <v>-5.2499999999999769E-3</v>
      </c>
      <c r="D25">
        <f t="shared" ref="D25" si="10">D23-$C24</f>
        <v>-1.2499999999999734E-3</v>
      </c>
      <c r="E25">
        <f t="shared" ref="E25" si="11">E23-$C24</f>
        <v>1.7499999999999183E-3</v>
      </c>
      <c r="F25">
        <f t="shared" ref="F25" si="12">F23-$C24</f>
        <v>4.7499999999998099E-3</v>
      </c>
    </row>
    <row r="26" spans="2:11" x14ac:dyDescent="0.4">
      <c r="B26" t="s">
        <v>23</v>
      </c>
      <c r="C26">
        <f>SQRT(SUMSQ(C25:F25)/(4-1))</f>
        <v>4.272001872658672E-3</v>
      </c>
      <c r="D26" t="s">
        <v>5</v>
      </c>
      <c r="E26">
        <f>TINV(1-0.95, 4-1)</f>
        <v>3.1824463052837078</v>
      </c>
      <c r="F26" t="s">
        <v>13</v>
      </c>
      <c r="G26">
        <f>C26*E26/SQRT(4)</f>
        <v>6.7977082879038357E-3</v>
      </c>
      <c r="H26" t="s">
        <v>14</v>
      </c>
      <c r="I26">
        <v>2E-3</v>
      </c>
      <c r="J26" t="s">
        <v>15</v>
      </c>
      <c r="K26">
        <f>SQRT(G26*G26+I26*I26)</f>
        <v>7.0858194986491508E-3</v>
      </c>
    </row>
    <row r="28" spans="2:11" x14ac:dyDescent="0.4">
      <c r="C28">
        <f>ABS(C21)/C24</f>
        <v>0.12959062086295903</v>
      </c>
      <c r="D28" t="s">
        <v>3</v>
      </c>
      <c r="E28">
        <f>C28*SQRT((I21/C21)^2 + (K26/C24)^2)</f>
        <v>1.475755617285213E-3</v>
      </c>
    </row>
    <row r="29" spans="2:11" x14ac:dyDescent="0.4">
      <c r="C29">
        <f>2*PI() / C24</f>
        <v>4.1880921894214866</v>
      </c>
      <c r="D29" t="s">
        <v>3</v>
      </c>
      <c r="E29">
        <f>C29*K26/C24</f>
        <v>1.9780746740838514E-2</v>
      </c>
    </row>
    <row r="30" spans="2:11" x14ac:dyDescent="0.4">
      <c r="B30" t="s">
        <v>24</v>
      </c>
      <c r="C30">
        <f>C29/(2*C28)</f>
        <v>16.158932496551422</v>
      </c>
      <c r="D30" t="s">
        <v>3</v>
      </c>
      <c r="E30">
        <f>C30*SQRT((E29/C29)^2 + (E28/C28)^2)</f>
        <v>0.19921428665527963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FEC9-3692-4D08-A06B-DDDC2A7FF1F6}">
  <dimension ref="B2:Q10"/>
  <sheetViews>
    <sheetView topLeftCell="A31" zoomScale="130" zoomScaleNormal="130" workbookViewId="0">
      <selection activeCell="S35" sqref="S35"/>
    </sheetView>
  </sheetViews>
  <sheetFormatPr defaultRowHeight="13.9" x14ac:dyDescent="0.4"/>
  <cols>
    <col min="3" max="17" width="6.59765625" customWidth="1"/>
  </cols>
  <sheetData>
    <row r="2" spans="2:17" x14ac:dyDescent="0.4">
      <c r="B2" t="s">
        <v>20</v>
      </c>
    </row>
    <row r="3" spans="2:17" x14ac:dyDescent="0.4">
      <c r="C3">
        <v>38</v>
      </c>
      <c r="D3">
        <v>46</v>
      </c>
      <c r="E3">
        <v>60</v>
      </c>
      <c r="F3">
        <v>76</v>
      </c>
      <c r="G3">
        <v>80</v>
      </c>
      <c r="H3">
        <v>95</v>
      </c>
      <c r="I3">
        <v>118</v>
      </c>
      <c r="J3">
        <v>122</v>
      </c>
      <c r="K3">
        <v>119</v>
      </c>
      <c r="L3">
        <v>111</v>
      </c>
      <c r="M3">
        <v>108</v>
      </c>
      <c r="N3">
        <v>103</v>
      </c>
      <c r="O3">
        <v>82</v>
      </c>
      <c r="P3">
        <v>65</v>
      </c>
      <c r="Q3">
        <v>36</v>
      </c>
    </row>
    <row r="4" spans="2:17" x14ac:dyDescent="0.4">
      <c r="C4">
        <v>1.4339999999999999</v>
      </c>
      <c r="D4">
        <v>1.45</v>
      </c>
      <c r="E4">
        <v>1.4630000000000001</v>
      </c>
      <c r="F4">
        <v>1.4730000000000001</v>
      </c>
      <c r="G4">
        <v>1.476</v>
      </c>
      <c r="H4">
        <v>1.4830000000000001</v>
      </c>
      <c r="I4">
        <v>1.494</v>
      </c>
      <c r="J4">
        <v>1.498</v>
      </c>
      <c r="K4">
        <v>1.508</v>
      </c>
      <c r="L4">
        <v>1.514</v>
      </c>
      <c r="M4">
        <v>1.518</v>
      </c>
      <c r="N4">
        <v>1.5229999999999999</v>
      </c>
      <c r="O4">
        <v>1.538</v>
      </c>
      <c r="P4">
        <v>1.55</v>
      </c>
      <c r="Q4">
        <v>1.599</v>
      </c>
    </row>
    <row r="5" spans="2:17" x14ac:dyDescent="0.4">
      <c r="C5">
        <v>162</v>
      </c>
      <c r="D5">
        <v>159</v>
      </c>
      <c r="E5">
        <v>151</v>
      </c>
      <c r="F5">
        <v>145</v>
      </c>
      <c r="G5">
        <v>138</v>
      </c>
      <c r="H5">
        <v>128</v>
      </c>
      <c r="I5">
        <v>102</v>
      </c>
      <c r="J5">
        <v>95</v>
      </c>
      <c r="K5">
        <v>73</v>
      </c>
      <c r="L5">
        <v>61</v>
      </c>
      <c r="M5">
        <v>57</v>
      </c>
      <c r="N5">
        <v>52</v>
      </c>
      <c r="O5">
        <v>36</v>
      </c>
      <c r="P5">
        <v>33</v>
      </c>
      <c r="Q5">
        <v>19</v>
      </c>
    </row>
    <row r="7" spans="2:17" x14ac:dyDescent="0.4">
      <c r="B7" t="s">
        <v>21</v>
      </c>
    </row>
    <row r="8" spans="2:17" x14ac:dyDescent="0.4">
      <c r="C8">
        <v>30</v>
      </c>
      <c r="D8">
        <v>34</v>
      </c>
      <c r="E8">
        <v>38</v>
      </c>
      <c r="F8">
        <v>48</v>
      </c>
      <c r="G8">
        <v>58</v>
      </c>
      <c r="H8">
        <v>62</v>
      </c>
      <c r="I8">
        <v>65</v>
      </c>
      <c r="J8">
        <v>67</v>
      </c>
      <c r="K8">
        <v>66</v>
      </c>
      <c r="L8">
        <v>62</v>
      </c>
      <c r="M8">
        <v>57</v>
      </c>
      <c r="N8">
        <v>52</v>
      </c>
      <c r="O8">
        <v>46</v>
      </c>
      <c r="P8">
        <v>39</v>
      </c>
      <c r="Q8">
        <v>34</v>
      </c>
    </row>
    <row r="9" spans="2:17" x14ac:dyDescent="0.4">
      <c r="C9" s="2">
        <v>1.425</v>
      </c>
      <c r="D9" s="2">
        <v>1.4359999999999999</v>
      </c>
      <c r="E9">
        <v>1.446</v>
      </c>
      <c r="F9" s="2">
        <v>1.466</v>
      </c>
      <c r="G9" s="2">
        <v>1.48</v>
      </c>
      <c r="H9" s="2">
        <v>1.4910000000000001</v>
      </c>
      <c r="I9" s="2">
        <v>1.4990000000000001</v>
      </c>
      <c r="J9" s="2">
        <v>1.506</v>
      </c>
      <c r="K9" s="2">
        <v>1.516</v>
      </c>
      <c r="L9" s="2">
        <v>1.5289999999999999</v>
      </c>
      <c r="M9" s="2">
        <v>1.542</v>
      </c>
      <c r="N9" s="2">
        <v>1.552</v>
      </c>
      <c r="O9" s="2">
        <v>1.5629999999999999</v>
      </c>
      <c r="P9" s="2">
        <v>1.581</v>
      </c>
      <c r="Q9" s="2">
        <v>1.5980000000000001</v>
      </c>
    </row>
    <row r="10" spans="2:17" x14ac:dyDescent="0.4">
      <c r="C10">
        <v>151</v>
      </c>
      <c r="D10">
        <v>147</v>
      </c>
      <c r="E10">
        <v>144</v>
      </c>
      <c r="F10">
        <v>133</v>
      </c>
      <c r="G10">
        <v>120</v>
      </c>
      <c r="H10">
        <v>110</v>
      </c>
      <c r="I10">
        <v>100</v>
      </c>
      <c r="J10">
        <v>91</v>
      </c>
      <c r="K10">
        <v>81</v>
      </c>
      <c r="L10">
        <v>66</v>
      </c>
      <c r="M10">
        <v>54</v>
      </c>
      <c r="N10">
        <v>48</v>
      </c>
      <c r="O10">
        <v>40</v>
      </c>
      <c r="P10">
        <v>32</v>
      </c>
      <c r="Q10">
        <v>28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1404-EF83-4C52-BC52-F25E64046802}">
  <dimension ref="B2:F52"/>
  <sheetViews>
    <sheetView tabSelected="1" topLeftCell="B19" zoomScale="115" zoomScaleNormal="115" workbookViewId="0">
      <selection activeCell="I48" sqref="I48"/>
    </sheetView>
  </sheetViews>
  <sheetFormatPr defaultRowHeight="13.9" x14ac:dyDescent="0.4"/>
  <sheetData>
    <row r="2" spans="2:6" x14ac:dyDescent="0.4">
      <c r="B2" t="s">
        <v>20</v>
      </c>
    </row>
    <row r="3" spans="2:6" x14ac:dyDescent="0.4">
      <c r="C3">
        <v>1.502</v>
      </c>
      <c r="D3" s="2">
        <v>1.502</v>
      </c>
      <c r="E3">
        <v>12</v>
      </c>
      <c r="F3">
        <f>122*(1-EXP(-0.0694*D3))</f>
        <v>12.076766517228579</v>
      </c>
    </row>
    <row r="4" spans="2:6" x14ac:dyDescent="0.4">
      <c r="C4">
        <v>1.502</v>
      </c>
      <c r="D4" s="2">
        <f>C4+D3</f>
        <v>3.004</v>
      </c>
      <c r="E4">
        <v>23</v>
      </c>
      <c r="F4">
        <f>122*(1-EXP(-0.0694*D4))</f>
        <v>22.958055251574752</v>
      </c>
    </row>
    <row r="5" spans="2:6" x14ac:dyDescent="0.4">
      <c r="C5">
        <v>1.502</v>
      </c>
      <c r="D5" s="2">
        <f t="shared" ref="D5:D52" si="0">C5+D4</f>
        <v>4.5060000000000002</v>
      </c>
      <c r="E5">
        <v>33</v>
      </c>
      <c r="F5">
        <f t="shared" ref="F5:F11" si="1">122*(1-EXP(-0.0694*D5))</f>
        <v>32.762206416648404</v>
      </c>
    </row>
    <row r="6" spans="2:6" x14ac:dyDescent="0.4">
      <c r="C6">
        <v>1.502</v>
      </c>
      <c r="D6" s="2">
        <f t="shared" si="0"/>
        <v>6.008</v>
      </c>
      <c r="E6">
        <v>42</v>
      </c>
      <c r="F6">
        <f t="shared" si="1"/>
        <v>41.595845741392466</v>
      </c>
    </row>
    <row r="7" spans="2:6" x14ac:dyDescent="0.4">
      <c r="C7">
        <v>1.502</v>
      </c>
      <c r="D7" s="2">
        <f t="shared" si="0"/>
        <v>7.51</v>
      </c>
      <c r="E7">
        <v>50</v>
      </c>
      <c r="F7">
        <f t="shared" si="1"/>
        <v>49.555044085625532</v>
      </c>
    </row>
    <row r="8" spans="2:6" x14ac:dyDescent="0.4">
      <c r="C8">
        <v>1.502</v>
      </c>
      <c r="D8" s="2">
        <f t="shared" si="0"/>
        <v>9.0120000000000005</v>
      </c>
      <c r="E8">
        <v>57</v>
      </c>
      <c r="F8">
        <f t="shared" si="1"/>
        <v>56.726362265369936</v>
      </c>
    </row>
    <row r="9" spans="2:6" x14ac:dyDescent="0.4">
      <c r="C9">
        <v>1.502</v>
      </c>
      <c r="D9" s="2">
        <f t="shared" si="0"/>
        <v>10.514000000000001</v>
      </c>
      <c r="E9">
        <v>64</v>
      </c>
      <c r="F9">
        <f t="shared" si="1"/>
        <v>63.187792451036238</v>
      </c>
    </row>
    <row r="10" spans="2:6" x14ac:dyDescent="0.4">
      <c r="C10">
        <v>1.502</v>
      </c>
      <c r="D10" s="2">
        <f t="shared" si="0"/>
        <v>12.016000000000002</v>
      </c>
      <c r="E10">
        <v>70</v>
      </c>
      <c r="F10">
        <f t="shared" si="1"/>
        <v>69.009606376705278</v>
      </c>
    </row>
    <row r="11" spans="2:6" x14ac:dyDescent="0.4">
      <c r="C11">
        <v>1.502</v>
      </c>
      <c r="D11" s="2">
        <f t="shared" si="0"/>
        <v>13.518000000000002</v>
      </c>
      <c r="E11">
        <v>75</v>
      </c>
      <c r="F11">
        <f t="shared" si="1"/>
        <v>74.255119585267323</v>
      </c>
    </row>
    <row r="12" spans="2:6" x14ac:dyDescent="0.4">
      <c r="C12">
        <v>1.502</v>
      </c>
      <c r="D12" s="2">
        <f t="shared" si="0"/>
        <v>15.020000000000003</v>
      </c>
      <c r="E12">
        <v>80</v>
      </c>
      <c r="F12">
        <f>122*(1-EXP(-0.0694*D12))</f>
        <v>78.981380021019177</v>
      </c>
    </row>
    <row r="13" spans="2:6" x14ac:dyDescent="0.4">
      <c r="C13">
        <v>1.502</v>
      </c>
      <c r="D13" s="2">
        <f t="shared" si="0"/>
        <v>16.522000000000002</v>
      </c>
      <c r="E13">
        <v>84</v>
      </c>
      <c r="F13">
        <f>122*(1-EXP(-0.0694*D13))</f>
        <v>83.239788458556347</v>
      </c>
    </row>
    <row r="14" spans="2:6" x14ac:dyDescent="0.4">
      <c r="C14">
        <v>1.502</v>
      </c>
      <c r="D14" s="2">
        <f t="shared" si="0"/>
        <v>18.024000000000001</v>
      </c>
      <c r="E14">
        <v>88</v>
      </c>
      <c r="F14">
        <f>122*(1-EXP(-0.0694*D14))</f>
        <v>87.076657515477692</v>
      </c>
    </row>
    <row r="15" spans="2:6" x14ac:dyDescent="0.4">
      <c r="C15">
        <v>1.502</v>
      </c>
      <c r="D15" s="2">
        <f t="shared" si="0"/>
        <v>19.526</v>
      </c>
      <c r="E15">
        <v>91</v>
      </c>
      <c r="F15">
        <f>122*(1-EXP(-0.0694*D15))</f>
        <v>90.533715328484135</v>
      </c>
    </row>
    <row r="16" spans="2:6" x14ac:dyDescent="0.4">
      <c r="C16">
        <v>1.502</v>
      </c>
      <c r="D16" s="2">
        <f t="shared" si="0"/>
        <v>21.027999999999999</v>
      </c>
      <c r="E16">
        <v>94</v>
      </c>
      <c r="F16">
        <f t="shared" ref="F16:F20" si="2">122*(1-EXP(-0.0694*D16))</f>
        <v>93.64855937063615</v>
      </c>
    </row>
    <row r="17" spans="3:6" x14ac:dyDescent="0.4">
      <c r="C17">
        <v>1.502</v>
      </c>
      <c r="D17" s="2">
        <f t="shared" si="0"/>
        <v>22.529999999999998</v>
      </c>
      <c r="E17">
        <v>97</v>
      </c>
      <c r="F17">
        <f t="shared" si="2"/>
        <v>96.455065345291018</v>
      </c>
    </row>
    <row r="18" spans="3:6" x14ac:dyDescent="0.4">
      <c r="C18">
        <v>1.502</v>
      </c>
      <c r="D18" s="2">
        <f t="shared" si="0"/>
        <v>24.031999999999996</v>
      </c>
      <c r="E18">
        <v>100</v>
      </c>
      <c r="F18">
        <f t="shared" si="2"/>
        <v>98.983755603674467</v>
      </c>
    </row>
    <row r="19" spans="3:6" x14ac:dyDescent="0.4">
      <c r="C19">
        <v>1.502</v>
      </c>
      <c r="D19" s="2">
        <f t="shared" si="0"/>
        <v>25.533999999999995</v>
      </c>
      <c r="E19">
        <v>101</v>
      </c>
      <c r="F19">
        <f t="shared" si="2"/>
        <v>101.26213109283754</v>
      </c>
    </row>
    <row r="20" spans="3:6" x14ac:dyDescent="0.4">
      <c r="C20">
        <v>1.502</v>
      </c>
      <c r="D20" s="2">
        <f t="shared" si="0"/>
        <v>27.035999999999994</v>
      </c>
      <c r="E20">
        <v>103</v>
      </c>
      <c r="F20">
        <f t="shared" si="2"/>
        <v>103.31497044412193</v>
      </c>
    </row>
    <row r="21" spans="3:6" x14ac:dyDescent="0.4">
      <c r="C21">
        <v>1.502</v>
      </c>
      <c r="D21" s="2">
        <f t="shared" si="0"/>
        <v>28.537999999999993</v>
      </c>
      <c r="E21">
        <v>105</v>
      </c>
      <c r="F21">
        <f>122*(1-EXP(-0.0694*D21))</f>
        <v>105.16459945489122</v>
      </c>
    </row>
    <row r="22" spans="3:6" x14ac:dyDescent="0.4">
      <c r="C22">
        <v>1.502</v>
      </c>
      <c r="D22" s="2">
        <f t="shared" si="0"/>
        <v>30.039999999999992</v>
      </c>
      <c r="E22">
        <v>107</v>
      </c>
      <c r="F22">
        <f>122*(1-EXP(-0.0694*D22))</f>
        <v>106.83113389429533</v>
      </c>
    </row>
    <row r="23" spans="3:6" x14ac:dyDescent="0.4">
      <c r="C23">
        <v>1.502</v>
      </c>
      <c r="D23" s="2">
        <f t="shared" si="0"/>
        <v>31.541999999999991</v>
      </c>
      <c r="E23">
        <v>109</v>
      </c>
      <c r="F23">
        <f>122*(1-EXP(-0.0694*D23))</f>
        <v>108.33269827371909</v>
      </c>
    </row>
    <row r="24" spans="3:6" x14ac:dyDescent="0.4">
      <c r="C24">
        <v>1.502</v>
      </c>
      <c r="D24" s="2">
        <f t="shared" si="0"/>
        <v>33.04399999999999</v>
      </c>
      <c r="E24">
        <v>110</v>
      </c>
      <c r="F24">
        <f>122*(1-EXP(-0.0694*D24))</f>
        <v>109.68562296116835</v>
      </c>
    </row>
    <row r="25" spans="3:6" x14ac:dyDescent="0.4">
      <c r="C25">
        <v>1.502</v>
      </c>
      <c r="D25" s="2">
        <f t="shared" si="0"/>
        <v>34.545999999999992</v>
      </c>
      <c r="E25">
        <v>111</v>
      </c>
      <c r="F25">
        <f t="shared" ref="F25:F29" si="3">122*(1-EXP(-0.0694*D25))</f>
        <v>110.90462178332481</v>
      </c>
    </row>
    <row r="26" spans="3:6" x14ac:dyDescent="0.4">
      <c r="C26">
        <v>1.502</v>
      </c>
      <c r="D26" s="2">
        <f t="shared" si="0"/>
        <v>36.047999999999995</v>
      </c>
      <c r="E26">
        <v>113</v>
      </c>
      <c r="F26">
        <f t="shared" si="3"/>
        <v>112.0029520467931</v>
      </c>
    </row>
    <row r="27" spans="3:6" x14ac:dyDescent="0.4">
      <c r="C27">
        <v>1.502</v>
      </c>
      <c r="D27" s="2">
        <f t="shared" si="0"/>
        <v>37.549999999999997</v>
      </c>
      <c r="E27">
        <v>114</v>
      </c>
      <c r="F27">
        <f t="shared" si="3"/>
        <v>112.99255871886211</v>
      </c>
    </row>
    <row r="28" spans="3:6" x14ac:dyDescent="0.4">
      <c r="C28">
        <v>1.502</v>
      </c>
      <c r="D28" s="2">
        <f t="shared" si="0"/>
        <v>39.052</v>
      </c>
      <c r="E28">
        <v>115</v>
      </c>
      <c r="F28">
        <f t="shared" si="3"/>
        <v>113.8842043358289</v>
      </c>
    </row>
    <row r="29" spans="3:6" x14ac:dyDescent="0.4">
      <c r="C29">
        <v>1.502</v>
      </c>
      <c r="D29" s="2">
        <f t="shared" si="0"/>
        <v>40.554000000000002</v>
      </c>
      <c r="E29">
        <v>115</v>
      </c>
      <c r="F29">
        <f t="shared" si="3"/>
        <v>114.68758605171193</v>
      </c>
    </row>
    <row r="30" spans="3:6" x14ac:dyDescent="0.4">
      <c r="C30">
        <v>1.502</v>
      </c>
      <c r="D30" s="2">
        <f t="shared" si="0"/>
        <v>42.056000000000004</v>
      </c>
      <c r="E30">
        <v>117</v>
      </c>
      <c r="F30">
        <f>122*(1-EXP(-0.0694*D30))</f>
        <v>115.41144110032505</v>
      </c>
    </row>
    <row r="31" spans="3:6" x14ac:dyDescent="0.4">
      <c r="C31">
        <v>1.502</v>
      </c>
      <c r="D31" s="2">
        <f t="shared" si="0"/>
        <v>43.558000000000007</v>
      </c>
      <c r="E31">
        <v>117</v>
      </c>
      <c r="F31">
        <f>122*(1-EXP(-0.0694*D31))</f>
        <v>116.06364181767246</v>
      </c>
    </row>
    <row r="32" spans="3:6" x14ac:dyDescent="0.4">
      <c r="C32">
        <v>1.502</v>
      </c>
      <c r="D32" s="2">
        <f t="shared" si="0"/>
        <v>45.060000000000009</v>
      </c>
      <c r="E32">
        <v>118</v>
      </c>
      <c r="F32">
        <f>122*(1-EXP(-0.0694*D32))</f>
        <v>116.65128125808729</v>
      </c>
    </row>
    <row r="33" spans="3:6" x14ac:dyDescent="0.4">
      <c r="C33">
        <v>1.502</v>
      </c>
      <c r="D33" s="2">
        <f t="shared" si="0"/>
        <v>46.562000000000012</v>
      </c>
      <c r="E33">
        <v>119</v>
      </c>
      <c r="F33">
        <f>122*(1-EXP(-0.0694*D33))</f>
        <v>117.18075033523814</v>
      </c>
    </row>
    <row r="34" spans="3:6" x14ac:dyDescent="0.4">
      <c r="C34">
        <v>1.502</v>
      </c>
      <c r="D34" s="2">
        <f t="shared" si="0"/>
        <v>48.064000000000014</v>
      </c>
      <c r="E34">
        <v>119</v>
      </c>
      <c r="F34">
        <f t="shared" ref="F34:F38" si="4">122*(1-EXP(-0.0694*D34))</f>
        <v>117.65780732695585</v>
      </c>
    </row>
    <row r="35" spans="3:6" x14ac:dyDescent="0.4">
      <c r="C35">
        <v>1.502</v>
      </c>
      <c r="D35" s="2">
        <f t="shared" si="0"/>
        <v>49.566000000000017</v>
      </c>
      <c r="E35">
        <v>119</v>
      </c>
      <c r="F35">
        <f t="shared" si="4"/>
        <v>118.08764049978517</v>
      </c>
    </row>
    <row r="36" spans="3:6" x14ac:dyDescent="0.4">
      <c r="C36">
        <v>1.502</v>
      </c>
      <c r="D36" s="2">
        <f t="shared" si="0"/>
        <v>51.068000000000019</v>
      </c>
      <c r="E36">
        <v>120</v>
      </c>
      <c r="F36">
        <f t="shared" si="4"/>
        <v>118.4749245343389</v>
      </c>
    </row>
    <row r="37" spans="3:6" x14ac:dyDescent="0.4">
      <c r="C37">
        <v>1.502</v>
      </c>
      <c r="D37" s="2">
        <f t="shared" si="0"/>
        <v>52.570000000000022</v>
      </c>
      <c r="E37">
        <v>120</v>
      </c>
      <c r="F37">
        <f t="shared" si="4"/>
        <v>118.82387136511267</v>
      </c>
    </row>
    <row r="38" spans="3:6" x14ac:dyDescent="0.4">
      <c r="C38">
        <v>1.502</v>
      </c>
      <c r="D38" s="2">
        <f t="shared" si="0"/>
        <v>54.072000000000024</v>
      </c>
      <c r="E38">
        <v>122</v>
      </c>
      <c r="F38">
        <f t="shared" si="4"/>
        <v>119.13827598767183</v>
      </c>
    </row>
    <row r="39" spans="3:6" x14ac:dyDescent="0.4">
      <c r="C39">
        <v>1.502</v>
      </c>
      <c r="D39" s="2">
        <f t="shared" si="0"/>
        <v>55.574000000000026</v>
      </c>
      <c r="E39">
        <v>121</v>
      </c>
      <c r="F39">
        <f>122*(1-EXP(-0.0694*D39))</f>
        <v>119.42155773139015</v>
      </c>
    </row>
    <row r="40" spans="3:6" x14ac:dyDescent="0.4">
      <c r="C40">
        <v>1.502</v>
      </c>
      <c r="D40" s="2">
        <f t="shared" si="0"/>
        <v>57.076000000000029</v>
      </c>
      <c r="E40">
        <v>121</v>
      </c>
      <c r="F40">
        <f>122*(1-EXP(-0.0694*D40))</f>
        <v>119.67679744660452</v>
      </c>
    </row>
    <row r="41" spans="3:6" x14ac:dyDescent="0.4">
      <c r="C41">
        <v>1.502</v>
      </c>
      <c r="D41" s="2">
        <f t="shared" si="0"/>
        <v>58.578000000000031</v>
      </c>
      <c r="E41">
        <v>121</v>
      </c>
      <c r="F41">
        <f>122*(1-EXP(-0.0694*D41))</f>
        <v>119.90677101061753</v>
      </c>
    </row>
    <row r="42" spans="3:6" x14ac:dyDescent="0.4">
      <c r="C42">
        <v>1.502</v>
      </c>
      <c r="D42" s="2">
        <f t="shared" si="0"/>
        <v>60.080000000000034</v>
      </c>
      <c r="E42">
        <v>121</v>
      </c>
      <c r="F42">
        <f>122*(1-EXP(-0.0694*D42))</f>
        <v>120.1139795169443</v>
      </c>
    </row>
    <row r="43" spans="3:6" x14ac:dyDescent="0.4">
      <c r="C43">
        <v>1.502</v>
      </c>
      <c r="D43" s="2">
        <f t="shared" si="0"/>
        <v>61.582000000000036</v>
      </c>
      <c r="E43">
        <v>121</v>
      </c>
      <c r="F43">
        <f t="shared" ref="F43:F47" si="5">122*(1-EXP(-0.0694*D43))</f>
        <v>120.30067647612934</v>
      </c>
    </row>
    <row r="44" spans="3:6" x14ac:dyDescent="0.4">
      <c r="C44">
        <v>1.502</v>
      </c>
      <c r="D44" s="2">
        <f t="shared" si="0"/>
        <v>63.084000000000039</v>
      </c>
      <c r="E44">
        <v>122</v>
      </c>
      <c r="F44">
        <f t="shared" si="5"/>
        <v>120.46889232395736</v>
      </c>
    </row>
    <row r="45" spans="3:6" x14ac:dyDescent="0.4">
      <c r="C45">
        <v>1.502</v>
      </c>
      <c r="D45" s="2">
        <f t="shared" si="0"/>
        <v>64.586000000000041</v>
      </c>
      <c r="E45">
        <v>122</v>
      </c>
      <c r="F45">
        <f t="shared" si="5"/>
        <v>120.6204565035992</v>
      </c>
    </row>
    <row r="46" spans="3:6" x14ac:dyDescent="0.4">
      <c r="C46">
        <v>1.502</v>
      </c>
      <c r="D46" s="2">
        <f t="shared" si="0"/>
        <v>66.088000000000036</v>
      </c>
      <c r="E46">
        <v>122</v>
      </c>
      <c r="F46">
        <f t="shared" si="5"/>
        <v>120.75701736184834</v>
      </c>
    </row>
    <row r="47" spans="3:6" x14ac:dyDescent="0.4">
      <c r="C47">
        <v>1.502</v>
      </c>
      <c r="D47" s="2">
        <f t="shared" si="0"/>
        <v>67.590000000000032</v>
      </c>
      <c r="E47">
        <v>122</v>
      </c>
      <c r="F47">
        <f t="shared" si="5"/>
        <v>120.88006007583134</v>
      </c>
    </row>
    <row r="48" spans="3:6" x14ac:dyDescent="0.4">
      <c r="C48">
        <v>1.502</v>
      </c>
      <c r="D48" s="2">
        <f t="shared" si="0"/>
        <v>69.092000000000027</v>
      </c>
      <c r="E48">
        <v>122</v>
      </c>
      <c r="F48">
        <f>122*(1-EXP(-0.0694*D48))</f>
        <v>120.99092280515517</v>
      </c>
    </row>
    <row r="49" spans="3:6" x14ac:dyDescent="0.4">
      <c r="C49">
        <v>1.502</v>
      </c>
      <c r="D49" s="2">
        <f t="shared" si="0"/>
        <v>70.594000000000023</v>
      </c>
      <c r="E49">
        <v>122</v>
      </c>
      <c r="F49">
        <f>122*(1-EXP(-0.0694*D49))</f>
        <v>121.09081124515518</v>
      </c>
    </row>
    <row r="50" spans="3:6" x14ac:dyDescent="0.4">
      <c r="C50">
        <v>1.502</v>
      </c>
      <c r="D50" s="2">
        <f t="shared" si="0"/>
        <v>72.096000000000018</v>
      </c>
      <c r="E50">
        <v>123</v>
      </c>
      <c r="F50">
        <f>122*(1-EXP(-0.0694*D50))</f>
        <v>121.18081173951872</v>
      </c>
    </row>
    <row r="51" spans="3:6" x14ac:dyDescent="0.4">
      <c r="C51">
        <v>1.502</v>
      </c>
      <c r="D51" s="2">
        <f t="shared" si="0"/>
        <v>73.598000000000013</v>
      </c>
      <c r="E51">
        <v>123</v>
      </c>
      <c r="F51">
        <f>122*(1-EXP(-0.0694*D51))</f>
        <v>121.26190309489155</v>
      </c>
    </row>
    <row r="52" spans="3:6" x14ac:dyDescent="0.4">
      <c r="C52">
        <v>1.502</v>
      </c>
      <c r="D52" s="2">
        <f t="shared" si="0"/>
        <v>75.100000000000009</v>
      </c>
      <c r="E52">
        <v>123</v>
      </c>
      <c r="F52">
        <f t="shared" ref="F52" si="6">122*(1-EXP(-0.0694*D52))</f>
        <v>121.33496722595781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942B-561E-411E-91E3-4ABC0B95A058}">
  <dimension ref="B3:BQ52"/>
  <sheetViews>
    <sheetView topLeftCell="L1" zoomScale="115" zoomScaleNormal="115" workbookViewId="0">
      <selection activeCell="Q22" sqref="Q22"/>
    </sheetView>
  </sheetViews>
  <sheetFormatPr defaultRowHeight="13.9" x14ac:dyDescent="0.4"/>
  <sheetData>
    <row r="3" spans="2:69" x14ac:dyDescent="0.4">
      <c r="B3">
        <v>12</v>
      </c>
      <c r="I3">
        <v>1.502</v>
      </c>
    </row>
    <row r="4" spans="2:69" x14ac:dyDescent="0.4">
      <c r="B4">
        <v>23</v>
      </c>
      <c r="I4">
        <v>1.502</v>
      </c>
    </row>
    <row r="5" spans="2:69" x14ac:dyDescent="0.4">
      <c r="B5">
        <v>33</v>
      </c>
      <c r="I5">
        <v>1.502</v>
      </c>
    </row>
    <row r="6" spans="2:69" x14ac:dyDescent="0.4">
      <c r="B6">
        <v>42</v>
      </c>
      <c r="I6">
        <v>1.502</v>
      </c>
      <c r="P6">
        <f t="array" ref="P6:BQ6">TRANSPOSE(B3:B51)</f>
        <v>12</v>
      </c>
      <c r="Q6">
        <v>23</v>
      </c>
      <c r="R6">
        <v>33</v>
      </c>
      <c r="S6">
        <v>42</v>
      </c>
      <c r="T6">
        <v>50</v>
      </c>
      <c r="U6">
        <v>57</v>
      </c>
      <c r="V6">
        <v>64</v>
      </c>
      <c r="W6">
        <v>70</v>
      </c>
      <c r="X6">
        <v>75</v>
      </c>
      <c r="Y6">
        <v>80</v>
      </c>
      <c r="Z6">
        <v>84</v>
      </c>
      <c r="AA6">
        <v>88</v>
      </c>
      <c r="AB6">
        <v>91</v>
      </c>
      <c r="AC6">
        <v>94</v>
      </c>
      <c r="AD6">
        <v>97</v>
      </c>
      <c r="AE6">
        <v>100</v>
      </c>
      <c r="AF6">
        <v>101</v>
      </c>
      <c r="AG6">
        <v>103</v>
      </c>
      <c r="AH6">
        <v>105</v>
      </c>
      <c r="AI6">
        <v>107</v>
      </c>
      <c r="AJ6">
        <v>109</v>
      </c>
      <c r="AK6">
        <v>110</v>
      </c>
      <c r="AL6">
        <v>111</v>
      </c>
      <c r="AM6">
        <v>113</v>
      </c>
      <c r="AN6">
        <v>114</v>
      </c>
      <c r="AO6">
        <v>115</v>
      </c>
      <c r="AP6">
        <v>115</v>
      </c>
      <c r="AQ6">
        <v>117</v>
      </c>
      <c r="AR6">
        <v>117</v>
      </c>
      <c r="AS6">
        <v>118</v>
      </c>
      <c r="AT6">
        <v>119</v>
      </c>
      <c r="AU6">
        <v>119</v>
      </c>
      <c r="AV6">
        <v>119</v>
      </c>
      <c r="AW6">
        <v>120</v>
      </c>
      <c r="AX6">
        <v>120</v>
      </c>
      <c r="AY6">
        <v>122</v>
      </c>
      <c r="AZ6">
        <v>121</v>
      </c>
      <c r="BA6">
        <v>121</v>
      </c>
      <c r="BB6">
        <v>121</v>
      </c>
      <c r="BC6">
        <v>121</v>
      </c>
      <c r="BD6">
        <v>121</v>
      </c>
      <c r="BE6">
        <v>122</v>
      </c>
      <c r="BF6">
        <v>122</v>
      </c>
      <c r="BG6">
        <v>122</v>
      </c>
      <c r="BH6">
        <v>122</v>
      </c>
      <c r="BI6">
        <v>122</v>
      </c>
      <c r="BJ6">
        <v>122</v>
      </c>
      <c r="BK6">
        <v>123</v>
      </c>
      <c r="BL6">
        <v>123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</row>
    <row r="7" spans="2:69" x14ac:dyDescent="0.4">
      <c r="B7">
        <v>50</v>
      </c>
      <c r="I7">
        <v>1.502</v>
      </c>
    </row>
    <row r="8" spans="2:69" x14ac:dyDescent="0.4">
      <c r="B8">
        <v>57</v>
      </c>
      <c r="I8">
        <v>1.502</v>
      </c>
    </row>
    <row r="9" spans="2:69" x14ac:dyDescent="0.4">
      <c r="B9">
        <v>64</v>
      </c>
      <c r="I9">
        <v>1.502</v>
      </c>
    </row>
    <row r="10" spans="2:69" x14ac:dyDescent="0.4">
      <c r="B10">
        <v>70</v>
      </c>
      <c r="I10">
        <v>1.502</v>
      </c>
    </row>
    <row r="11" spans="2:69" x14ac:dyDescent="0.4">
      <c r="B11">
        <v>75</v>
      </c>
      <c r="I11">
        <v>1.502</v>
      </c>
      <c r="P11">
        <v>12</v>
      </c>
      <c r="Q11">
        <v>23</v>
      </c>
      <c r="R11">
        <v>33</v>
      </c>
      <c r="S11">
        <v>42</v>
      </c>
      <c r="T11">
        <v>50</v>
      </c>
      <c r="U11">
        <v>57</v>
      </c>
      <c r="V11">
        <v>64</v>
      </c>
      <c r="W11">
        <v>70</v>
      </c>
      <c r="X11">
        <v>75</v>
      </c>
      <c r="Y11">
        <v>80</v>
      </c>
    </row>
    <row r="12" spans="2:69" x14ac:dyDescent="0.4">
      <c r="B12">
        <v>80</v>
      </c>
      <c r="I12">
        <v>1.502</v>
      </c>
      <c r="P12">
        <v>84</v>
      </c>
      <c r="Q12">
        <v>88</v>
      </c>
      <c r="R12">
        <v>91</v>
      </c>
      <c r="S12">
        <v>94</v>
      </c>
      <c r="T12">
        <v>97</v>
      </c>
      <c r="U12">
        <v>100</v>
      </c>
      <c r="V12">
        <v>101</v>
      </c>
      <c r="W12">
        <v>103</v>
      </c>
      <c r="X12">
        <v>105</v>
      </c>
      <c r="Y12">
        <v>107</v>
      </c>
    </row>
    <row r="13" spans="2:69" x14ac:dyDescent="0.4">
      <c r="B13">
        <v>84</v>
      </c>
      <c r="I13">
        <v>1.502</v>
      </c>
      <c r="P13">
        <v>109</v>
      </c>
      <c r="Q13">
        <v>110</v>
      </c>
      <c r="R13">
        <v>111</v>
      </c>
      <c r="S13">
        <v>113</v>
      </c>
      <c r="T13">
        <v>114</v>
      </c>
      <c r="U13">
        <v>115</v>
      </c>
      <c r="V13">
        <v>115</v>
      </c>
      <c r="W13">
        <v>117</v>
      </c>
      <c r="X13">
        <v>117</v>
      </c>
      <c r="Y13">
        <v>118</v>
      </c>
    </row>
    <row r="14" spans="2:69" x14ac:dyDescent="0.4">
      <c r="B14">
        <v>88</v>
      </c>
      <c r="I14">
        <v>1.502</v>
      </c>
      <c r="P14">
        <v>119</v>
      </c>
      <c r="Q14">
        <v>119</v>
      </c>
      <c r="R14">
        <v>119</v>
      </c>
      <c r="S14">
        <v>120</v>
      </c>
      <c r="T14">
        <v>120</v>
      </c>
      <c r="U14">
        <v>122</v>
      </c>
      <c r="V14">
        <v>121</v>
      </c>
      <c r="W14">
        <v>121</v>
      </c>
      <c r="X14">
        <v>121</v>
      </c>
      <c r="Y14">
        <v>121</v>
      </c>
    </row>
    <row r="15" spans="2:69" x14ac:dyDescent="0.4">
      <c r="B15">
        <v>91</v>
      </c>
      <c r="I15">
        <v>1.502</v>
      </c>
      <c r="P15">
        <v>121</v>
      </c>
      <c r="Q15">
        <v>122</v>
      </c>
      <c r="R15">
        <v>122</v>
      </c>
      <c r="S15">
        <v>122</v>
      </c>
      <c r="T15">
        <v>122</v>
      </c>
      <c r="U15">
        <v>122</v>
      </c>
      <c r="V15">
        <v>122</v>
      </c>
      <c r="W15">
        <v>123</v>
      </c>
      <c r="X15">
        <v>123</v>
      </c>
    </row>
    <row r="16" spans="2:69" x14ac:dyDescent="0.4">
      <c r="B16">
        <v>94</v>
      </c>
      <c r="I16">
        <v>1.502</v>
      </c>
      <c r="P16">
        <v>1.502</v>
      </c>
    </row>
    <row r="17" spans="2:9" x14ac:dyDescent="0.4">
      <c r="B17">
        <v>97</v>
      </c>
      <c r="I17">
        <v>1.502</v>
      </c>
    </row>
    <row r="18" spans="2:9" x14ac:dyDescent="0.4">
      <c r="B18">
        <v>100</v>
      </c>
      <c r="I18">
        <v>1.502</v>
      </c>
    </row>
    <row r="19" spans="2:9" x14ac:dyDescent="0.4">
      <c r="B19">
        <v>101</v>
      </c>
      <c r="I19">
        <v>1.502</v>
      </c>
    </row>
    <row r="20" spans="2:9" x14ac:dyDescent="0.4">
      <c r="B20">
        <v>103</v>
      </c>
      <c r="I20">
        <v>1.502</v>
      </c>
    </row>
    <row r="21" spans="2:9" x14ac:dyDescent="0.4">
      <c r="B21">
        <v>105</v>
      </c>
      <c r="I21">
        <v>1.502</v>
      </c>
    </row>
    <row r="22" spans="2:9" x14ac:dyDescent="0.4">
      <c r="B22">
        <v>107</v>
      </c>
      <c r="I22">
        <v>1.502</v>
      </c>
    </row>
    <row r="23" spans="2:9" x14ac:dyDescent="0.4">
      <c r="B23">
        <v>109</v>
      </c>
      <c r="I23">
        <v>1.502</v>
      </c>
    </row>
    <row r="24" spans="2:9" x14ac:dyDescent="0.4">
      <c r="B24">
        <v>110</v>
      </c>
      <c r="I24">
        <v>1.502</v>
      </c>
    </row>
    <row r="25" spans="2:9" x14ac:dyDescent="0.4">
      <c r="B25">
        <v>111</v>
      </c>
      <c r="I25">
        <v>1.502</v>
      </c>
    </row>
    <row r="26" spans="2:9" x14ac:dyDescent="0.4">
      <c r="B26">
        <v>113</v>
      </c>
      <c r="I26">
        <v>1.502</v>
      </c>
    </row>
    <row r="27" spans="2:9" x14ac:dyDescent="0.4">
      <c r="B27">
        <v>114</v>
      </c>
      <c r="I27">
        <v>1.502</v>
      </c>
    </row>
    <row r="28" spans="2:9" x14ac:dyDescent="0.4">
      <c r="B28">
        <v>115</v>
      </c>
      <c r="I28">
        <v>1.502</v>
      </c>
    </row>
    <row r="29" spans="2:9" x14ac:dyDescent="0.4">
      <c r="B29">
        <v>115</v>
      </c>
      <c r="I29">
        <v>1.502</v>
      </c>
    </row>
    <row r="30" spans="2:9" x14ac:dyDescent="0.4">
      <c r="B30">
        <v>117</v>
      </c>
      <c r="I30">
        <v>1.502</v>
      </c>
    </row>
    <row r="31" spans="2:9" x14ac:dyDescent="0.4">
      <c r="B31">
        <v>117</v>
      </c>
      <c r="I31">
        <v>1.502</v>
      </c>
    </row>
    <row r="32" spans="2:9" x14ac:dyDescent="0.4">
      <c r="B32">
        <v>118</v>
      </c>
      <c r="I32">
        <v>1.502</v>
      </c>
    </row>
    <row r="33" spans="2:9" x14ac:dyDescent="0.4">
      <c r="B33">
        <v>119</v>
      </c>
      <c r="I33">
        <v>1.502</v>
      </c>
    </row>
    <row r="34" spans="2:9" x14ac:dyDescent="0.4">
      <c r="B34">
        <v>119</v>
      </c>
      <c r="I34">
        <v>1.502</v>
      </c>
    </row>
    <row r="35" spans="2:9" x14ac:dyDescent="0.4">
      <c r="B35">
        <v>119</v>
      </c>
      <c r="I35">
        <v>1.502</v>
      </c>
    </row>
    <row r="36" spans="2:9" x14ac:dyDescent="0.4">
      <c r="B36">
        <v>120</v>
      </c>
      <c r="I36">
        <v>1.502</v>
      </c>
    </row>
    <row r="37" spans="2:9" x14ac:dyDescent="0.4">
      <c r="B37">
        <v>120</v>
      </c>
      <c r="I37">
        <v>1.502</v>
      </c>
    </row>
    <row r="38" spans="2:9" x14ac:dyDescent="0.4">
      <c r="B38">
        <v>122</v>
      </c>
      <c r="I38">
        <v>1.502</v>
      </c>
    </row>
    <row r="39" spans="2:9" x14ac:dyDescent="0.4">
      <c r="B39">
        <v>121</v>
      </c>
      <c r="I39">
        <v>1.502</v>
      </c>
    </row>
    <row r="40" spans="2:9" x14ac:dyDescent="0.4">
      <c r="B40">
        <v>121</v>
      </c>
      <c r="I40">
        <v>1.502</v>
      </c>
    </row>
    <row r="41" spans="2:9" x14ac:dyDescent="0.4">
      <c r="B41">
        <v>121</v>
      </c>
      <c r="I41">
        <v>1.502</v>
      </c>
    </row>
    <row r="42" spans="2:9" x14ac:dyDescent="0.4">
      <c r="B42">
        <v>121</v>
      </c>
      <c r="I42">
        <v>1.502</v>
      </c>
    </row>
    <row r="43" spans="2:9" x14ac:dyDescent="0.4">
      <c r="B43">
        <v>121</v>
      </c>
      <c r="I43">
        <v>1.502</v>
      </c>
    </row>
    <row r="44" spans="2:9" x14ac:dyDescent="0.4">
      <c r="B44">
        <v>122</v>
      </c>
      <c r="I44">
        <v>1.502</v>
      </c>
    </row>
    <row r="45" spans="2:9" x14ac:dyDescent="0.4">
      <c r="B45">
        <v>122</v>
      </c>
      <c r="I45">
        <v>1.502</v>
      </c>
    </row>
    <row r="46" spans="2:9" x14ac:dyDescent="0.4">
      <c r="B46">
        <v>122</v>
      </c>
      <c r="I46">
        <v>1.502</v>
      </c>
    </row>
    <row r="47" spans="2:9" x14ac:dyDescent="0.4">
      <c r="B47">
        <v>122</v>
      </c>
      <c r="I47">
        <v>1.502</v>
      </c>
    </row>
    <row r="48" spans="2:9" x14ac:dyDescent="0.4">
      <c r="B48">
        <v>122</v>
      </c>
      <c r="I48">
        <v>1.502</v>
      </c>
    </row>
    <row r="49" spans="2:9" x14ac:dyDescent="0.4">
      <c r="B49">
        <v>122</v>
      </c>
      <c r="I49">
        <v>1.502</v>
      </c>
    </row>
    <row r="50" spans="2:9" x14ac:dyDescent="0.4">
      <c r="B50">
        <v>123</v>
      </c>
      <c r="I50">
        <v>1.502</v>
      </c>
    </row>
    <row r="51" spans="2:9" x14ac:dyDescent="0.4">
      <c r="B51">
        <v>123</v>
      </c>
      <c r="I51">
        <v>1.502</v>
      </c>
    </row>
    <row r="52" spans="2:9" x14ac:dyDescent="0.4">
      <c r="B52">
        <v>123</v>
      </c>
      <c r="I52">
        <v>1.502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A1阻尼振动</vt:lpstr>
      <vt:lpstr>A3阻尼振动</vt:lpstr>
      <vt:lpstr>B3受迫振动</vt:lpstr>
      <vt:lpstr>C1受迫振动的暂态过程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2022-04-10T07:36:05Z</dcterms:created>
  <dcterms:modified xsi:type="dcterms:W3CDTF">2022-04-11T07:41:16Z</dcterms:modified>
</cp:coreProperties>
</file>