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Tex\基物实验\弦振动\"/>
    </mc:Choice>
  </mc:AlternateContent>
  <xr:revisionPtr revIDLastSave="0" documentId="13_ncr:1_{7606D55A-B8EE-4EF1-8608-62003462F8CC}" xr6:coauthVersionLast="47" xr6:coauthVersionMax="47" xr10:uidLastSave="{00000000-0000-0000-0000-000000000000}"/>
  <bookViews>
    <workbookView xWindow="10013" yWindow="0" windowWidth="12982" windowHeight="10455" activeTab="1" xr2:uid="{F095C226-A0A8-4043-8311-83B7624B11AA}"/>
  </bookViews>
  <sheets>
    <sheet name="Sheet1" sheetId="1" r:id="rId1"/>
    <sheet name="(5)分析波速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O16" i="1"/>
  <c r="O3" i="1"/>
  <c r="O4" i="1"/>
  <c r="K4" i="1"/>
  <c r="O24" i="1"/>
  <c r="O17" i="1"/>
  <c r="O10" i="1"/>
  <c r="M24" i="1"/>
  <c r="M17" i="1"/>
  <c r="K24" i="1"/>
  <c r="K17" i="1"/>
  <c r="H25" i="1"/>
  <c r="G25" i="1"/>
  <c r="F25" i="1"/>
  <c r="E25" i="1"/>
  <c r="D25" i="1"/>
  <c r="C25" i="1"/>
  <c r="H24" i="1"/>
  <c r="G24" i="1"/>
  <c r="F24" i="1"/>
  <c r="E24" i="1"/>
  <c r="D24" i="1"/>
  <c r="C24" i="1"/>
  <c r="E18" i="1"/>
  <c r="D18" i="1"/>
  <c r="H18" i="1"/>
  <c r="G18" i="1"/>
  <c r="F18" i="1"/>
  <c r="C18" i="1"/>
  <c r="D17" i="1"/>
  <c r="E17" i="1"/>
  <c r="F17" i="1"/>
  <c r="G17" i="1"/>
  <c r="H17" i="1"/>
  <c r="C17" i="1"/>
  <c r="M10" i="1"/>
  <c r="K10" i="1"/>
  <c r="D10" i="1"/>
  <c r="E10" i="1"/>
  <c r="F10" i="1"/>
  <c r="G10" i="1"/>
  <c r="H10" i="1"/>
  <c r="C10" i="1"/>
  <c r="M4" i="1"/>
</calcChain>
</file>

<file path=xl/sharedStrings.xml><?xml version="1.0" encoding="utf-8"?>
<sst xmlns="http://schemas.openxmlformats.org/spreadsheetml/2006/main" count="41" uniqueCount="27">
  <si>
    <t>n</t>
    <phoneticPr fontId="1" type="noConversion"/>
  </si>
  <si>
    <t>f/Hz</t>
    <phoneticPr fontId="1" type="noConversion"/>
  </si>
  <si>
    <t>6#银线</t>
    <phoneticPr fontId="1" type="noConversion"/>
  </si>
  <si>
    <t>ρ = 0.00936kg/m</t>
    <phoneticPr fontId="1" type="noConversion"/>
  </si>
  <si>
    <t>(1)f~n关系</t>
    <phoneticPr fontId="1" type="noConversion"/>
  </si>
  <si>
    <t>(2)f~L关系</t>
    <phoneticPr fontId="1" type="noConversion"/>
  </si>
  <si>
    <t>3#黑线</t>
    <phoneticPr fontId="1" type="noConversion"/>
  </si>
  <si>
    <t>L/cm</t>
    <phoneticPr fontId="1" type="noConversion"/>
  </si>
  <si>
    <t>1#红线</t>
    <phoneticPr fontId="1" type="noConversion"/>
  </si>
  <si>
    <t>T/N</t>
    <phoneticPr fontId="1" type="noConversion"/>
  </si>
  <si>
    <t>(3)f~T关系</t>
    <phoneticPr fontId="1" type="noConversion"/>
  </si>
  <si>
    <t>(4)f~ρ关系</t>
    <phoneticPr fontId="1" type="noConversion"/>
  </si>
  <si>
    <t>#</t>
    <phoneticPr fontId="1" type="noConversion"/>
  </si>
  <si>
    <t>ρ/kg·m-1</t>
    <phoneticPr fontId="1" type="noConversion"/>
  </si>
  <si>
    <t>斜率k</t>
    <phoneticPr fontId="1" type="noConversion"/>
  </si>
  <si>
    <t>不确定度Uk</t>
    <phoneticPr fontId="1" type="noConversion"/>
  </si>
  <si>
    <t>(1/L)/(m-1)</t>
    <phoneticPr fontId="1" type="noConversion"/>
  </si>
  <si>
    <t>lnT</t>
    <phoneticPr fontId="1" type="noConversion"/>
  </si>
  <si>
    <t>lnf</t>
    <phoneticPr fontId="1" type="noConversion"/>
  </si>
  <si>
    <t>lnρ</t>
    <phoneticPr fontId="1" type="noConversion"/>
  </si>
  <si>
    <t>sk</t>
    <phoneticPr fontId="1" type="noConversion"/>
  </si>
  <si>
    <t>ρ = 0.00191kg/m</t>
    <phoneticPr fontId="1" type="noConversion"/>
  </si>
  <si>
    <t>ρ =0.00055kg/m</t>
    <phoneticPr fontId="1" type="noConversion"/>
  </si>
  <si>
    <t>弦线#</t>
    <phoneticPr fontId="1" type="noConversion"/>
  </si>
  <si>
    <t>v测/m·s-1</t>
    <phoneticPr fontId="1" type="noConversion"/>
  </si>
  <si>
    <t>v理论/m·s-1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</si>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</sst>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4D93-3008-4DB5-98E3-13579DC69809}">
  <dimension ref="B2:O25"/>
  <sheetViews>
    <sheetView topLeftCell="A16" zoomScale="115" zoomScaleNormal="115" workbookViewId="0">
      <selection activeCell="B22" sqref="B22:H22"/>
    </sheetView>
  </sheetViews>
  <sheetFormatPr defaultRowHeight="13.9" x14ac:dyDescent="0.4"/>
  <cols>
    <col min="2" max="2" width="10.53125" bestFit="1" customWidth="1"/>
    <col min="3" max="3" width="9.06640625" customWidth="1"/>
    <col min="12" max="12" width="2.796875" bestFit="1" customWidth="1"/>
    <col min="14" max="14" width="11.1328125" bestFit="1" customWidth="1"/>
  </cols>
  <sheetData>
    <row r="2" spans="2:15" x14ac:dyDescent="0.4">
      <c r="B2" s="2" t="s">
        <v>4</v>
      </c>
    </row>
    <row r="3" spans="2:15" x14ac:dyDescent="0.4">
      <c r="B3" t="s">
        <v>2</v>
      </c>
      <c r="C3" t="s">
        <v>3</v>
      </c>
      <c r="O3">
        <f>TINV(0.05, 5-1)</f>
        <v>2.7764451051977934</v>
      </c>
    </row>
    <row r="4" spans="2:15" x14ac:dyDescent="0.4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J4" t="s">
        <v>14</v>
      </c>
      <c r="K4">
        <f>INDEX(LINEST(C5:G5,C4:G4,0,1),1,1)</f>
        <v>33.11</v>
      </c>
      <c r="L4" t="s">
        <v>20</v>
      </c>
      <c r="M4">
        <f>INDEX(LINEST(C5:G5,C4:G4,0,1),2,1)</f>
        <v>0.26303387268908701</v>
      </c>
      <c r="N4" t="s">
        <v>15</v>
      </c>
      <c r="O4">
        <f>M4*TINV(0.05, 5-1)</f>
        <v>0.73029910832883516</v>
      </c>
    </row>
    <row r="5" spans="2:15" x14ac:dyDescent="0.4">
      <c r="B5" t="s">
        <v>1</v>
      </c>
      <c r="C5" s="1">
        <v>31.83</v>
      </c>
      <c r="D5" s="1">
        <v>64.510000000000005</v>
      </c>
      <c r="E5" s="1">
        <v>97.8</v>
      </c>
      <c r="F5" s="1">
        <v>131.4</v>
      </c>
      <c r="G5" s="1">
        <v>168.24</v>
      </c>
    </row>
    <row r="7" spans="2:15" x14ac:dyDescent="0.4">
      <c r="B7" s="2" t="s">
        <v>5</v>
      </c>
    </row>
    <row r="8" spans="2:15" x14ac:dyDescent="0.4">
      <c r="B8" t="s">
        <v>6</v>
      </c>
      <c r="C8" t="s">
        <v>21</v>
      </c>
    </row>
    <row r="9" spans="2:15" x14ac:dyDescent="0.4">
      <c r="B9" t="s">
        <v>7</v>
      </c>
      <c r="C9" s="1">
        <v>30</v>
      </c>
      <c r="D9" s="1">
        <v>35</v>
      </c>
      <c r="E9" s="1">
        <v>40</v>
      </c>
      <c r="F9" s="1">
        <v>45</v>
      </c>
      <c r="G9" s="1">
        <v>50</v>
      </c>
      <c r="H9" s="1">
        <v>55</v>
      </c>
      <c r="O9">
        <f>TINV(0.05, 6-1)</f>
        <v>2.570581835636315</v>
      </c>
    </row>
    <row r="10" spans="2:15" x14ac:dyDescent="0.4">
      <c r="B10" t="s">
        <v>16</v>
      </c>
      <c r="C10" s="1">
        <f>1/(C9/100)</f>
        <v>3.3333333333333335</v>
      </c>
      <c r="D10" s="1">
        <f t="shared" ref="D10:H10" si="0">1/(D9/100)</f>
        <v>2.8571428571428572</v>
      </c>
      <c r="E10" s="1">
        <f t="shared" si="0"/>
        <v>2.5</v>
      </c>
      <c r="F10" s="1">
        <f t="shared" si="0"/>
        <v>2.2222222222222223</v>
      </c>
      <c r="G10" s="1">
        <f t="shared" si="0"/>
        <v>2</v>
      </c>
      <c r="H10" s="1">
        <f t="shared" si="0"/>
        <v>1.8181818181818181</v>
      </c>
      <c r="J10" t="s">
        <v>14</v>
      </c>
      <c r="K10">
        <f>INDEX(LINEST(C11:H11,C10:H10,0,1),1,1)</f>
        <v>34.428149764539747</v>
      </c>
      <c r="L10" t="s">
        <v>20</v>
      </c>
      <c r="M10">
        <f>INDEX(LINEST(C11:H11,C10:H10,0,1),2,1)</f>
        <v>7.0178663292861071E-2</v>
      </c>
      <c r="N10" t="s">
        <v>15</v>
      </c>
      <c r="O10">
        <f>M10*TINV(0.05, 6-1)</f>
        <v>0.18039999710986571</v>
      </c>
    </row>
    <row r="11" spans="2:15" x14ac:dyDescent="0.4">
      <c r="B11" t="s">
        <v>1</v>
      </c>
      <c r="C11" s="1">
        <v>114.3</v>
      </c>
      <c r="D11" s="1">
        <v>98</v>
      </c>
      <c r="E11" s="1">
        <v>86.06</v>
      </c>
      <c r="F11" s="1">
        <v>76.86</v>
      </c>
      <c r="G11" s="1">
        <v>69.31</v>
      </c>
      <c r="H11" s="1">
        <v>63.1</v>
      </c>
    </row>
    <row r="13" spans="2:15" x14ac:dyDescent="0.4">
      <c r="B13" s="2" t="s">
        <v>10</v>
      </c>
    </row>
    <row r="14" spans="2:15" x14ac:dyDescent="0.4">
      <c r="B14" t="s">
        <v>8</v>
      </c>
      <c r="C14" t="s">
        <v>22</v>
      </c>
    </row>
    <row r="15" spans="2:15" x14ac:dyDescent="0.4">
      <c r="B15" t="s">
        <v>9</v>
      </c>
      <c r="C15" s="1">
        <v>1.96</v>
      </c>
      <c r="D15" s="1">
        <v>3.92</v>
      </c>
      <c r="E15" s="1">
        <v>5.88</v>
      </c>
      <c r="F15" s="1">
        <v>7.84</v>
      </c>
      <c r="G15" s="1">
        <v>9.8000000000000007</v>
      </c>
      <c r="H15" s="1">
        <v>11.76</v>
      </c>
    </row>
    <row r="16" spans="2:15" x14ac:dyDescent="0.4">
      <c r="B16" t="s">
        <v>1</v>
      </c>
      <c r="C16" s="1">
        <v>57.9</v>
      </c>
      <c r="D16" s="1">
        <v>83.65</v>
      </c>
      <c r="E16" s="1">
        <v>103.1</v>
      </c>
      <c r="F16" s="1">
        <v>119.32</v>
      </c>
      <c r="G16" s="1">
        <v>133.46</v>
      </c>
      <c r="H16" s="1">
        <v>142.82</v>
      </c>
      <c r="O16">
        <f>TINV(0.05, 6-2)</f>
        <v>2.7764451051977934</v>
      </c>
    </row>
    <row r="17" spans="2:15" x14ac:dyDescent="0.4">
      <c r="B17" t="s">
        <v>17</v>
      </c>
      <c r="C17" s="1">
        <f t="shared" ref="C17:H18" si="1">LN(C15)</f>
        <v>0.67294447324242579</v>
      </c>
      <c r="D17" s="1">
        <f t="shared" si="1"/>
        <v>1.3660916538023711</v>
      </c>
      <c r="E17" s="1">
        <f t="shared" si="1"/>
        <v>1.7715567619105355</v>
      </c>
      <c r="F17" s="1">
        <f t="shared" si="1"/>
        <v>2.0592388343623163</v>
      </c>
      <c r="G17" s="1">
        <f t="shared" si="1"/>
        <v>2.2823823856765264</v>
      </c>
      <c r="H17" s="1">
        <f t="shared" si="1"/>
        <v>2.4647039424704809</v>
      </c>
      <c r="J17" t="s">
        <v>14</v>
      </c>
      <c r="K17">
        <f>INDEX(LINEST(C18:H18,C17:H17,1,1),1,1)</f>
        <v>0.50936176962989099</v>
      </c>
      <c r="L17" t="s">
        <v>20</v>
      </c>
      <c r="M17">
        <f>INDEX(LINEST(C18:H18,C17:H17,1,1),2,1)</f>
        <v>8.5482571567693823E-3</v>
      </c>
      <c r="N17" t="s">
        <v>15</v>
      </c>
      <c r="O17">
        <f>M17*TINV(0.05, 6-2)</f>
        <v>2.3733766740884357E-2</v>
      </c>
    </row>
    <row r="18" spans="2:15" x14ac:dyDescent="0.4">
      <c r="B18" t="s">
        <v>18</v>
      </c>
      <c r="C18" s="1">
        <f t="shared" si="1"/>
        <v>4.0587173845789497</v>
      </c>
      <c r="D18" s="1">
        <f t="shared" si="1"/>
        <v>4.4266414274328332</v>
      </c>
      <c r="E18" s="1">
        <f t="shared" si="1"/>
        <v>4.6356993910229143</v>
      </c>
      <c r="F18" s="1">
        <f t="shared" si="1"/>
        <v>4.7818089596465478</v>
      </c>
      <c r="G18" s="1">
        <f t="shared" si="1"/>
        <v>4.8938018074754606</v>
      </c>
      <c r="H18" s="1">
        <f t="shared" si="1"/>
        <v>4.961585096120964</v>
      </c>
    </row>
    <row r="20" spans="2:15" x14ac:dyDescent="0.4">
      <c r="B20" t="s">
        <v>11</v>
      </c>
    </row>
    <row r="21" spans="2:15" x14ac:dyDescent="0.4">
      <c r="B21" t="s">
        <v>12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</row>
    <row r="22" spans="2:15" x14ac:dyDescent="0.4">
      <c r="B22" t="s">
        <v>13</v>
      </c>
      <c r="C22" s="3">
        <v>5.5000000000000003E-4</v>
      </c>
      <c r="D22" s="3">
        <v>9.7999999999999997E-4</v>
      </c>
      <c r="E22" s="3">
        <v>1.91E-3</v>
      </c>
      <c r="F22" s="3">
        <v>3.5000000000000001E-3</v>
      </c>
      <c r="G22" s="3">
        <v>5.7800000000000004E-3</v>
      </c>
      <c r="H22" s="3">
        <v>9.3600000000000003E-3</v>
      </c>
    </row>
    <row r="23" spans="2:15" x14ac:dyDescent="0.4">
      <c r="B23" t="s">
        <v>1</v>
      </c>
      <c r="C23" s="1">
        <v>133.46</v>
      </c>
      <c r="D23" s="1">
        <v>95.8</v>
      </c>
      <c r="E23" s="1">
        <v>69.31</v>
      </c>
      <c r="F23" s="1">
        <v>53.45</v>
      </c>
      <c r="G23" s="1">
        <v>40.880000000000003</v>
      </c>
      <c r="H23" s="1">
        <v>31.83</v>
      </c>
    </row>
    <row r="24" spans="2:15" x14ac:dyDescent="0.4">
      <c r="B24" t="s">
        <v>19</v>
      </c>
      <c r="C24" s="1">
        <f t="shared" ref="C24:H25" si="2">LN(C22)</f>
        <v>-7.5055922797377574</v>
      </c>
      <c r="D24" s="1">
        <f t="shared" si="2"/>
        <v>-6.9279579862996563</v>
      </c>
      <c r="E24" s="1">
        <f t="shared" si="2"/>
        <v>-6.2606520369235987</v>
      </c>
      <c r="F24" s="1">
        <f t="shared" si="2"/>
        <v>-5.6549923104867688</v>
      </c>
      <c r="G24" s="1">
        <f t="shared" si="2"/>
        <v>-5.1533515962978509</v>
      </c>
      <c r="H24" s="1">
        <f t="shared" si="2"/>
        <v>-4.6713099884926361</v>
      </c>
      <c r="J24" t="s">
        <v>14</v>
      </c>
      <c r="K24">
        <f>INDEX(LINEST(C25:H25,C24:H24,1,1),1,1)</f>
        <v>-0.49627172160030697</v>
      </c>
      <c r="L24" t="s">
        <v>20</v>
      </c>
      <c r="M24">
        <f>INDEX(LINEST(C25:H25,C24:H24,1,1),2,1)</f>
        <v>9.1262318196727327E-3</v>
      </c>
      <c r="N24" t="s">
        <v>15</v>
      </c>
      <c r="O24">
        <f>M24*TINV(0.05, 6-2)</f>
        <v>2.5338481664630711E-2</v>
      </c>
    </row>
    <row r="25" spans="2:15" x14ac:dyDescent="0.4">
      <c r="B25" t="s">
        <v>18</v>
      </c>
      <c r="C25" s="1">
        <f t="shared" si="2"/>
        <v>4.8938018074754606</v>
      </c>
      <c r="D25" s="1">
        <f t="shared" si="2"/>
        <v>4.5622626849768144</v>
      </c>
      <c r="E25" s="1">
        <f t="shared" si="2"/>
        <v>4.2385891959298929</v>
      </c>
      <c r="F25" s="1">
        <f t="shared" si="2"/>
        <v>3.9787466374710543</v>
      </c>
      <c r="G25" s="1">
        <f t="shared" si="2"/>
        <v>3.7106409458954492</v>
      </c>
      <c r="H25" s="1">
        <f t="shared" si="2"/>
        <v>3.4604092412940015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9AC0-0D0A-467C-AE58-1238E7E294FD}">
  <dimension ref="B2:H6"/>
  <sheetViews>
    <sheetView tabSelected="1" zoomScale="130" zoomScaleNormal="130" workbookViewId="0">
      <selection activeCell="H7" sqref="H7"/>
    </sheetView>
  </sheetViews>
  <sheetFormatPr defaultRowHeight="13.9" x14ac:dyDescent="0.4"/>
  <cols>
    <col min="2" max="2" width="15.1328125" bestFit="1" customWidth="1"/>
  </cols>
  <sheetData>
    <row r="2" spans="2:8" x14ac:dyDescent="0.4">
      <c r="B2" t="s">
        <v>23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2:8" x14ac:dyDescent="0.4">
      <c r="B3" t="s">
        <v>13</v>
      </c>
      <c r="C3" s="3">
        <v>5.5000000000000003E-4</v>
      </c>
      <c r="D3" s="3">
        <v>9.7999999999999997E-4</v>
      </c>
      <c r="E3" s="3">
        <v>1.91E-3</v>
      </c>
      <c r="F3" s="3">
        <v>3.5000000000000001E-3</v>
      </c>
      <c r="G3" s="3">
        <v>5.7800000000000004E-3</v>
      </c>
      <c r="H3" s="3">
        <v>9.3600000000000003E-3</v>
      </c>
    </row>
    <row r="4" spans="2:8" x14ac:dyDescent="0.4">
      <c r="B4" t="s">
        <v>24</v>
      </c>
      <c r="C4" s="1">
        <v>133.46</v>
      </c>
      <c r="D4" s="1">
        <v>95.8</v>
      </c>
      <c r="E4" s="1">
        <v>69.31</v>
      </c>
      <c r="F4" s="1">
        <v>53.45</v>
      </c>
      <c r="G4" s="1">
        <v>40.880000000000003</v>
      </c>
      <c r="H4" s="1">
        <v>31.83</v>
      </c>
    </row>
    <row r="5" spans="2:8" x14ac:dyDescent="0.4">
      <c r="B5" t="s">
        <v>25</v>
      </c>
      <c r="C5" s="1">
        <v>133.47999999999999</v>
      </c>
      <c r="D5" s="1">
        <v>100</v>
      </c>
      <c r="E5" s="1">
        <v>71.63</v>
      </c>
      <c r="F5" s="1">
        <v>52.92</v>
      </c>
      <c r="G5" s="1">
        <v>41.18</v>
      </c>
      <c r="H5" s="1">
        <v>32.36</v>
      </c>
    </row>
    <row r="6" spans="2:8" x14ac:dyDescent="0.4">
      <c r="B6" t="s">
        <v>26</v>
      </c>
      <c r="C6" s="4">
        <v>-3.2399999999999998E-2</v>
      </c>
      <c r="D6" s="4">
        <v>-4.2000000000000003E-2</v>
      </c>
      <c r="E6" s="4">
        <v>-3.2399999999999998E-2</v>
      </c>
      <c r="F6" s="4">
        <v>0.01</v>
      </c>
      <c r="G6" s="4">
        <v>7.3000000000000001E-3</v>
      </c>
      <c r="H6" s="4">
        <v>-1.6400000000000001E-2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(5)分析波速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2022-04-21T08:38:04Z</dcterms:created>
  <dcterms:modified xsi:type="dcterms:W3CDTF">2022-04-22T14:30:52Z</dcterms:modified>
</cp:coreProperties>
</file>